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patrick.franco\Documents\GitHub\enchentes\Dea\"/>
    </mc:Choice>
  </mc:AlternateContent>
  <xr:revisionPtr revIDLastSave="0" documentId="13_ncr:1_{02A32767-6603-4E04-9EE2-B473CAF28D78}" xr6:coauthVersionLast="47" xr6:coauthVersionMax="47" xr10:uidLastSave="{00000000-0000-0000-0000-000000000000}"/>
  <bookViews>
    <workbookView xWindow="-120" yWindow="-120" windowWidth="20730" windowHeight="10545" xr2:uid="{15EF4ED7-9A5E-43F3-BAC4-B47EE4FDAE72}"/>
  </bookViews>
  <sheets>
    <sheet name="VW_ENTREGA" sheetId="2" r:id="rId1"/>
    <sheet name="Planilha1" sheetId="1" r:id="rId2"/>
  </sheets>
  <definedNames>
    <definedName name="DadosExternos_1" localSheetId="0" hidden="1">VW_ENTREGA!$A$1:$BK$1342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726" i="2" l="1"/>
  <c r="AF716" i="2"/>
  <c r="AF713" i="2"/>
  <c r="AF712" i="2"/>
  <c r="AF711" i="2"/>
  <c r="AF707" i="2"/>
  <c r="AF706" i="2"/>
  <c r="AF704" i="2"/>
  <c r="AF703" i="2"/>
  <c r="AF702" i="2"/>
  <c r="AF700" i="2"/>
  <c r="AF699" i="2"/>
  <c r="AF698" i="2"/>
  <c r="AF686" i="2"/>
  <c r="AF685" i="2"/>
  <c r="AF684" i="2"/>
  <c r="AF683" i="2"/>
  <c r="AF604" i="2"/>
  <c r="AF603" i="2"/>
  <c r="AF602" i="2"/>
  <c r="AF601" i="2"/>
  <c r="AF600" i="2"/>
  <c r="AF599" i="2"/>
  <c r="AF574" i="2"/>
  <c r="AF571" i="2"/>
  <c r="AF555" i="2"/>
  <c r="AF552" i="2"/>
  <c r="AF545" i="2"/>
  <c r="AF544" i="2"/>
  <c r="AF541" i="2"/>
  <c r="AF534" i="2"/>
  <c r="AF532" i="2"/>
  <c r="AF529" i="2"/>
  <c r="AF527" i="2"/>
  <c r="AF526" i="2"/>
  <c r="AF525" i="2"/>
  <c r="AF522" i="2"/>
  <c r="AF519" i="2"/>
  <c r="AF516" i="2"/>
  <c r="AF515" i="2"/>
  <c r="AF514" i="2"/>
  <c r="AF513" i="2"/>
  <c r="AF511" i="2"/>
  <c r="AF510" i="2"/>
  <c r="AF509" i="2"/>
  <c r="AF508" i="2"/>
  <c r="AF507" i="2"/>
  <c r="AF506" i="2"/>
  <c r="AF505" i="2"/>
  <c r="AF504" i="2"/>
  <c r="AF503" i="2"/>
  <c r="AF502" i="2"/>
  <c r="AF501" i="2"/>
  <c r="AF499" i="2"/>
  <c r="AF498" i="2"/>
  <c r="AF497" i="2"/>
  <c r="AF496" i="2"/>
  <c r="AF495" i="2"/>
  <c r="AF494" i="2"/>
  <c r="AF493" i="2"/>
  <c r="AF492" i="2"/>
  <c r="AF491" i="2"/>
  <c r="AF487" i="2"/>
  <c r="AF486" i="2"/>
  <c r="AF485" i="2"/>
  <c r="AF484" i="2"/>
  <c r="AF483" i="2"/>
  <c r="AF482" i="2"/>
  <c r="AF481" i="2"/>
  <c r="AF480" i="2"/>
  <c r="AF479" i="2"/>
  <c r="AF477" i="2"/>
  <c r="AF475" i="2"/>
  <c r="AF471" i="2"/>
  <c r="AF470" i="2"/>
  <c r="AF469" i="2"/>
  <c r="AF468" i="2"/>
  <c r="AF461" i="2"/>
  <c r="AF460" i="2"/>
  <c r="AF457" i="2"/>
  <c r="AF455" i="2"/>
  <c r="AF441" i="2"/>
  <c r="AF440" i="2"/>
  <c r="AF437" i="2"/>
  <c r="AF436" i="2"/>
  <c r="AF433" i="2"/>
  <c r="AF432" i="2"/>
  <c r="AF427" i="2"/>
  <c r="AF426" i="2"/>
  <c r="AF424" i="2"/>
  <c r="AF423" i="2"/>
  <c r="AF422" i="2"/>
  <c r="AF421" i="2"/>
  <c r="AF420" i="2"/>
  <c r="AF419" i="2"/>
  <c r="AF418" i="2"/>
  <c r="AF417" i="2"/>
  <c r="AF415" i="2"/>
  <c r="AF414" i="2"/>
  <c r="AF413" i="2"/>
  <c r="AF411" i="2"/>
  <c r="AF410" i="2"/>
  <c r="AF409" i="2"/>
  <c r="AF408" i="2"/>
  <c r="AF407" i="2"/>
  <c r="AF406" i="2"/>
  <c r="AF404" i="2"/>
  <c r="AF403" i="2"/>
  <c r="AF402" i="2"/>
  <c r="AF399" i="2"/>
  <c r="AF398" i="2"/>
  <c r="AF394" i="2"/>
  <c r="AF393" i="2"/>
  <c r="AF392" i="2"/>
  <c r="AF389" i="2"/>
  <c r="AF388" i="2"/>
  <c r="AF384" i="2"/>
  <c r="AF383" i="2"/>
  <c r="AF377" i="2"/>
  <c r="AF376" i="2"/>
  <c r="AF370" i="2"/>
  <c r="AF371" i="2"/>
  <c r="AF369" i="2"/>
  <c r="AF368" i="2"/>
  <c r="AF367" i="2"/>
  <c r="AF366" i="2"/>
  <c r="AF363" i="2"/>
  <c r="AF362" i="2"/>
  <c r="AF343" i="2"/>
  <c r="AF340" i="2"/>
  <c r="AF322" i="2"/>
  <c r="C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6BE8AC-4D15-4573-AA77-206021CB3160}" keepAlive="1" name="Consulta - VW_ENTREGA" description="Conexão com a consulta 'VW_ENTREGA' na pasta de trabalho." type="5" refreshedVersion="6" background="1" saveData="1">
    <dbPr connection="Provider=Microsoft.Mashup.OleDb.1;Data Source=$Workbook$;Location=VW_ENTREGA;Extended Properties=&quot;&quot;" command="SELECT * FROM [VW_ENTREGA]"/>
  </connection>
</connections>
</file>

<file path=xl/sharedStrings.xml><?xml version="1.0" encoding="utf-8"?>
<sst xmlns="http://schemas.openxmlformats.org/spreadsheetml/2006/main" count="46509" uniqueCount="19475">
  <si>
    <t>ID_ENTREGA</t>
  </si>
  <si>
    <t>COD_EV</t>
  </si>
  <si>
    <t>TITULO</t>
  </si>
  <si>
    <t>DESCRICAO</t>
  </si>
  <si>
    <t>BENEFICIO</t>
  </si>
  <si>
    <t>DT_DISP</t>
  </si>
  <si>
    <t>DT_IMPL</t>
  </si>
  <si>
    <t>STATUS</t>
  </si>
  <si>
    <t>TIPOLOGIA</t>
  </si>
  <si>
    <t>PROGRAMA_EP</t>
  </si>
  <si>
    <t>TRL</t>
  </si>
  <si>
    <t>CRL</t>
  </si>
  <si>
    <t>GRAU_INOVACAO</t>
  </si>
  <si>
    <t>CLIENTE_ENTREGA</t>
  </si>
  <si>
    <t>FOTO_ENTREGA</t>
  </si>
  <si>
    <t>EXECUTOR_CHAVE</t>
  </si>
  <si>
    <t>EXECUTOR_NOME</t>
  </si>
  <si>
    <t>EXECUTOR_LOTACAO</t>
  </si>
  <si>
    <t>EXECUTOR_MATRICULA</t>
  </si>
  <si>
    <t>COD_ST</t>
  </si>
  <si>
    <t>TITULO_ST</t>
  </si>
  <si>
    <t>COD_IT</t>
  </si>
  <si>
    <t>TITULO_IT</t>
  </si>
  <si>
    <t>PROBLEMA_OPORTUNIDADE</t>
  </si>
  <si>
    <t>INICIATIVA_ESTRATEGICA</t>
  </si>
  <si>
    <t>ID_PORTFOLIO</t>
  </si>
  <si>
    <t>TITULO_PORTFOLIO</t>
  </si>
  <si>
    <t>SIGLA_PORTFOLIO</t>
  </si>
  <si>
    <t>FOTO_PORTFOLIO</t>
  </si>
  <si>
    <t>GG_CENPES_PORTFOLIO</t>
  </si>
  <si>
    <t>BC_CUSTOS</t>
  </si>
  <si>
    <t>BC_DESAFIOS</t>
  </si>
  <si>
    <t>BC_OPORTUNIDADE</t>
  </si>
  <si>
    <t>BC_PARAMETROS</t>
  </si>
  <si>
    <t>BC_PARCERIAS</t>
  </si>
  <si>
    <t>BC_PREMISSAS</t>
  </si>
  <si>
    <t>BC_RECURSOS</t>
  </si>
  <si>
    <t>BC_RELEVANCIA</t>
  </si>
  <si>
    <t>BC_RENDA</t>
  </si>
  <si>
    <t>BC_RISCOS</t>
  </si>
  <si>
    <t>BC_SOLUCAO</t>
  </si>
  <si>
    <t>FN_MATURID</t>
  </si>
  <si>
    <t>ACELERAR</t>
  </si>
  <si>
    <t>GAP_CRL</t>
  </si>
  <si>
    <t>VPL_NEGOCIO</t>
  </si>
  <si>
    <t>VPL_PD</t>
  </si>
  <si>
    <t>VLR_PROJETADO_DRAFT</t>
  </si>
  <si>
    <t>VLR_PROJETADO</t>
  </si>
  <si>
    <t>VLR_PAN20</t>
  </si>
  <si>
    <t>VLR_REALIZADO</t>
  </si>
  <si>
    <t>VLR_PROJETADO_FUTURO</t>
  </si>
  <si>
    <t>ROI_NEGOCIO_PREVISTO</t>
  </si>
  <si>
    <t>ROI_NEGOCIO_TOTAL</t>
  </si>
  <si>
    <t>ROI_PED_PREVISTO</t>
  </si>
  <si>
    <t>ROI_PED_TOTAL</t>
  </si>
  <si>
    <t>DURACAO_PFWD</t>
  </si>
  <si>
    <t>PEP_PLANEJADO</t>
  </si>
  <si>
    <t>PEP_REALIZADO</t>
  </si>
  <si>
    <t>PROX_MVP_ID_MARCO</t>
  </si>
  <si>
    <t>PROX_MVP_DATA</t>
  </si>
  <si>
    <t>REALIZADO_PT_200</t>
  </si>
  <si>
    <t>EV-00001</t>
  </si>
  <si>
    <t>MVP1 Previsão falha operacional - HDT</t>
  </si>
  <si>
    <t>MVP1 - Ferramenta para previsão de falha operacional, sendo o piloto aplicado a unidades de HDT, especificamente na perda causada por aumento de Delta P nessas unidades. Foram estabelecidos diferentes níveis de alarmes e teste de consistência entre medidas de perda de carga nos reatores.</t>
  </si>
  <si>
    <t>A elevação da perda de carga em reatores de HDT é um problema recorrente no refino, já tendo afetado quatro unidades em quatro refinarias diferentes nos últimos 7 anos, sendo que em uma delas o problema ocorreu duas vezes. Estes eventos resultaram em restrições na operação das unidades e, nos casos mais extremos, na parada emergencial para troca de catalisador, trazendo considerável perda de receita para a companhia. Assim foi proposto o desenvolvimento da ferramenta de previsão antecipada desse problema, de modo que a refinaria possa atuar preventivamente, evitando e/ou minimizando os problemas citados acima. Do CANVAS realizado definiram-se as entregas, entre estas o MVP-1, que consiste na previsão da iminência da falha operacional em unidades de HDT, permitindo que a unidade atue na mitigação do problema.</t>
  </si>
  <si>
    <t>Disponibilizada</t>
  </si>
  <si>
    <t>Processo e Metodologia</t>
  </si>
  <si>
    <t>9</t>
  </si>
  <si>
    <t>7</t>
  </si>
  <si>
    <t>1</t>
  </si>
  <si>
    <t>REFINO/PO/HDR</t>
  </si>
  <si>
    <t>BBX0</t>
  </si>
  <si>
    <t>Bruno Martins Santos</t>
  </si>
  <si>
    <t>CENPES/PDIDMS/PRGN/HPF</t>
  </si>
  <si>
    <t>9774102</t>
  </si>
  <si>
    <t>ST-0188</t>
  </si>
  <si>
    <t>Redução de custos no refino</t>
  </si>
  <si>
    <t>IT-045</t>
  </si>
  <si>
    <t>Custos Operacionais</t>
  </si>
  <si>
    <t>Processos de Refino e Gás Natural</t>
  </si>
  <si>
    <t>PRGN</t>
  </si>
  <si>
    <t>upimgs/179.510.072.jpg</t>
  </si>
  <si>
    <t>CENPES/PDIDMS</t>
  </si>
  <si>
    <t>R$ 1,3 MM</t>
  </si>
  <si>
    <t xml:space="preserve">- Dados confiáveis e disponíveis
- Modelo robusto para responder com os dados de teste
- Garantia de  aderência do modelo
</t>
  </si>
  <si>
    <t>Perda de produção de diesel devido a aumento não esperado de DP no leito de unidades de HDT, levando a situações emergenciais e paradas não programadas de forma recorrente com baixa previsibilidade.
Inicialmente a Ferramenta será implantada para o HDT da Repar, a partir de outubro de 2020.</t>
  </si>
  <si>
    <t>Capacidade de identificar e diferenciar os eventos de aumento de delta P com antecedência adequada. 
Informação acessível por diferentes sistemas da Petrobras</t>
  </si>
  <si>
    <t xml:space="preserve"> TIC 
 INDUSTRIAL/PO/HDR
Refinarias
SRGE/ERGE/HGFE/EBHT </t>
  </si>
  <si>
    <t>Demanda e preço de derivados próximo ao previsto nos modelos de planejamento (PLANINV)</t>
  </si>
  <si>
    <t>- Acesso a hardware com capacidade de processamento adequado
- Disponibilidade de HH (processo e programação)
- Acesso aos servidores PI</t>
  </si>
  <si>
    <t>1) Maior rentabilidade nas operações do refino através de: 
  - Redução de perdas na produção de diesel;
  - Aumento da confiabilidade e extensão da campanha das unidades de HDT;
  - Maior previsão para evitar paradas não programadas (redução de custo)
2) Possibilidade de integração da ferramenta com outros sistemas de acompanhamento, otimização e gestão (Digital Twin, Agir, ARGUS)
3) Ferramenta de apoio à tomada de decisão</t>
  </si>
  <si>
    <t>R$ 1,8 MM/ano</t>
  </si>
  <si>
    <t>Redução da carga dos HDTs em função da queda em demanda e preço de derivados, principalmente Diesel</t>
  </si>
  <si>
    <t>Modelo baseado em dados para previsão de aumento de DP em unidades de HDT, com a seguinte funcionalidade:
1- indicação binária de falha (OK x KO)
Requisitos:
- Comunicação e integração com outras ferramentas de gestão, OT e informação;
- Rapidez na resposta (on-line e on-time);
- Aplicável a outras unidades de HDT e método expansível para outras tecnologias;
- Mínima interferência humana no uso diário;
- Aviso automático de possível desvio (emissão de alarme);
- Fácil acesso e visualização das informações disponibilizadas pelo produto;
- Pré-processamento dos dados de entrada e informação da acurácia das respostas</t>
  </si>
  <si>
    <t>IDEAL</t>
  </si>
  <si>
    <t>EV-00002</t>
  </si>
  <si>
    <t>MVP2 Previsão falha operacional - HDT</t>
  </si>
  <si>
    <t>A elevação da perda de carga em reatores de HDT é um problema recorrente no refino, já tendo afetado quatro unidades em quatro refinarias diferentes nos últimos 7 anos, sendo que em uma delas o problema ocorreu duas vezes. Estes eventos resultaram em restrições na operação das unidades e, nos casos mais extremos, na parada emergencial para troca de catalisador (histórico de ocorrido na REPAR e duas vezes na REVAP), trazendo considerável perda de receita para a companhia. Foi proposto o desenvolvimento de uma ferramenta de previsão antecipada desse problema, de modo que a refinaria possa atuar preventivamente, evitando e/ou minimizando os problemas. A presente entrega trata do MVP2, que consiste na incorporação de funcionalidade de probabilidade de falha e previsão antecipada de tempo de campanha a partir de uma modelagem baseada em dados históricos dos problemas ocorridos no passado.</t>
  </si>
  <si>
    <t>Cancelada</t>
  </si>
  <si>
    <t>4</t>
  </si>
  <si>
    <t>5</t>
  </si>
  <si>
    <t>CXA3</t>
  </si>
  <si>
    <t>Vivian Passos de Souza</t>
  </si>
  <si>
    <t>225028</t>
  </si>
  <si>
    <t>ST-0001</t>
  </si>
  <si>
    <t>RGN Digital, Planejamento e Programação</t>
  </si>
  <si>
    <t>IT-033</t>
  </si>
  <si>
    <t>RGN 4.0</t>
  </si>
  <si>
    <t>Oportunidade do uso da transformação digital na contribuição ao plano de resiliência da Petrobras, com foco em  redução de custos, aumento da rentabilidade, segurança e competitividade, através das Grandes Escolhas para a área de RGN  e também dos Viabilizadores e Cultura Digital definidas na sala de guerra da TD.</t>
  </si>
  <si>
    <t>Aplicar novas tecnologias disruptivas e de transformação digital como ferramenta para ganho de eficiência e segurança</t>
  </si>
  <si>
    <t>R$ 1 MM</t>
  </si>
  <si>
    <t>Capacidade de prever a probabilidade de falha por aumento de delta P com antecedência adequada e previsão de tempo de campanha. 
Informação acessível por diferentes sistemas da Petrobras</t>
  </si>
  <si>
    <t>R$ 0,71 MM/ano</t>
  </si>
  <si>
    <t>Modelo baseado em dados para previsão de aumento de DP em unidades de HDT, com a seguinte funcionalidade:
1-  detecção antecipada de falha (probabilidade de falha)
2 - predição de tempo remanescente de campanha
Requisitos:
- Comunicação e integração com outras ferramentas de gestão, OT e informação;
- Rapidez na resposta (on-line e on-time);
- Aplicável a outras unidades de HDT e método expansível para outras tecnologias;
- Mínima interferência humana no uso diário;
- Aviso automático de possível desvio (emissão de alarme);
- Fácil acesso e visualização das informações disponibilizadas pelo produto;
- Pré-processamento dos dados de entrada e informação da acurácia das respostas</t>
  </si>
  <si>
    <t>PT-200.20.00001.01</t>
  </si>
  <si>
    <t>EV-00003</t>
  </si>
  <si>
    <t>Ferramenta predição de falha operacional - HDT</t>
  </si>
  <si>
    <t>A elevação da perda de carga em reatores de HDT é um problema recorrente no refino, já tendo afetado quatro unidades em quatro refinarias diferentes nos últimos 7 anos, sendo que em uma delas o problema ocorreu duas vezes. Estes eventos resultaram em restrições na operação das unidades e, nos casos mais extremos, na parada emergencial para troca de catalisador (histórico de ocorrido na REPAR e duas vezes na REVAP), trazendo considerável perda de receita para a companhia. Foi proposto o desenvolvimento de uma ferramenta de previsão antecipada desse problema, de modo que a refinaria possa atuar preventivamente, evitando e/ou minimizando os problemas. A presente entrega trata do MVP3 (entrega final), em que se pretende, pelo uso de Machine Learning com dados históricos e ampliando o número de variáveis considerada, incorporar na ferramenta a funcionalidade de diagnóstico preditivo de falha em unidades de HDT, com possível integração futura com o Digital Twin</t>
  </si>
  <si>
    <t>Modelar as falhas operacionais antecipando a iminência de problemas e indicando ajustes a serem feitos para minimizar o problema, reduzindo as perdas por paradas não programadas.</t>
  </si>
  <si>
    <t>Em Execucao</t>
  </si>
  <si>
    <t>2</t>
  </si>
  <si>
    <t>upimgs/perdas_operacionais.png</t>
  </si>
  <si>
    <t>R$ 1,2 MM</t>
  </si>
  <si>
    <t>Capacidade de realizar diagnóstico de falha por aumento de delta P com antecedência adequada. 
Informação acessível por diferentes sistemas da Petrobras</t>
  </si>
  <si>
    <t>R$ 0,5 MM/ano</t>
  </si>
  <si>
    <t>Modelo baseado em dados para previsão de aumento de DP em unidades de HDT, com a seguinte funcionalidade:
1-  indicação de possíveis causas (diagnóstico)
Requisitos:
- Comunicação e integração com outras ferramentas de gestão, OT e informação;
- Rapidez na resposta (on-line e on-time);
- Aplicável a outras unidades de HDT e método expansível para outras tecnologias;
- Mínima interferência humana no uso diário;
- Aviso automático de possível desvio (emissão de alarme);
- Fácil acesso e visualização das informações disponibilizadas pelo produto;
- Pré-processamento dos dados de entrada e informação da acurácia das respostas</t>
  </si>
  <si>
    <t>PT-200.20.00001.02</t>
  </si>
  <si>
    <t>PT-200.20.00188.02</t>
  </si>
  <si>
    <t>EV-00004</t>
  </si>
  <si>
    <t>Digital Twin Avançado - fase 1</t>
  </si>
  <si>
    <t>Desenvolvimento do Digital Twin Avançado em P&amp;D ágil com PUC-RJ, incluindo a incorporação de modelos híbridos, automatização da otimização e adaptação e uso das ferramentas disponibilizadas no MVP1 para diagnóstico e correção de aderência</t>
  </si>
  <si>
    <t>Implantada</t>
  </si>
  <si>
    <t>8</t>
  </si>
  <si>
    <t>6</t>
  </si>
  <si>
    <t>REFINO/PO/ARD</t>
  </si>
  <si>
    <t>CJDL</t>
  </si>
  <si>
    <t>Leonardo Fialho de Mello</t>
  </si>
  <si>
    <t>CENPES/PDIDMS/PRGN/EOP</t>
  </si>
  <si>
    <t>9657026</t>
  </si>
  <si>
    <t>ST-0190</t>
  </si>
  <si>
    <t>Tecnologias digitais para otimização do Refino</t>
  </si>
  <si>
    <t>IT-046</t>
  </si>
  <si>
    <t>Eficiência Operacional</t>
  </si>
  <si>
    <t>R$4,8 MM</t>
  </si>
  <si>
    <t>Garantia da infraestrutura de TIC para o desenvolvimento.
Levantamento e disponibilidade dos dados para a modelagem.
Integração dos desenvolvimentos com as ferramentas e plataformas atualmente utilizadas na Petrobras.</t>
  </si>
  <si>
    <t>Atualmente o processo de Otimização através do Digital Twin demanda grande esforço do OTL/Analista de Processos por ser baseado na abordagem what if e  que necessita de constantes ajustes e calibração dos modelose. O processo atual apresenta oportunidade de aumento de confiabilidade dos modelos.
A entrega será inicialmente aplicada em duas refinarias a partira de agosto de 2020. Posteriormente será implantado em todas as refinarias.</t>
  </si>
  <si>
    <t>- Aumento da aderência dos modelos do Digital Twin
- Redução do tempo dos OTLs no processo de otimização e manutenção dos modelos
- Aumento do % de tempo no cumprimento do despacho</t>
  </si>
  <si>
    <t>INDUSTRIAL/PO/ARD
INDUSTRIAL/PO/GPR
PUC-RIO
REGAP/PPO/OT
REVAP/PPO/OT
REPAR/PPO/OT
CENPES/PDRGN
TIC/DS/IND/PN-IND</t>
  </si>
  <si>
    <t xml:space="preserve">Operação das refinarias com 70% da carga de referência. </t>
  </si>
  <si>
    <t xml:space="preserve">Infraestrutura de TIC
</t>
  </si>
  <si>
    <t>O Digital Twin Avançado (DTA) é um conjunto de ferramentas que atua juntamente com o simulador de processos, que :
- Gera soluções mais precisas;
- Automatiza e aumenta a frequência do despacho;
- Aumenta a rentabilidade da refinaria.
- Reduz o tempo gasto pelo OTL e analistas no processo do DT</t>
  </si>
  <si>
    <t>Refino atual: US$ 23,4 MM/ano
Refino futuro (após desinvestimento): US$ 14 MM/ano</t>
  </si>
  <si>
    <t>Redução de carga das refinarias por consequência de mudanças nas demandas de derivados</t>
  </si>
  <si>
    <t>A entrega busca aperfeiçoar o processo de operação das refinarias através do Digital Twin de forma a ampliar (maximizar) a captura de ganhos de otimização apartir dos seguintes desenvolvimentos:
- Ambiente colaborativo de otimização
- Sistema automático de otimização baseado no PETROSIM
- Portal de confiabilidade de modelos
- Modelo Híbrido para UCRs
- Metodologia de calibração automática para modelos de FCC
A partir da entrega, busca-se aumentar o percentual de tempo de cumprimento do despacho do Digital Twin em 10%.</t>
  </si>
  <si>
    <t>AC_CRL</t>
  </si>
  <si>
    <t>EV-00005</t>
  </si>
  <si>
    <t>Digital Twin Avançado - fase 2</t>
  </si>
  <si>
    <t>Desenvolvimento e implementação de IA para melhoria de fidelidade e desempenho do Digital Twin</t>
  </si>
  <si>
    <t>BI69</t>
  </si>
  <si>
    <t>Marcos Vinicius de Carvalho Gomes</t>
  </si>
  <si>
    <t>9106308</t>
  </si>
  <si>
    <t>R$4,3 MM</t>
  </si>
  <si>
    <t>Atualmente o processo de Otimização através do Digital Twin demanda grande esforço do OTL/Analista de Processos por  necessitar de constantes ajustes e calibração dos modelos. Além disso, há imprecisões em dados de entrada do modelo, como o elenco real e as propriedades de petróleos  e dados utilizados em balanço de massa. 
 O processo atual apresenta oportunidade de aumento de confiabilidade dos modelos.
A entrega pretende inicialmente ser aplicada em duas refinarias a partir de julho de 2021. Posteriormente será implantado em todas as refinarias.</t>
  </si>
  <si>
    <t>- Aumento da aderência dos modelos do Digital Twin
- Redução do tempo dos OTLs no processo de manutenção dos modelos
- Aumento do % de tempo no cumprimento do despacho</t>
  </si>
  <si>
    <t>INDUSTRIAL/PO/ARD
INDUSTRIAL/PO/GPR
PUC-RIO
REFINARIAS
TIC/DS/IND/PN-IND</t>
  </si>
  <si>
    <t>Infraestrutura de TIC</t>
  </si>
  <si>
    <t>A entrega fas parte do desenvolvimento do Digital Twin Avançado (DTA), a partir da incorporação de um conjunto modelos e ferramentas que atuam juntamente com o simulador de processos, que :
- Gera soluções mais precisas;
- Aumenta a rentabilidade da refinaria.
- Reduz o tempo gasto pelo OTL e analistas no processo do DT</t>
  </si>
  <si>
    <t>Refino futuro (após desinvestimento): US$ 7 MM/ano</t>
  </si>
  <si>
    <t>A entrega busca a melhoria de fidelidade e desempenho do Digital Twin a partir do desenvolvimento e implementação de técnicas de IA para modelagem híbrida (baseada em dados e fenomenológicas):
- Modelos híbridos para destilação e FCC
- Ajustes do elenco de petróleo para o simulador com base em dados 
- Tratamento de erros de balanço de massa a partir de regras heurística para validação de informações de entradas de simulações
A partir da entrega, busca-se aumentar o percentual de tempo de cumprimento do despacho do Digital Twin entre 5% e 10%.</t>
  </si>
  <si>
    <t>PT-200.20.00001.03</t>
  </si>
  <si>
    <t>PT-200.20.00190.03</t>
  </si>
  <si>
    <t>EV-00006</t>
  </si>
  <si>
    <t>Caracterização de petróleos no Digital Twin</t>
  </si>
  <si>
    <t>Uma abordagem molecular para a caracterização das frações de petróleo se mostra superior a abordagem atual baseado em pseudocomponentes. Para isso serão desenvolvidos algoritmos, baseado em técnicas de Machine Learning, que melhor representem cada corte estreito de petróleos a nível molecular, respeitando as características de cada corte. _x000D_
A entrega visa adaptar algoritmo de caracterização molecular já existente e implantar metodologia para caracterizar cada corte estreito ou fração de petróleo por intermédio de um conjunto de moléculas hipotéticas, de forma que as principiais propriedades "bulk" sejam representadas (erros inferiores a uma det tolerância). A melhor representação das cargas deve se traduzir em uma melhor otimização e maior captura de valor no refino.</t>
  </si>
  <si>
    <t>'Benefício geral: melhoria em otimização e rentabilidade no refino._x000D_
_x000D_
Benefícios específicos:_x000D_
- Obtenção de propriedades representativas de cortes ou cargas quando houver carência de detalhamento de suas qualidades, de maneira rápida e com baixo custo;_x000D_
- Possível utilização como dados de entrada para os simuladores de processo do Digital Twin, aumentando a assertividade dos resultados.</t>
  </si>
  <si>
    <t>N38U</t>
  </si>
  <si>
    <t>Helton Siqueira Maciel</t>
  </si>
  <si>
    <t>9901802</t>
  </si>
  <si>
    <t>R$ 2 MM</t>
  </si>
  <si>
    <t>Acesso a recursos computacionais de alto desempenho.
Acesso a dados de qualidade de correntes de petródeo, derivados e correntes intermediárias de refino.</t>
  </si>
  <si>
    <t>Atualmente o poder preditivo dos simuladores para propriedade das correntes é limitado e requer calibrações frequentes, sendo um processo trabalhoso. A entrega visa o ganho de robustez no poder preditivo dos simuladores, com menor necessidade de calibração.
Aplicavél ao digital twin de todas as refinarias a partir de 2022.</t>
  </si>
  <si>
    <t>Compatibilidade para implementação dos modelos desenvolvidos nos simuladorea atualmente utilizados no Digital Twin (PetroSim)</t>
  </si>
  <si>
    <t xml:space="preserve">INDUSTRIAL/PO/ARD
INDUSTRIAL/PO/GPR
REFINARIAS
</t>
  </si>
  <si>
    <t>Recursos computacionais de alto desempenho.
Apoio de TIC para implementação</t>
  </si>
  <si>
    <t>Aumento da margem de otimização e % de tempo dentro do despacho pela melhora no poder preditivo das propriedades das correntes (dados de entrada) dos modelos do Digital Twin</t>
  </si>
  <si>
    <t>Refino Futuro (após investimento): US$ 11 MM/a</t>
  </si>
  <si>
    <t>Uso de técnicas de caracterização molecular de petróleo com base em dados aplicados a correntes intermidiárias de refino, petróleos e misturas para aumento do poder preditivo dos simuladores de processo para propriedades dessas correntes.
Integração dos modelos desenvolvidos com o Digital Twin das refinarias para melhoria da aderência e expansão das variáveis otimizadas.
Proposta de ganho de margem de otimização e % de tempo de cumprimento do despacho pela melhoria de aderência.</t>
  </si>
  <si>
    <t>PT-200.20.00001.04</t>
  </si>
  <si>
    <t>PT-200.20.00190.04</t>
  </si>
  <si>
    <t>EV-00007</t>
  </si>
  <si>
    <t>Implantação do Sistema de diagnóstico inteligente em UTE</t>
  </si>
  <si>
    <t>Desenvolvimento de algoritmos de Inteligência Artificial para monitoramento e diagnóstico de equipamentos do BOP e ambiente integrado com os softwares utilizados pela PETROBRAS (PI, ETAPRO, etc), que possibilite a visão do equipamento como um todo: óleo, vibração e dados relevantes em um mesmo lugar</t>
  </si>
  <si>
    <t>- Aumento da confiabilidade do sistema de geração elétrica através manutenção baseada em condição (preditiva, variáveis de processo e laudos de óleo/graxas)se equipamentos auxiliares – BOP )- Aumento da disponibilidade através da mitigação do risco de falha por melhor predição de falha e quantificação do potencial de prejuízo- Aumento da percepção da importância da lubrificação- Benefício anual da ferramenta é aplicação do percentual de 40% do Lucro Indisponível total, que é a estimativa de contribuição do sistema em evitar falhas relacionadas à lubrificação. (considerando o custo de oportunidade do gás)- UTE-BF piloto gerando valor em janeiro de 2022 e UTE-TRI e UTE-CBT gerando valor a partir de julho de 2022. Benefício: R$ 440.000,00 por ano</t>
  </si>
  <si>
    <t>G&amp;E/EECP/ECON</t>
  </si>
  <si>
    <t>UP46</t>
  </si>
  <si>
    <t>Patricia Rodrigues Ventura</t>
  </si>
  <si>
    <t>9799380</t>
  </si>
  <si>
    <t>ST-0205</t>
  </si>
  <si>
    <t>UTEs</t>
  </si>
  <si>
    <t>IT-050</t>
  </si>
  <si>
    <t>Preparar nova matriz de energias</t>
  </si>
  <si>
    <t>Sustentabilidade e Energia</t>
  </si>
  <si>
    <t>SE</t>
  </si>
  <si>
    <t>upimgs/432.066.824.jpg</t>
  </si>
  <si>
    <t>Em avaliação</t>
  </si>
  <si>
    <t>Disponibilização de base de dados agregada, com os dados históricos das análises de óleo, vibrações e dados de processo
Elaboração de algoritmos inteligentes para diagnóstico do sistemas piloto</t>
  </si>
  <si>
    <t>Atualmente a entrega está em fase de planejamento
O local de aplicação está em definição com a área de negócio
A partir de julho de 2024</t>
  </si>
  <si>
    <t>Sistema executando de forma adequada, com algoritmos para diagnóstico validados e fazendo uso de base integrada</t>
  </si>
  <si>
    <t xml:space="preserve">G&amp;E/UN-TERM/OME
G&amp;E/EECP/ECON
Operação e Manutenção das UTEs
Universidades e ICTs
TIC
</t>
  </si>
  <si>
    <t>Incorporação do uso do sistema na rotina operacional da unidade, de forma a evitar falhas e indisponibilidade</t>
  </si>
  <si>
    <t>Recursos de TIC: HH de desenvolvedores, servidores e base dados integrada
Disponibilidade das empresas contratadas para análise de óleo em fornecer os resultados no ambiente proposto pela PETROBRAS 
Disponibilidade da área de negócio e especialistas em monitoramento de UTEs para elaboração e validação dos algortimos inteligentes de monitoramento e diagnóstico.</t>
  </si>
  <si>
    <t xml:space="preserve">Evitar falhas e perdas de produção através do diagnóstico dos algortimos. Monitorar a evolução do desempenho dos equipamentos através do resultados do sistema, sendo possível atuar preventivamente em casos de perda de eficiência e indicações de falhas.
</t>
  </si>
  <si>
    <t>Com base em outras entregas semelhantes, estima-se um VPL de R$ 3.5 MM, devido à redução de falhas e indisponibilidade dos equipamentos e sistemas. O valor de benefício será revisado à medida que a maturidade tecnólógica e comercial avançarem.</t>
  </si>
  <si>
    <t>Não incorporação do sistema aos procedimentos de monitoramento e diagnóstico</t>
  </si>
  <si>
    <t>Implantação do Sistema de diagnóstico inteligente, , utilizando dados agregados de análise de óleo, vibração e dados de processo</t>
  </si>
  <si>
    <t>PT-200.20.00001.05</t>
  </si>
  <si>
    <t>PT-200.20.00205.02</t>
  </si>
  <si>
    <t>EV-00008</t>
  </si>
  <si>
    <t>Ferramenta de Scheduling - fase 1</t>
  </si>
  <si>
    <t>Ferramenta de Scheduling para duas refinarias na região de de SP e RJ</t>
  </si>
  <si>
    <t>REFINO/PO/PRP</t>
  </si>
  <si>
    <t>CJCS</t>
  </si>
  <si>
    <t>Samuel Facchin</t>
  </si>
  <si>
    <t>9656400</t>
  </si>
  <si>
    <t>US$ 1.1 MM</t>
  </si>
  <si>
    <t>Conclusão da etapa de contratação
Mobilização das equipes dos clientes (refinarias)</t>
  </si>
  <si>
    <t>Licitação em fase final: propostas já abertas.
Aplicação nas 4 refinarias do estado de São Paulo e na REDUC.
Estimativa preliminar para início de implantação na primeira refinaria para início de 2021.
A partir do início do projeto, a contratada tem até 18 meses para a conclusão da implantação em todas as refinarias.</t>
  </si>
  <si>
    <t>Validação do sistema pela equipe de programação de produção
Robustez do sistema de TI</t>
  </si>
  <si>
    <t>INDUSTRIAL/PO/ARD
INDUSTRIAL/PO/PPR
TIC
SBS
REDUC
RECAP
REPLAN
REVAP
RPBC</t>
  </si>
  <si>
    <t>Carga média de processamento de petróleo de 900.000 bpd (Refino Futuro - após desinvestimento)</t>
  </si>
  <si>
    <t>Equipes dos clientes (Industrial e Refinarias) e equipes de apoio (TIC)</t>
  </si>
  <si>
    <t>Melhor previsibilidade da produção de derivados de petróleo nas refinarias, aumentando a acertividade das operações.
Melhora na qualidade do sistema de planejamento em função da maior aderência entre os dados previstos e realizados.
Melhor gerenciamento de situações de crise através de uma simulação mais fidedigna dos cenários considerados.</t>
  </si>
  <si>
    <t>US$ 6 MM/ano</t>
  </si>
  <si>
    <t>Não operar com a carga utilizada para o cálculo da premissa de retorno.</t>
  </si>
  <si>
    <t>Implantação de ferramenta comercial de programação de produção (Scheduler) nas refinarias do estado de SP e na REDUC.
Utilização do sistema na rotina de trabalho da refinaria e integração do mesmo aos demais sistemas normalmente utilizados na programação de produção.</t>
  </si>
  <si>
    <t>PT-200.20.00001.06</t>
  </si>
  <si>
    <t>PT-200.20.00190.06</t>
  </si>
  <si>
    <t>EV-00009</t>
  </si>
  <si>
    <t>Ferramenta de Scheduling - fase 2</t>
  </si>
  <si>
    <t>Ferramenta de Scheduling para três refinarias na região de de SP e RJ</t>
  </si>
  <si>
    <t>PT-200.20.00001.07</t>
  </si>
  <si>
    <t>PT-200.20.00190.07</t>
  </si>
  <si>
    <t>EV-00010</t>
  </si>
  <si>
    <t>Implementação do Modelo PIMS Multiplanta - SP</t>
  </si>
  <si>
    <t>Comissionamento e implementação do Modelo PIMS Multiplanta da Região de SP</t>
  </si>
  <si>
    <t>Ganhos de eficiência no downstream pela maior abrangência da otimização da produção das refinarias de São Paulo e a Reduc em um único modelo, permitindo explorar melhor a sinergia entre os ativos.</t>
  </si>
  <si>
    <t>C633</t>
  </si>
  <si>
    <t>Diego Henrique Goncalves Bezerra</t>
  </si>
  <si>
    <t>9787400</t>
  </si>
  <si>
    <t>R$8,9 MM</t>
  </si>
  <si>
    <t>Situação atual de pandamia, com queda acentuada de preços e demanda de derivados e a consequente necessidade de priorização de outras atividades nas refinarias, deslocando recursos</t>
  </si>
  <si>
    <t>Atualmente os modelos utilizados para elaboração do plano de produção das refinarias são otimizados de forma isolada. A identificação de sinergias é feita com base na experiência e na indicação do modelo corporativo em etapa anterior do planejamento. A partir da implementação do multiplanta, novas sinergias podem ser identificadas no momento de elaboração do plano de produção. O multiplanta será aplicado ás refinarias de SP e Reduc até novembro de 2020.</t>
  </si>
  <si>
    <t>Validação da entrega pela área Industrial, refinarias de SP e Reduc</t>
  </si>
  <si>
    <t>Industrial/PO/PRP
Replan
RPBC
Revap
Recap
Reduc
Logística</t>
  </si>
  <si>
    <t>Espera-se que não hajam incertezas muito grandes nos cenários de planejamento e que a realização fique próxima do planejado, em termos de mercado, preços e carga das refinarias</t>
  </si>
  <si>
    <t>Disponibilidade dos programadores nas refinarias para realizar as tarefas de comissionamento</t>
  </si>
  <si>
    <t>O modelo  multiplanta  complementa o processo de planejamento corporativo e traz ganhos ao permitir
explorar sinergias não percebidas pelo modelo corporativo, devido ao maior nível de detalhamento nas representações das unidades e
processos de refino.</t>
  </si>
  <si>
    <t>Ganho estimado em US$0,14/bbl</t>
  </si>
  <si>
    <t>Choque na demanda de petróleo e alteração nos preços e mercados de derivados alteram o resultado esperado. Ainda, incertezas nas premissas de planejamento e consequente necessidade de replanejamentos constantes podem inviabilizar rodadas com o modelo multiplanta</t>
  </si>
  <si>
    <t>Implementação do modelo multiplanta incluindo os modelos locais padronizados, com os seguintes parâmetros tecnicos:
=&gt; estruturas padronizadas para os submodelos de unidades de destilação, craqueamento catalítico, coqueamento retardado e unidades de hidrorrefino, com a identificação das propriedades críticas a serem consideradas na modelagem,
=&gt; representação detalhada da malha
logística da região (trechos de dutos, terminais terrestres e aquaviários) e dos mercados a serem atendidos, permitindo a identificaçã de oportunidades e sinergias.
=&gt; Modelo multiplanta convergindo</t>
  </si>
  <si>
    <t>EV-00011</t>
  </si>
  <si>
    <t>Implementação de Modelos de alocação ótima de catalisadores em UFCC</t>
  </si>
  <si>
    <t>Implementação dos Modelos para alocação ótima de catalisadores virgem e flushing de catalisadores de FCC no PLANAB e Digital Twin</t>
  </si>
  <si>
    <t>1. Melhoria do modelo de aderência do Digital Twin das RFCCs _x000D_
2. Definição de orçamento de catalisadores (PAN de catalisadores) com o uso de simuladores CDB/FCC-SIM em conjunto com o PLANAB.</t>
  </si>
  <si>
    <t>REFINO/PO/PCA</t>
  </si>
  <si>
    <t>CLTY</t>
  </si>
  <si>
    <t>Raquel Bastiani</t>
  </si>
  <si>
    <t>CENPES/PDIDMS/PRGN/GPF</t>
  </si>
  <si>
    <t>230585</t>
  </si>
  <si>
    <t>ST-0189</t>
  </si>
  <si>
    <t>Aumento de valor agregado no refino e gás natural</t>
  </si>
  <si>
    <t>R$ 5 MM (custos de P&amp;D)</t>
  </si>
  <si>
    <t>Realizar balanço entre geração e consumo de catalisador de flushings de diferentes qualidades, que depende da carga estabelecida para cada uma das unidades de FCC/RFCC, bem como a implementação dos custos logísticos considerando todas as rotas viáveis.</t>
  </si>
  <si>
    <t>Hoje o flushing produzido nas UFCCs é enviado para as RFCCs mais próxima, sem considerar o desempenho e o melhor teor de flushing a ser utilizado na RFCC. _x000D_
A reposição de catalisador virgem e teor e qualidade de flushing não são uma variável de otimização atualmente._x000D_
Aplicável a todas as unidades de FCC e RFCC da PETROBRAS._x000D_
A partir de janeiro de 2021.</t>
  </si>
  <si>
    <t>Visões econômica e de produção e consumo integradas, com todas as refinarias._x000D_
Validar os resultados de indicação dos modelos nas unidades de FCC e RFCC</t>
  </si>
  <si>
    <t>INDUSTRIAL/PO_x000D_
CENPES/PDRGN/TFCC_x000D_
REFINARIAS</t>
  </si>
  <si>
    <t>Operação das unidades de FCC e RFCC com carga próxima à de referência. Mercado de combustíveis e petroquímicoa próximo ao planejado no horizonte do PLANINV</t>
  </si>
  <si>
    <t>Testes em planta piloto. Disponibilidade de acesso ao PLANAB._x000D_
Participação dos OTLs das refinarias.</t>
  </si>
  <si>
    <t>Aumento de receita com produtos com maior valor agregado;_x000D_
Redução de custos com insumos (catalisador virgem).</t>
  </si>
  <si>
    <t>Ganho potencial da ordem de US$ 23 milhões/ano</t>
  </si>
  <si>
    <t>Redução de carga das unidades de FCC e RFCC por consequência de mudanças nas demandas e preços de derivados</t>
  </si>
  <si>
    <t>Metodologia representativa de desempenho de teor e qualidade do flushing a ser misturado com o catalisador virgem em unidades de RFCC._x000D_
Modelo representativo de reposição de catalisador virgem e de desempenho de teor e qualidade do flushing  no PETRO-SIM/PIMS/PLANAB._x000D_
Ter flushing no sistema para ser utilizado nas RFCCs em condição ótima para máxima rentabilidade.</t>
  </si>
  <si>
    <t>PT-200.20.00001.08</t>
  </si>
  <si>
    <t>PT-200.20.00189.01</t>
  </si>
  <si>
    <t>EV-00012</t>
  </si>
  <si>
    <t>Soluções digitais embarcadas na SMART PP</t>
  </si>
  <si>
    <t>Soluções tecnológicas digitais embarcadas na unidade SMART PP</t>
  </si>
  <si>
    <t>Infraestrutura</t>
  </si>
  <si>
    <t>20 milhões de reais, considerando planta US$ 2 mi, 5 mi TC e mais 5 de mão de obra interna</t>
  </si>
  <si>
    <t>Contratar e executar o TC e a compra da planta</t>
  </si>
  <si>
    <t xml:space="preserve">Desenvolvimento de unidade piloto com soluções digitais embarcadas para transformar a forma de gerar informações em escala piloto, de forma desassistida,com  maior produtividade e menor custo. Abrangência das soluções desenvolvidas para outras áreas industriais da empresa. Aplicação no parque de planta piloto do Cenpes a partir de 2023.
Oportunidade de utilização do parque de plantas piloto do Cenpes como referência para desenvolvimento e realização de provas de conceito de soluções digitais para a companhia. Implantação de infraestrutura para testes a partir de 2020.
</t>
  </si>
  <si>
    <t>Considerar que a planta e seus sistemas precisam ser amigáveis e compatíveis com as soluções corporativas</t>
  </si>
  <si>
    <t>Mapeados ICT Senai-cimatec e fornecedores da área de automação.</t>
  </si>
  <si>
    <t>Mercado pujante de TD, ofertando novos produtos e soluções.</t>
  </si>
  <si>
    <t>TC com ICT, Recursos de engenharia, automação e contrato de serviços de engenharia e manutenção da PP.</t>
  </si>
  <si>
    <t>Testar em ambiente controlado soluções de TD antes de ir para a área industrial.
Planta piloto com tecnologias digitais embarcada e operação desassistida (maior eficiência na geração de resultados)</t>
  </si>
  <si>
    <t>Unidade piloto com tecnologias embarcadas: R$ 6 MM/ano
Plataforma de desenvolvimento e testes em TD para empresa: em levantamento</t>
  </si>
  <si>
    <t>Pouco provável, mudança do mind set de TD.</t>
  </si>
  <si>
    <t>Planta Piloto 4.0 capaz de servir como plataforma de testes para tecnologias digitais (IOT, wearables, Instrumentação wireless, gemeo digital simplificado, rastreamento digital de amostras, braço robótico para amostras e assistente digitais</t>
  </si>
  <si>
    <t>PT-200.20.00001.09</t>
  </si>
  <si>
    <t>EV-00013</t>
  </si>
  <si>
    <t>Implementação Tecnologia de IIoT em uma refinaria - monitoração cabos</t>
  </si>
  <si>
    <t>Implementação da tecnologia em uma refinaria de SP+RJ_x000D_
Há potencial de aplicação no E&amp;P, Gás e Energia.</t>
  </si>
  <si>
    <t>3</t>
  </si>
  <si>
    <t>REFINO/AC/EI</t>
  </si>
  <si>
    <t>CF43</t>
  </si>
  <si>
    <t>Patricia Naomi Sakai</t>
  </si>
  <si>
    <t>9675290</t>
  </si>
  <si>
    <t>ST-0215</t>
  </si>
  <si>
    <t>Tecnologias para aumento da disponibilidade de equipamentos e sistemas</t>
  </si>
  <si>
    <t>IT-044</t>
  </si>
  <si>
    <t>Confiabilidade</t>
  </si>
  <si>
    <t>R$ 4,0 MM - verificar  redução de investimento visando ser mais próximo á realidade (sem gaiola de faraday)</t>
  </si>
  <si>
    <t>Idenditicar a natureza da falha elétrica e identificar o(s) métodos de mensuração mais adequados para predição de falhas Equipamentos disponíveis no mercado (emissões acústicas - só lab, descargas parciais (frequencia baixa/alta ou tempo=formato+sequência) e tangente delta)</t>
  </si>
  <si>
    <t>Não há sistemas similares instalados na Petrobras. Para avaliação de cabos hoje há apenas testes online (localmente o cabo é conectado a um equipamento para realizar o teste de descargas parciais - ruidos). A instalação de piloto será CENPES para 2023-24, e em uma refinaria para 2026.</t>
  </si>
  <si>
    <t>A redução de falsos alarmes, certificações dos equipamentos utilizados, conseguir monitorar sem desligar/desmontar o sistema (Não ser invasiva), não precisa de muita intervenção, com número pequeno de efetivo dedicado, centralizado a informação e processamento de sinal (talvez embarcado)</t>
  </si>
  <si>
    <t>UFU_x000D_
CEPEL_x000D_
Fornecedores de equipamentos comerciais para realizar os testes e validações</t>
  </si>
  <si>
    <t>A tecnologia também poderá ser utilizada por todo o setor elétrico (transmissão e distribuição) melhorando a qualidade da energia elétrica fornecida e aumentando a escala de produção reduzindo o custo do equipamento.</t>
  </si>
  <si>
    <t>Recursos financeiros de P&amp;D, dependo do mercado a disponibilidade de bolsas pode viabilizar a pesquisa.</t>
  </si>
  <si>
    <t>Aumento de confiabilidade do sistema elétrico_x000D_
_x000D_
Adiamento de investimento na troca de cabos no fim da vida útil</t>
  </si>
  <si>
    <t>Redução de perdas por falhas em cabos: 7,8 mlhões US$/ano</t>
  </si>
  <si>
    <t>Nenhuma das tecnologias disponíveis são aplicável para detectar/prever falhas em cabos</t>
  </si>
  <si>
    <t>Implementar um sistema de monitoramento (portátil ou não) de cabos visando a melhoria de confiabilidade e reduzindo riscos de perda de produção por curto circuito em cabos</t>
  </si>
  <si>
    <t>PT-200.20.00001.10</t>
  </si>
  <si>
    <t>PT-200.20.00215.01</t>
  </si>
  <si>
    <t>EV-00014</t>
  </si>
  <si>
    <t>PMU - Obtenção de modelos dinâmicos de sistemas elétricos a partir de medição fasorial</t>
  </si>
  <si>
    <t>Implementação do primeiro modelo dinâmico ajustado utilizando PMUs considerando 5 refinarias._x000D_
Há o potencial de aplicação na Energia com o ganho estimado por redução de falhas R$1milhão por ano.</t>
  </si>
  <si>
    <t>Redução de falhas elétricas em malhas de controle, por melhor regulagem de modelos dinâmicos._x000D_
A maior aderência de modelos dinâmicos atenderão a requisitos impostos pela ONS que podem retirar a  licença de operação das unidades geradoras da Petrobras.</t>
  </si>
  <si>
    <t>R$ 3 MM</t>
  </si>
  <si>
    <t>A taxa de amostragem é de 120 medições por segundo._x000D_
_x000D_
A proposta inclui ter um PMU "portátil" para ser instalada próximo aos equipamentos que serão modelados, com ou sem processamento embarcado e/ou transmissão de dados sem fio (sem transitar pela RIC).</t>
  </si>
  <si>
    <t>Hoje há muitos problemas por falta de ajuste nos controles de sistemas elétricos Diversos relês já possuem a funcionalidade de PMU e poderão ser utilizados para a geração de valor para a empresa num futuro mais distante._x000D_
_x000D_
Desde 2016 a instalação de PMUs em novos projetos de subestações é obrigatória. Estes equipamentos são importantes para uma nova estratégia de operação da ONS, em que se pretende mudar para avaliar a estabilidade do SIN através de limites dinâmicos. Estes equipamentos também auxiliam na investigação de falhas ocorridas no sistema de transmissão e distribuição.</t>
  </si>
  <si>
    <t>Os modelos dinâmicos simplificados fornecidos pelos fabricantes não tem aderência suficiente para permitir a identificação de problemas de confiabilidade dos sistemas elétricos.</t>
  </si>
  <si>
    <t>CEPEL_x000D_
UFSC_x000D_
Start-ups</t>
  </si>
  <si>
    <t>A maior pressão dos orgãos reguladores ONS/ANEEL para que o modelo do grid nacional represente melhor as reações dinâmicas e seja possível identificar vulnerabilidades e estabelecer referências dinâmicas de estabilidade de rede.</t>
  </si>
  <si>
    <t>Disponivilizar geração do CENPES para realização de piloto_x000D_
_x000D_
Desenvolver um PMU movel para aquisição de informações para avaliação de modelos</t>
  </si>
  <si>
    <t>Segurança de operar a planta (o modelo com falta de aderência pode não apresentar os riscos reais na planta)_x000D_
É um requisito regulatório da ONS/ANEEL, que pode causar a suspensão de outorga.</t>
  </si>
  <si>
    <t>Redução em perdas por falha no controle do sistema elétrico que poderia ser evitado com modelos mais aderentes (foi utilizado o banco de falhas do Energia para estimar os ganhos para a Petrobras)</t>
  </si>
  <si>
    <t>A introdução de novas energias renováveis no grid pode levar a uma instabilidade no grid do SIN (sistema integrado nacional) que não foram previstos nos modelos dinâmicos, podendo a vir a ocorrer muitas falhas no fornecimento de energia elétrica e conseguentimente causando perdas nas unidades industriais.</t>
  </si>
  <si>
    <t>Modelos dinâmicos mais aderentes utilizando medições de PMU (para fazer validação dos modelos com os testes de comissionamento)</t>
  </si>
  <si>
    <t>PT-200.20.00001.11</t>
  </si>
  <si>
    <t>PT-200.20.00215.03</t>
  </si>
  <si>
    <t>EV-00015</t>
  </si>
  <si>
    <t>Ferramenta para previsão de preços e demanda de derivados</t>
  </si>
  <si>
    <t>Ferramenta de apoio para estratégia de comercialização de Gasolina e Diesel em ambiente competitivo - TC com FGV</t>
  </si>
  <si>
    <t>CMI/MA/PPMV</t>
  </si>
  <si>
    <t>Logística &amp; Produtos</t>
  </si>
  <si>
    <t>LOGPROD</t>
  </si>
  <si>
    <t>upimgs/351.844.796.jpg</t>
  </si>
  <si>
    <t>O CUSTO DO TERMO DE COOPERAÇÃO COM A FGV É DE 3,5 MILHÕES DE REAIS EM 3 ANOS</t>
  </si>
  <si>
    <t>DESENVOLVER MODELO MULTIPRODUTO QUE POSSA REPRESENTAR DA MELHOR FORMA POSSÍVEL A COMPETIÇÃO NO BRASIL EM FUTURO PRÓXIMO APÓS OS DESINVESTIMENTOS EM 8 REFINARIAS</t>
  </si>
  <si>
    <t>RISCO DE PERDER MERCADO EM NOVO CENÁRIO DE COMPETIÇÃO ENTRE REFINARIAS PRÓPRIAS E AS DESINVESTIDAS E IMPORTADORES</t>
  </si>
  <si>
    <t>MANUTENÇÃO DE MERCADO DAS REFINARIAS REMANESCENTES COM RENTABILIDADE</t>
  </si>
  <si>
    <t xml:space="preserve">PARCERIA COM O DEPARTAMENTO DE ECONOMIA DA FUNDAÇÃO GETULIO VARGAS </t>
  </si>
  <si>
    <t>QUE OS AGENTES COMO POR EXEMPLO OS NOVOS REFINADORES INDEPENDENTES QUE COMPRARAM AS REFINARIAS DA PETROBRAS E OS IMPORTADORES ATUEM DE FORMA COMPETITIVA</t>
  </si>
  <si>
    <t>PESSOAL CAPACITADO DA FGV EM MICROECONOMIA E TEORIA DOS JOGOS PARA MODELAGEM DE SISTEMA QUE POSSA REFLETIR A REALIDADE DA COMPETIÇÃO E APOIO DA EQUIPE DA PETROBRAS PARA A COMPREENSÃO DO CONTEXTO ATUAL E FUTURO</t>
  </si>
  <si>
    <t>GARANTIR O REFINO DOS PETROLEOS NACIONAIS E IMPORTADOS PELA PETROBRAS COM MITIGAÇÃO DE RISCO DE MONETIZAÇÃO DAS RESERVAS E RENTABILIDADE DOS ATIVOS EXISTENTES</t>
  </si>
  <si>
    <t>RECEITA NA VENDA DOS DERIVADOS DE PETROLEO</t>
  </si>
  <si>
    <t>AS VENDAS DAS REFINARIAS NÃO SE CONCRETIZAREM E ASSIM NÃO TERÍAMOS O CENÁRIO COMPETITIVO QUE ESTAMOS ESPERANDO E MODELANDO NESSE PROJETO</t>
  </si>
  <si>
    <t>DESENVOLVIMENTO DE MODELO PARA APOIO NA ESTRATÉGIA COMERCIAL DE VENDA DE DERIVADOS DE PETROLEO EM AMBIENTE COMPETITIVO APÓS OS DESINVESTIMENTOS NO REFINO</t>
  </si>
  <si>
    <t>PT-200.20.00001.12</t>
  </si>
  <si>
    <t>PT-200.20.00190.12</t>
  </si>
  <si>
    <t>EV-00016</t>
  </si>
  <si>
    <t>PoC de sistema de blockchain - relacionamento com transportadoras de GN</t>
  </si>
  <si>
    <t>Desenvolvimento e implementação de PoC de sistema de blockchain para confiabilidade na relação com transportadoras de GN.</t>
  </si>
  <si>
    <t>Otimizar as requisiçoes de movimentaçao de gas natural e evitar/minimizar multas ou penalidades nos contratos de prestaçao de serviço de transporte</t>
  </si>
  <si>
    <t>O CUSTO ESTIMADO DE 3,5 MILHÕES DE REAIS EM 2 ANOS</t>
  </si>
  <si>
    <t>MAPEAR OS PROCESSOS E IMPLEMENTAR OS ALGORITMOS UTILIZANDO A PLATAFORMA TECNOLOGICA DE BLOCKCHAIN</t>
  </si>
  <si>
    <t>ATUALMENTE AS REQUISIÇÕES DE TRANSPORTE SÃO FEITAS DE FORMA MANUAL COM APOIO DE PLANILHAS DESCENTRALIZADAS. A IDEIA É AUTOMATIZAR ESSAS REQUISIÇÕES INTEGRANDO O CARREGADOR AOS TRANSPORTADORES QUE PASSARÃO A FAZER AS REQUISIÇOES DE TRANSPORTE EM PLATAFORMA DIGITAL INTEGRADA DE FORMA OTIMIZADA PARA EVITAR OS CUSTOS DAS MULTAS E PENALIDADES</t>
  </si>
  <si>
    <t>DEVE-SE LEVAR EM CONTA AS REQUISIÇÕES DE TRANSPORTE FEITAS PELO CARREGADOR PETROBRAS AOS TRANSPORTADORES DE GÁS NATURAL</t>
  </si>
  <si>
    <t>PARCERIA COM A PUC-RJ QUE DETÉM O CONHECIMENTO E EXPERIÊNCIA NA TECNOLOGIA BLOCKCHAIN</t>
  </si>
  <si>
    <t>QUE A TECNOLOGIA BLOCKCHAIN PERMITA A INTEGRAÇÃO ENTRE A PETROBRAS E OS TRANSPORTADORES DE FORMA CONFIÁVEL</t>
  </si>
  <si>
    <t>EQUIPE QUALIFICADA DA PUC-RJ PARA DESENVOLVER O SISTEMA NA TECNOLOGIA BLOCKCHAIN E APOIO DA EQUIPE PETROBRAS PARA MAPEAR OS PROCESSOS</t>
  </si>
  <si>
    <t>EVITAR MULTAS E PENALIDADES PREVISTAS NOS CONTRATOS DE PRESTAÇÃO DE SERVIÇO DE TRANSPORTE</t>
  </si>
  <si>
    <t>REDUÇÃO DO CUSTO NO PAGAMENTO PELA PETROBRAS DE MULTAS E PENALIDADES ANUAIS ESTIMADAS DA ORDEM DE 24 MILHÕES DE REAIS/ANO</t>
  </si>
  <si>
    <t>O RISCO DA TECNOLOGIA NÃO ESTAR MADURA O SUFICIENTE ´PARA GRANTIR O DESEMPENHO  E CONFIAILIDADE NA AUTOMATIZAÇÃO DOS PROCESSOS</t>
  </si>
  <si>
    <t>APLICAÇÃO DE TECNOLOGIA BLOCKCHAIN PARA GESTÃO DO RELACIONAMENTO ENTRE O CARREGADOR PETROBRAS E AS TRANSPORTADORAS ENVOLVENDO AS REQUISIÇÕES DE TRANSPORTE</t>
  </si>
  <si>
    <t>PT-200.20.00001.13</t>
  </si>
  <si>
    <t>EV-00017</t>
  </si>
  <si>
    <t>PP Armazen. (ger. Distrib.)</t>
  </si>
  <si>
    <t>Partida da planta piloto de Armazenamento para geração distribuída</t>
  </si>
  <si>
    <t>Prover uma solução para que a PETROBRAS participe do negócio de armazenamento de energia associado a geração distribuída a partir de 2025 atendendo a requisitos de qualidade de energia, com menor investimento e ganho adicional de receita pela venda de serviços ancilares.</t>
  </si>
  <si>
    <t>G&amp;E/IMGE/PMNE</t>
  </si>
  <si>
    <t>upimgs/GD.jpg</t>
  </si>
  <si>
    <t>CTS7</t>
  </si>
  <si>
    <t>Luciano Moraes de Souza</t>
  </si>
  <si>
    <t>CENPES/PDIDMS/SE/EN</t>
  </si>
  <si>
    <t>213853</t>
  </si>
  <si>
    <t>ST-0204</t>
  </si>
  <si>
    <t>Energias Renováveis</t>
  </si>
  <si>
    <t>P&amp;D: 2 termos de cooperação e HH interno._x000D_
Implantação: Custos de EPC e operacionais.</t>
  </si>
  <si>
    <t>- Finalização do TC com a UFMG (depende de recursos financeiros em 2021 e 2022)_x000D_
- Disponibilidade de baterias no mercado internacional que precisam ser importadas para concluir o projeto de pesquisa conforme previsto.</t>
  </si>
  <si>
    <t>É prevista uma forte expansão de geração distribuída no Brasil (da ordem de 1 GW por ano até 2029) pelo PDE 2029. Com a redução de custos prevista para as tecnologias de armazenamento de energia, o uso Behind the Meter (BTM), para provimento de soluções para uso próprio, tem forte perspectiva de expansão. Adicionalmente, o uso desse tipo de solução pode ser expandido para grandes consumidores livres, que podem ter interesse em uso de energia renovável confiável e seguro para uso próprio. Diferente das soluções FTM (front of the meter), o objetivo da solução BTM é garantir o suprimento de energia confiável e seguro para o consumidor, enquanto que a solução FTM é garantir qualidade de energia para a rede."</t>
  </si>
  <si>
    <t>Considerou-se que o nicho de mercado visado pela Petrobras é o de microrredes com potência nominal de 3 MW.</t>
  </si>
  <si>
    <t>- UFMG_x000D_
- LACTEC_x000D_
- Fornecedores de baterias, em especial baterias de íon lítio_x000D_
- Provedores de soluções para microrredes</t>
  </si>
  <si>
    <t>Isenção de tarifa de importação das baterias de íon-lítio._x000D_
Os movimentos de liberalização do setor de energia do Brasil continuarão ocorrendo e estarão implantados até 2027.</t>
  </si>
  <si>
    <t>- Recursos financeiros em 2021 e 2022;_x000D_
- Recursos humanos com conhecimento em sistemas de armazenamento a baterias;_x000D_
- Disponibilidade das baterias propostas que são importadas no mercado internacional.</t>
  </si>
  <si>
    <t>Inserção em um mercado em franca expansão no Brasil.</t>
  </si>
  <si>
    <t>R$ 183 MM (venda de energia elétrica, serviços ancilares e gerenciamento de Virtual Power Plant. Somente a venda de energia elétrica foi considerada como fonte de receita, por falta de parâmetros para valorar os demais itens).</t>
  </si>
  <si>
    <t>Mudanças regulatórios que inibam o crescimento de geração distribuída conforme projetado no PDE 2029._x000D_
Manutenção do marco regulatório do Setor Elétrico Brasileiro.</t>
  </si>
  <si>
    <t>Prover uma solução para que a PETROBRAS participe do negócio de energia solar e/ou eólica a partir de 2025 atendendo a requisitos de qualidade de energia, com menor investimento e ganho adicional de receita pela venda de serviços ancilares.</t>
  </si>
  <si>
    <t>PT-200.20.00004.03</t>
  </si>
  <si>
    <t>PT-200.20.00204.03</t>
  </si>
  <si>
    <t>EV-00018</t>
  </si>
  <si>
    <t>PP Armazen. (ger. Central.)</t>
  </si>
  <si>
    <t>Partida da Planta Piloto de Armazenamento para geração centralizada</t>
  </si>
  <si>
    <t>upimgs/Bateria.png</t>
  </si>
  <si>
    <t>CSJS</t>
  </si>
  <si>
    <t>Rodrigo Guido Araujo</t>
  </si>
  <si>
    <t>207846</t>
  </si>
  <si>
    <t>P&amp;D: 2 termos de cooperação, 1 contrato de EPC e HH interno._x000D_
Implantação: Custos de EPC, operacionais, de seguro e de administração.</t>
  </si>
  <si>
    <t>- Concluir a contratação e a construção da planta piloto de armazenamento de energia junto à UFV-AR._x000D_
- Definição de posicionamento corporativo sobre a data em que as energias renováveis passarão a compor a carteira de projetos de investimento na companhia;_x000D_
- Definições regulatórias sobre o armazenamento de energia.</t>
  </si>
  <si>
    <t>Ainda não há um posicionamento corporativo sobre a participação da Petrobras no negócio de energias renováveis. Trabalhamos com o cenário de inserção de projeto de investimento na carteira a partir de 2025 para partida de plantas fotovoltaicas a partir de 2027.</t>
  </si>
  <si>
    <t>Os custos de investimento em sistemas fotovoltaicos associados a bancos de baterias são maiores do que aqueles que não possuem bancos de baterias associadas. Logo, a viabilização do armazenamento de energia passa por alguma forma de remuneração dos serviços prestados pelas baterias ou por imposição regulatório. Nos dois casos, há necessidade de alterações na regulação vigente.</t>
  </si>
  <si>
    <t>- LACTEC_x000D_
- UFRJ_x000D_
- ANEEL_x000D_
- Empresas que atuam na construção de usinas fotovoltaicas no Brasil._x000D_
- Empresas que atuam na construção de usinas eólicas no Brasil._x000D_
- Fornecedores de baterias, em especial de baterias íon lítio.</t>
  </si>
  <si>
    <t>Isenção de imposto de importação das baterias íon-lítio; alterações regulatórios que obriguem o uso de sistemas de armazenamento de energia associados a geração de energia elétrica por fontes renováveis solar e eólica.</t>
  </si>
  <si>
    <t>- Orçamento em 2020_x000D_
- Recursos humanos disponíveis para transferência de conhecimento sobre a tecnologia_x000D_
- Recursos humanos capacitados na construção e na operação de plantas similares _x000D_
- Incentivos governamentais, como por exemplo, redução de taxa de importação de baterias</t>
  </si>
  <si>
    <t>O armazenamento de energia poderá ser viabilizador da inserção da Petrobras nos mercados de geração solar fotovoltaica e/ou eólica.</t>
  </si>
  <si>
    <t>R$ 319 MM (venda de energia elétrica no mercado livre. Ainda não consideradas receitas pela venda de serviços ancilares devido a falta de parâmetros que possibilitem valorá-los).</t>
  </si>
  <si>
    <t>Redução excessiva do valor da energia elétrica; redução de custos dos módulos fotovoltaicos e das baterias menor do que o projetado no cálculo de VPL.</t>
  </si>
  <si>
    <t>PT-200.20.00004.02</t>
  </si>
  <si>
    <t>PT-200.20.00204.02</t>
  </si>
  <si>
    <t>EV-00019</t>
  </si>
  <si>
    <t>Implantação HEFA-2G</t>
  </si>
  <si>
    <t>Implantação de tecnologia para viabilizar o uso de bio-óleo em unidade HEFA</t>
  </si>
  <si>
    <t>Melhoria da economicidade da tecnologia HEFA, através do uso de matérias-primas renováveis lignocelulósicas. Nova estratégia para inserção de bio-óleo no esquema de refino.</t>
  </si>
  <si>
    <t>CTXN</t>
  </si>
  <si>
    <t>Marcio de Figueiredo Portilho</t>
  </si>
  <si>
    <t>CENPES/PDIDMS/SE/REM</t>
  </si>
  <si>
    <t>214376</t>
  </si>
  <si>
    <t>Sem Portfólio (Entrega Potencial)</t>
  </si>
  <si>
    <t>-</t>
  </si>
  <si>
    <t>upimgs/434.085.532.jpg</t>
  </si>
  <si>
    <t>CENPES/GIT</t>
  </si>
  <si>
    <t>Para P&amp;D, testes em escala de bancada, piloto, desenvolvimento do produto, homologação;								_x000D_
Para implantação, construção de unidade de pré-tratamento, aquisição do bio-óleo e insumos;</t>
  </si>
  <si>
    <t>Identificação do nível de tratamento adequado para viabilizar coprocessamento;		_x000D_
			_x000D_
Desenvolvimento do produto;		_x000D_
		_x000D_
Homologação da rota na ASTM;</t>
  </si>
  <si>
    <t>Coprocessar carga renovável em unidade HEFA utilizando tecnologia que atualmente encontra-se em TRL 3;		_x000D_
Abrangência para as refinarias que implantarem unidade HEFA;		_x000D_
Implantação estimada para 2028;</t>
  </si>
  <si>
    <t>Viabilidade técnica (impacto no processo HEFA, impacto na qualidade do produto, ganho ambiental);		_x000D_
Viabilidade econômica (preço do bio-óleo, CAPEX do pré-tratamento e rendimentos);</t>
  </si>
  <si>
    <t>Produtor de bio-óleo (Ensyn, BTG, Vallourec);		_x000D_
			_x000D_
Embraer/Boeing;</t>
  </si>
  <si>
    <t>Produção de bio-óleo com preço, qualidade e escala compatível com a tecnologia;								_x000D_
Demanda crescente de bioQAV para redução das emissões proposta pelo CORSIA;</t>
  </si>
  <si>
    <t>Bio-oleo com qualidade adequada;		_x000D_
Bio-óleo com preço viável;		_x000D_
Bio-óleo produzido em escala compatível;		_x000D_
Diversificação de produtores de bio-óleo;</t>
  </si>
  <si>
    <t>Minimizar perda de mercado para outros produtores de biocombustíveis;		_x000D_
Capturar geração de valor com CBIO;		_x000D_
Melhorar economicidade, sustentabilidade e escalabilidade da rota HEFA;</t>
  </si>
  <si>
    <t>Comercialização de QAV com baixa pegada de carbono e de CBIOs;</t>
  </si>
  <si>
    <t>Falta de bio-óleo no mercado;					_x000D_
Preço do bio-óleo acima do projetado;</t>
  </si>
  <si>
    <t>Produzir bioQAV a partir de material lignocelulósico;		_x000D_
Melhorar economicidade, sustentabilidade e escalabilidade da rota HEFA;		_x000D_
Diversificação de produtos além de fósseis;		_x000D_
Reduzir intensidade do Escopo 3 da Petrobras;		_x000D_
Produção de bioQAV contendo aromáticos;</t>
  </si>
  <si>
    <t>PT-200.20.00005.05</t>
  </si>
  <si>
    <t>PT-200.20.10006.05</t>
  </si>
  <si>
    <t>EV-00020</t>
  </si>
  <si>
    <t>Implantação ATJ-Guerbet</t>
  </si>
  <si>
    <t>Implantação de tecnologia proprietária para produção de bioQAV a partir de etanol e CO2, utilizando reações Guerbet.</t>
  </si>
  <si>
    <t>Novas receitas através da produção e venda de bioQAV e aromáticos renováveis</t>
  </si>
  <si>
    <t>CSGY</t>
  </si>
  <si>
    <t>Rafael Menegassi de Almeida</t>
  </si>
  <si>
    <t>203755</t>
  </si>
  <si>
    <t>Para P&amp;D, testes em escala de bancada, piloto, desenvolvimento do produto, homologação;								_x000D_
Para implantação, construção da unidade, aquisição de etanol e insumos;</t>
  </si>
  <si>
    <t>Confirmação dos indíces técnicos;		_x000D_
Densenvolvimento do produto;		_x000D_
Homologação da rota na ASTM;</t>
  </si>
  <si>
    <t>Produzir bioQAV a partir da conversão de etanol integrada ao refino, utilizando tecnologia em TRL 3;	_x000D_
Possibilidade de abrangência para todas as refinarias (sinergia com refinarias próximas ao duto de etanol);		_x000D_
Elevado potencial de escalabilidade devido a alta disponibilidade de etanol no mercado;		_x000D_
Implantação estimada para 2028;</t>
  </si>
  <si>
    <t>Viabilidade técnica (comprovação dos rendimentos em maiores TRLs, desenvolvimento do produto, ganho ambiental)		_x000D_
Viabilidade econômica (preço da matéria-prima e rendimento do processo, CAPEX da unidade)</t>
  </si>
  <si>
    <t>Produtor de etanol;	_x000D_
Embraer/Boeing;</t>
  </si>
  <si>
    <t>Demanda crescente de bioQAV para redução das emissões proposta pelo CORSIA;</t>
  </si>
  <si>
    <t>Etanol com preço viável;</t>
  </si>
  <si>
    <t>Minimizar perda de mercado para outros produtores de biocombustíveis;		_x000D_
Capturar geração de valor com CBIO;		_x000D_
Ser uma empresa menos intensiva em carbono;</t>
  </si>
  <si>
    <t>Comercialização de QAV com baixa pegada de carbono e de CBIOs;								_x000D_
Redução da intensidade de carbono operacional da produção de biocombustíveis integrada ao refino, levando ao aumento da geração de CBIO;</t>
  </si>
  <si>
    <t>Competição pelo uso de etanol;			_x000D_
Preço do etanol acima do previsto;</t>
  </si>
  <si>
    <t>Produzir bioQAV a partir de etanol, podendo ser proveniente de material lignocelulósico;		_x000D_
Reduzir intensidade do Escopo 3 da Petrobras;		_x000D_
Tecnologia que permite conversão de CO2 em paralelo a conversão do etanol;</t>
  </si>
  <si>
    <t>PT-200.20.00005.04</t>
  </si>
  <si>
    <t>PT-200.20.10007.01</t>
  </si>
  <si>
    <t>EV-00021</t>
  </si>
  <si>
    <t>Uso do bio-óleo como OC</t>
  </si>
  <si>
    <t>Uso de bio-óleo como insumo energético nas operações de refino, com foco na queima em caldeira.</t>
  </si>
  <si>
    <t>Redução das emissões operacionais. Impacto em redução do IGEE do Refino.</t>
  </si>
  <si>
    <t>BYR1</t>
  </si>
  <si>
    <t>Fabio Leal Mendes</t>
  </si>
  <si>
    <t>CENPES/PDIDMS/PPL/PI</t>
  </si>
  <si>
    <t>9750177</t>
  </si>
  <si>
    <t>Para P&amp;D, testes em escala piloto e engenharia;						_x000D_
Para implantação, adaptação de caldeiras e aquisição do bio-óleo;</t>
  </si>
  <si>
    <t>Identificar e quantificar o investimento necessário para vencer as barreiras técnicas para coprocessar bio-óleo em caldeira;</t>
  </si>
  <si>
    <t>Uso de bio-óleo para queima em caldeiras utilizadas nas operações da Petrobras;		_x000D_
	_x000D_
Abrangência para as unidades operacionais que buscam reduzir sua intensidade de carbono e que utilizam caldeiras para geração de energia;		_x000D_
			_x000D_
Implantação de piloto em unidade comercial estimada para 2024;</t>
  </si>
  <si>
    <t>Viabilidade técnica (possibilidade de adaptações de caldeiras para uso da carga renovável);		_x000D_
_x000D_
Viabilidade econômica (preço do bio-óleo e custo de adaptação das caldeiras);</t>
  </si>
  <si>
    <t>Produtor de bio-óleo (Ensyn, BTG, Vallourec);		_x000D_
Área de negócios (Refino);		_x000D_
Desenvolvedor de bico injetor;</t>
  </si>
  <si>
    <t>Produção de bio-óleo com preço, qualidade e escala compatível com a tecnologia;</t>
  </si>
  <si>
    <t>Bio-óleo com qualidade adequada;		_x000D_
		_x000D_
Diversificação de produtores de bio-óleo;		_x000D_
		_x000D_
Bio-óleo com preço viável;		_x000D_
Bio-óleo produzido em escala compatível;</t>
  </si>
  <si>
    <t>Reduzir as emissões relacionadas às operações da Petrobras;</t>
  </si>
  <si>
    <t>Substituição de corrente fóssil por renovável de menor preço;								_x000D_
Redução da intensidade de carbono operacional da produção de biocombustíveis integrada ao refino;</t>
  </si>
  <si>
    <t>Falta de bio-óleo no mercado;				_x000D_
Preço do bio-óleo acima do projetado;</t>
  </si>
  <si>
    <t>Troca parcial de combustíveis fósseis por bio-óleo para queima em caldeiras;		_x000D_
_x000D_
Redução da intensidade de carbono das operações da Petrobras;		_x000D_
	_x000D_
Diverisificação de produtos além de fósseis;</t>
  </si>
  <si>
    <t>PT-200.20.00005.07</t>
  </si>
  <si>
    <t>PT-200.20.10008.01</t>
  </si>
  <si>
    <t>EV-00022</t>
  </si>
  <si>
    <t>Coprocessamento de bio-óleo em UCR</t>
  </si>
  <si>
    <t>Coprocessamento de bio-óleo em unidades de coqueamento retardado, com objetivo de produzir derivados com conteúdo renovável</t>
  </si>
  <si>
    <t>Produção de derivados renováveis a partir de coprocessamento em unidades do refino. Potencial redução do rendimento de coque.</t>
  </si>
  <si>
    <t>REFINO/PO/DRF</t>
  </si>
  <si>
    <t>CTVY</t>
  </si>
  <si>
    <t>Adriana Moret Borges</t>
  </si>
  <si>
    <t>210501</t>
  </si>
  <si>
    <t>ST-0207</t>
  </si>
  <si>
    <t>Produção de biocombustíveis integrados ao refino – BioRef</t>
  </si>
  <si>
    <t>IT-051</t>
  </si>
  <si>
    <t>Produtos com Conteúdo Renovável</t>
  </si>
  <si>
    <t>Para P&amp;D, testes em escala de bancada, piloto e desenvolvimento do produto;								_x000D_
Para implantação, adaptação de unidade de coqueamento retardado, bio-óleo e insumos;</t>
  </si>
  <si>
    <t>Definir melhor estratégia de inserção do bio-óleo;		_x000D_
Mitigar impacto do coprocessamento nos processos de tratamento;</t>
  </si>
  <si>
    <t>Coprocessar carga renovável no refino utilizando tecnologia que atualmente encontra-se em TRL 3;		_x000D_
	_x000D_
Abrangência para as refinarias que possuem unidade de coqueamento retardado;		_x000D_
			_x000D_
Implantação piloto estimada para 2026;</t>
  </si>
  <si>
    <t>Viabilidade técnica (impacto no processo, na qualidade das correntes intermediárias e nos processos de tratamento);		_x000D_
		_x000D_
		_x000D_
		_x000D_
		_x000D_
Viabilidade econômica (preço do bio-óleo e rendimento do coprocessamento);</t>
  </si>
  <si>
    <t>Produtor de bio-óleo (Ensyn, BTG, Vallourec);		_x000D_
		_x000D_
Engenharia;		_x000D_
		_x000D_
Área de negócios (Refino);</t>
  </si>
  <si>
    <t>Bio-oleo com qualidade adequada;		_x000D_
		_x000D_
Bio-óleo com preço viável;		_x000D_
		_x000D_
Bio-óleo produzido em escala compatível;		_x000D_
		_x000D_
Diversificação de produtores de bio-óleo;</t>
  </si>
  <si>
    <t>Minimizar perda de mercado para outros produtores de biocombustíveis;		_x000D_
		_x000D_
		_x000D_
		_x000D_
Capturar geração de valor com CBIO;		_x000D_
		_x000D_
Prolongar vida útil dos combustíveis fósseis;</t>
  </si>
  <si>
    <t>Comercialização de combustíveis com baixa pegada de carbono e de CBIOs;</t>
  </si>
  <si>
    <t>Coprocessar bio-óleo em unidades de coqueamento retardado gerando com menor pegada de carbono, viabilizando captura de valor através do Renovabio;		_x000D_
Diversificação de produtos além dos fósseis		_x000D_
	_x000D_
Reduzir intensidade de carbono do escopo 3 da Petrobras;		_x000D_
	_x000D_
Utilização dos ativos do refino para auxiliar a transição para matriz de baixo carbono;</t>
  </si>
  <si>
    <t>PT-200.20.00005.01</t>
  </si>
  <si>
    <t>PT-200.20.00207.02</t>
  </si>
  <si>
    <t>EV-00023</t>
  </si>
  <si>
    <t>Formulação para biomarítimos</t>
  </si>
  <si>
    <t>Formulação de combustíveis com baixa pegada de carbono para setor marítimo a partir de bio-óleo</t>
  </si>
  <si>
    <t>Novas receitas através da venda de bunker com conteúdo renovável para atendimento a demanda de mercado em função das regulamentações de descarbonização do setor marítimo da IMO</t>
  </si>
  <si>
    <t>Produto</t>
  </si>
  <si>
    <t>CL2E</t>
  </si>
  <si>
    <t>Antonio Fernandez Prada Junior</t>
  </si>
  <si>
    <t>CENPES/PDIDMS/LP/DPAP</t>
  </si>
  <si>
    <t>227206</t>
  </si>
  <si>
    <t>Para P&amp;D, testes em escala de bancada, piloto e desenvolvimento do produto								_x000D_
Para implantação, CAPEX da unidade de melhoramento (caso não consigamos acessar bio-óleo melhorado no mercado ou seja a escolha do negócio), matérias-primas e insumos;</t>
  </si>
  <si>
    <t>Aquisição e/ou produção das correntes renováveis;		_x000D_
Adaptação da especificação do bunker para mistura com renováveis;		_x000D_
Desenvolvimento do produto;</t>
  </si>
  <si>
    <t>Atender às regulamentações da IMO, através da formulação de combustíveis com baixa pegada de carbono contendo mistura de correntes renováveis;		_x000D_
		_x000D_
		_x000D_
		_x000D_
		_x000D_
		_x000D_
Abrangência para as refinarias que comercializam bunker;		_x000D_
		_x000D_
		_x000D_
		_x000D_
Disponibilização da formulação estimada para 2024;</t>
  </si>
  <si>
    <t>Viabilidade técnica (nível de melhoramento, desenvolvimento do produto, ganho ambiental);		_x000D_
		_x000D_
		_x000D_
		_x000D_
Viabilidade econômica (preço do bio-óleo, rendimento do melhoramento);</t>
  </si>
  <si>
    <t>Produtor de bio-óleo (Ensyn, BTG, Vallourec);		_x000D_
Portos e armadores;		_x000D_
Desenvolvedores de motores para navios;</t>
  </si>
  <si>
    <t>Regulação da IMO gerando demanda por bunker com baixa pegada de carbono;								_x000D_
Produção de bio-óleo com preço, qualidade e escala compatível com a tecnologia;</t>
  </si>
  <si>
    <t>Comercialização de bunker com baixa pegada de carbono e de CBIOs;			_x000D_
Licenciamento da formulação;</t>
  </si>
  <si>
    <t>Falta de bio-óleo no mercado;		_x000D_
Preço do bio-óleo acima do projetado;</t>
  </si>
  <si>
    <t>Formulação de combustíveis marítimos com baixa pegada de carbono;		_x000D_
		_x000D_
		_x000D_
		_x000D_
Reduzir intensidade de carbono do Escopo 3 da Petrobras;		_x000D_
		_x000D_
Diversificação dos produtos além de fósseis;</t>
  </si>
  <si>
    <t>PT-200.20.00005.02</t>
  </si>
  <si>
    <t>PT-200.20.10009.01</t>
  </si>
  <si>
    <t>EV-00024</t>
  </si>
  <si>
    <t>Scale-up de tecnologia para produção de biocombustível avançado</t>
  </si>
  <si>
    <t>O desenvolvimento de uma tecnologia de esterificação catalítica heterogênea, com foco em sua integração a uma usina de biodiesel com esquema de pré-tratamento físico, iniciou-se no CENPES em 2013, com estudos e validação da tecnologia bem sucedidos em escala de laboratório e piloto. O sucesso do desenvolvimento da tecnologia se deu através da invenção de um catalisador altamente ativo, seletivo e estável para as reações de interesse, aliado ao desenvolvimento de processo para integração do mesmo a uma usina convencional. A tecnologia foi desenvolvida com sucesso até TRL5 tendo sido avaliada pela área de Controladoria da PBIO, evidenciando atratividade econômica em diferentes cenários estudados, além de tempos de retorno do investimento significativamente pequenos (aproximadamente 2 anos). Estima-se um potencial de aplicação da tecnologia com uma elevada abrangência no mercado nacional de biodiesel, com capacidade de aumento da geração de valor e de facilitação da diversificação de matérias-primas para o setor. Espera-se, com isso, a geração de valor para a Petrobras através do seu licenciamento (processo e catalisador) para outras usinas de biodiesel. O Brasil é o segundo produtor de biodiesel no ranking mundial, tendo produzido 2,95 bilhões de biodiesel no acumulado do semestre de 2020. São 51 unidades distribuídas pelas regiões da seguinte forma: Norte (3), Nordeste (4), Centro-Oeste (25), Sudeste (7) e Sul (12). O licenciamento da tecnologia pode ainda ser expandido para mercados internacionais, como, por exemplo, para Malásia e Indonésia, que utilizam essencialmente óleo de palma (carga rica em ácidos graxos livre) como matéria-prima para o biodiesel. Esses dois países pretendem aumentar o teor de biodiesel gradualmente até 2030, chegando até B30 na Indonésia e B20 na Malásia, já no ano de 2020.</t>
  </si>
  <si>
    <t>- Tecnologia disruptiva capaz de converter  matéria-prima com alto teor de ácidos graxos, como borras industriais e óleos residuais em biocombustível avançado; -Possibilidade de licenciamento da tecnologia (processo e catalisador) no mercado nacional e internacional; - A tecnologia permite que o produtor de biodiesel obtenha créditos de carbono, denominados CBIO, que também possuem valor monetário, por utilizar correntes residuais no processo.</t>
  </si>
  <si>
    <t>CXBV</t>
  </si>
  <si>
    <t>Cristina Pontes Bittencourt Quitete</t>
  </si>
  <si>
    <t>223453</t>
  </si>
  <si>
    <t>Scale up do catalisador (contrato e atividades de pesquisa)_x000D_
Estudo para processo de licenciamento de tecnologia</t>
  </si>
  <si>
    <t>Produção do catalisador em escala com manutenção de sua atividade e estabilidade;		_x000D_
Validação da tecnologia em escala protótipo;		_x000D_
Licenciamento da tecnologia;_x000D_
Prazo;</t>
  </si>
  <si>
    <t>Possibilidade de licenciamento da tecnologia (processo e catalisador), com possível ganho de imagem da empresa, estando aderente às políticas públicas atuais. _x000D_
A tecnologia permite que o produtor de biodiesel obtenha créditos de carbono, denominados CBIO, que também possuem valor monetário, por utilizar correntes residuais no processo.</t>
  </si>
  <si>
    <t>Scale-up do catalisador em escala comercial;_x000D_
Processo de licenciamento da tecnologia.</t>
  </si>
  <si>
    <t>Empresa de scale-up de catalisador;		_x000D_
Empresa parceira para licenciar pacote tecnológico ao mercado;		_x000D_
Engenharia;		_x000D_
PBIO;		_x000D_
Área de negócios;</t>
  </si>
  <si>
    <t>Ácidos graxos livres disponíveis em quantidade e preço adequado;			_x000D_
Produção de cargas ácidas em escala comercial;</t>
  </si>
  <si>
    <t>Contrato de parceria para scale-up dos catalisadores;_x000D_
_x000D_
Testes e caracterizações com os catalisadores preparados; _x000D_
_x000D_
Processo de transferência de tecnologia.</t>
  </si>
  <si>
    <t>Disponibilizar tecnologia disruptiva e com elevado potencial de acesso ao mercado através de licenciamento;</t>
  </si>
  <si>
    <t>Valorização de ácidos graxos livres em biodiesel;_x000D_
Licenciamento da tecnologia;</t>
  </si>
  <si>
    <t>Redução do gap de preço entre ácidos graxos livres e biodiesel reduz atratividade da tecnologia;</t>
  </si>
  <si>
    <t>Converter ácidos graxos livres em biodiesel especificado, através do uso de correntes de baixo custo ou correntes residuais da usina. _x000D_
Estima-se um potencial de aplicação da tecnologia com uma elevada abrangência no mercado nacional e internacional de biodiesel através do seu licenciamento.</t>
  </si>
  <si>
    <t>PT-200.20.00005.08</t>
  </si>
  <si>
    <t>PT-200.20.10010.01</t>
  </si>
  <si>
    <t>EV-00025</t>
  </si>
  <si>
    <t>Unidade dedicada de BioQAV</t>
  </si>
  <si>
    <t>Partida e operação de unidade dedicada de BioQAV</t>
  </si>
  <si>
    <t>Produção de diesel e querosene renováveis, visando atender mandatos de renováveis nos segmentos de combustíveis de aviação e ciclo diesel. Redução da pegada de carbono dos produtos de refino e redução das emissões de CO2. Imagem de sustentabilidade do portfolio de produtos.</t>
  </si>
  <si>
    <t>BK53</t>
  </si>
  <si>
    <t>Jose Luiz Zotin</t>
  </si>
  <si>
    <t>800887</t>
  </si>
  <si>
    <t>Custo de P&amp;D: 8,0 MMUS$ (4 anos, US$= 3,85 R$, estimativa 2019)_x000D_
CAPEX unidade dedicada 330 kt/a: 346 MMUS$ (FEL-0, Ago 2019)</t>
  </si>
  <si>
    <t>* consolidação do processo conceitual de processo com catalisador reduzido_x000D_
* seleção desta tecnologia na etapa FEL-2 do empreendimento_x000D_
* Timing do empreendimento (6 anos, ainda vamos iniciar FEL-1)</t>
  </si>
  <si>
    <t>* Renovabio: aumento do teor de biodiesel (15% em 2023 e 20% em 2028) e introdução de 3,47% de BioQAV em 2028_x000D_
* Perda potencial de mercado de diesel S10 para biodiesel_x000D_
* Mercado de QAV pode ser impactado por importação ou produção de terceiros._x000D_
_x000D_
* construção de unidade dedicada de BioQAV em refinaria a ser definida, aproveitando a sinergia de infra-estrutura, insumos (H2 e utilidades) e logística._x000D_
_x000D_
* Partida prevista para 2027_x000D_
_x000D_
* Projeto básico poderá ser feito com recursos de P&amp;D ANP (Engenharia básica não convencional).</t>
  </si>
  <si>
    <t>* Rendimento adequado de BioQAV e diesel renovável_x000D_
* Valoração da fração pesada como parafina ou lubrificante_x000D_
* Sinergia com esquema de refino existente</t>
  </si>
  <si>
    <t>* Fabricantes de catalisadores_x000D_
* Produtores de matérias-prima (óleos vegetais, sebo, etc.)_x000D_
* Pbio_x000D_
* ICTs - análise de ciclo de vida e calculadora Renovacalc</t>
  </si>
  <si>
    <t>* Preço competitivo para o BioQAV _x000D_
* Reconhecimento do diesel renovável com substituto do biodiesel para efeito de mandato, com preço competitivo.</t>
  </si>
  <si>
    <t>* Planta Piloto_x000D_
* Insumos para teste em empresa de aviação_x000D_
* HH e expertize de Engenharia Básica</t>
  </si>
  <si>
    <t>* Capturar mercado de combustíveis renováveis, minimizando perda correspondente de combustível fóssil_x000D_
* Caputrar benefícios de créditos de carbono previstos no RENOVABIO._x000D_
* Maior sustentabilidade do negócio</t>
  </si>
  <si>
    <t>VPL = 116,5 MMUS$ (VPL planta dedicada de BioQAV de 330 kt/ano - estudo FEL-0 Ago 2019, avaliação durante 25 anos). No MAP-e, a valoração está sendo feita em 13 anos após a entrega.</t>
  </si>
  <si>
    <t>* ANP não reconhecer o diesel renovável como substituto do biodiesel para efeito de mandato e precificação._x000D_
* Mercado de BioQAV ocupado parcial ou integralmente por rota alternativa (não HEFA)</t>
  </si>
  <si>
    <t>* Unidade dedicada para produção de BioQAV, Diesel e nafta renováveis e parafinas pesadas._x000D_
* Rendimentos e qualidade de QAV, diesel e parafinas renováveis adequados ao mercado_x000D_
* CAPEX e OPEX inferior a tecnologias concorrentes</t>
  </si>
  <si>
    <t>PT-200.20.00006.04</t>
  </si>
  <si>
    <t>PT-200.20.00207.04</t>
  </si>
  <si>
    <t>EV-00026</t>
  </si>
  <si>
    <t>HBio - Operação Industrial Hbio</t>
  </si>
  <si>
    <t>Partida da tecnologia HBio introduzindo conteúdo renovável no óleo diesel a partir do coprocessamento de óleos vegetais nas unidades industriais de HDT de diesel.</t>
  </si>
  <si>
    <t>Antecipação da entrega de conteúdo renovável no óleo diesel Minimizar perda de mercado de óleo diesel devido aumento do teor de biodiesel (20% até 2028)Imagem de sustentabilidade e qualidade dos produtos da empresaA viabilidade depende de homologação do diesel verde pela ANP e estabelecimento de condições regulatórias favoráveis para sua comercialização.</t>
  </si>
  <si>
    <t>upimgs/Diesel_com_Conteudo_Renovavel.jpg</t>
  </si>
  <si>
    <t>CSGR</t>
  </si>
  <si>
    <t>Marcelo Edral Pacheco</t>
  </si>
  <si>
    <t>203491</t>
  </si>
  <si>
    <t>Custo de P&amp;D: 1,4 MMUS$ (4 anos, US$= 3,85 R$)_x000D_
CAPEX para implantação: 8 MMUS$ / refinaria SP-RJ</t>
  </si>
  <si>
    <t>* Realizar teste em unidade industrial para consolidar tecnologia HBio para S10 _x000D_
* Homologação do diesel renovável pela ANP</t>
  </si>
  <si>
    <t>* Teores crescentes de biodiesel, atingindo 15% em 2023 e 20% em 2020, implicando em perdas crescentes de mercado de diesel._x000D_
* Pode ser aplicada em todas as unidades de HDT de diesel não limitadas por carga ou disponibiidade de hidrogênio._x000D_
* Pode entrar em operação a partir de 2021/2022, dependendo de pequenos investimentos (~8MMUS$/refinaria SP-RJ).</t>
  </si>
  <si>
    <t>* produção de diesel renovável com custo compatível ou inferior ao biodiesel.</t>
  </si>
  <si>
    <t>* Produtores de matéria prima (produtores de óleo, sebo, reciclagem de óleo de cozinha usado, etc.)_x000D_
* PBIO_x000D_
* Fabricantes de catalisadores (Haldor Topsoe, Albemarle, Axens, etc.)_x000D_
* ICTs - análise de ciclo de vida e calculadora Renovacalc</t>
  </si>
  <si>
    <t>Reconhecimento do diesel renovável com substituto do biodiesel para efeito de mandato, com preço competitivo.</t>
  </si>
  <si>
    <t>* Disponibilidade de UHDT para teste industrial._x000D_
* CAPEX para implantar sistema de recebimento de óleo vegetal em refinarias de SP-RJ</t>
  </si>
  <si>
    <t>* Capturar mercado de combustíveis renováveis, minimizando perda correspondente de combustível fóssil_x000D_
* Capturar benefícios de créditos de carbono previstos no RENOVABIO._x000D_
* Maior sustentabilidade do negócio</t>
  </si>
  <si>
    <t>VPL = 238 MMUS$ (perda evitada de 5% mercado de diesel, conforme Planinv, de 4 refinarias de SP-RJ - REPLAN, REVAP, RPBC E RECAP; base Ago 2020).</t>
  </si>
  <si>
    <t>ANP não reconhecer o diesel renovável como substituto do biodiesel para efeito de mandato e precificação.</t>
  </si>
  <si>
    <t>* Operação de unidades de HDT de diesel com carga contendo óleo vegetal para produzir óleo diesel com conteúdo renovável.</t>
  </si>
  <si>
    <t>PT-200.20.00006.03</t>
  </si>
  <si>
    <t>PT-200.20.00207.03</t>
  </si>
  <si>
    <t>EV-00027</t>
  </si>
  <si>
    <t>Combustíveis Renováveis no Refino (FCC)</t>
  </si>
  <si>
    <t>Produção comercial de combustíveis com conteúdo renovável no FCC a partir de carga potencialmente mais barata (bio-óleo de pirólise rápida).</t>
  </si>
  <si>
    <t>Combustíveis com conteúdo renovável, possibilidade de CBios_x000D_
Uso de cargas alternativas, possibilitando aumentar o fator de utilização das UFCCs, ante a perspectiva futura de redução do mercado de gasolina.</t>
  </si>
  <si>
    <t>BT21</t>
  </si>
  <si>
    <t>Andrea de Rezende Pinho</t>
  </si>
  <si>
    <t>187370</t>
  </si>
  <si>
    <t>Custo de P&amp;D: 2,4 MMUS$ (4 anos, US$= 3,85 R$)_x000D_
CAPEX para implantação: 37 MMUS$ / refinaria SP-RJ</t>
  </si>
  <si>
    <t>* Consolidar tecnologia com teste industrial em unidade de FCC própria ou de terceiros_x000D_
* Desenvolver fornecedor de bio-óleo com custo viável.</t>
  </si>
  <si>
    <t>* Tendência futura de redução de carga nas UFCC (redução de consumo de gasolina)_x000D_
* coprocessamento de bio-óleo não impacta significativamente o rendimento do FCC_x000D_
* carga renovável de custo atrativo para processamento no FCC_x000D_
* aplicável à maioria das UFCC da empresa_x000D_
* pode ser implantada a partir de 2023.</t>
  </si>
  <si>
    <t>* custo e logística de fornecimento do bio-óleo</t>
  </si>
  <si>
    <t>* Produtores de bio-óleo (Suzano, Ensyn, BTG)_x000D_
* Refinadores e licenciadores de processo (RioGrandense, Chevron, Parkland, Total etc)_x000D_
* Fabricantes de catalisadores (Albemarle)_x000D_
* ICTa: análise de ciclo de vida, calculadora Renovacalc, caracterização de bio-óleo</t>
  </si>
  <si>
    <t>* Custo do bio-óleo atrelado a seu poder calorífico _x000D_
* Diversidade de fornecedores de bio-óleo (concorrência)_x000D_
* Remuneração pelo conteúdo renovável (Cbios ou outros incentivos)</t>
  </si>
  <si>
    <t>* Unidade protótipo de FCC da SIX_x000D_
* Bio-óleo para teste industrial_x000D_
* HH e expertise para teste industrial e projeto básico</t>
  </si>
  <si>
    <t>VPL = 198 MMUS$ (aplicação 4 Refinarias SP-RJ, custo bio-óleo 40% gasóleo, menos frete, dados nov/19, US$ = 5,04 R$) conforme estudo GIA/INP, Avaliação técnica econômica bio-óleo no FCC</t>
  </si>
  <si>
    <t>* Preço do bio-óleo acima de 40% do preço do gasóleo_x000D_
* Não disponibilidade de bio-óleo (local ou importação)_x000D_
* Aplicação mais atrativa para o bio-óleo do que carga de FCC</t>
  </si>
  <si>
    <t>* Produção de combustíveis renováveis via processamento de bio-óleo em unidade de FCC, _x000D_
_x000D_
* teores de bio-óleo de até 10% da carga fóssil.</t>
  </si>
  <si>
    <t>PT-200.20.00006.01</t>
  </si>
  <si>
    <t>PT-200.20.00207.01</t>
  </si>
  <si>
    <t>EV-00028</t>
  </si>
  <si>
    <t>Regulamentação do Diesel Renovável pela ANP</t>
  </si>
  <si>
    <t>Regulamentação pela ANP do uso de diesel renovável (HVO) - Avaliação do impacto de teores crescentes de biodiesel e HVO no desempenho, estabilidade e durabilidade das emissões do óleo diesel S10. Visa suportar as negociações da empresa com órgãos reguladores para regulamente o diesel renovável em condições técnicas e econômicas adequadas para sua implantação industrial</t>
  </si>
  <si>
    <t>Viabiliza a implantação das tecnologias HBio (coprocessamento de óleo vegetal no HDT de diesel) e unidade dedicada de BioQAv. Ver valoração das entregas EV-025 E EV-026.</t>
  </si>
  <si>
    <t>Em Elaboracao</t>
  </si>
  <si>
    <t>Estudo e Caracterização</t>
  </si>
  <si>
    <t>CMI/MA/PIM</t>
  </si>
  <si>
    <t>BD31</t>
  </si>
  <si>
    <t>Helineia Oliveira Gomes</t>
  </si>
  <si>
    <t>808664</t>
  </si>
  <si>
    <t>ST-0179</t>
  </si>
  <si>
    <t>Valor agregado na comercialização de médios</t>
  </si>
  <si>
    <t>IT-041</t>
  </si>
  <si>
    <t>Agregação de Valor em Produtos e Petróleos Comercializados</t>
  </si>
  <si>
    <t>Custo P&amp;D: 10,3 MMR$</t>
  </si>
  <si>
    <t>Realizar os testes e caracterizações previstos, considerando o cenário de resiliência em 2020.</t>
  </si>
  <si>
    <t>O Renovabio prevê o aumento do teor de biodiesel até 15% em 2023, havendo pleitos do setor para atingir 20% em 2028. O aumento do teor de biodiesel tem acarretado problemas de estabilidade e pode comprometer a durabilidade das emissões. A introdução do diesel renovável, em condições regulatórios e tarifárias adequadas, pode auxiliar a empresa na manutenção do mercado de diesel, além de introduzir um componente renovável de melhor qualidade e desempenho e se credenciar para emissão de CBios.</t>
  </si>
  <si>
    <t>Estabelecer o impacto de teores elevados de biodiesel (&gt; 10%) na estabilidade, formação de depósitos em bombas e motores e durabilidade do sistema de abatimento de emissões.</t>
  </si>
  <si>
    <t>UMICORE - Testes de durabilidade de emissões; BOSMAL: serviço de avaliação de emissões em banco motor; SCANIA e VOLVO: avaliação de desempenho de misturas contendo biodiesel e diesel renovável.</t>
  </si>
  <si>
    <t>Regulamentação pela ANP do diesel renovável, elegível para o mandato de renováveis no óleo diesel, em condições de preço e tarifas compatíveis com o biodiesel.</t>
  </si>
  <si>
    <t>Recursos Humanos e Laboratoriais do CENPES para caracterização de misturas com teores elevados de biodiesel.</t>
  </si>
  <si>
    <t>Esta entrega tem por objetivo suportar as negociações com órgãos reguladores para implantação do diesel renovável e BioQAv, com impacto na implantação das entregas EV-025 e EV-026 correspondentes. Valoração em andamento pela GIT, conforme metodologia desenvolvida para Entregas da tipologia "Estudos e Caracterização".</t>
  </si>
  <si>
    <t>A ANP não reconhecer o diesel renovável em condições regulatórias e tarifárias que viabilize sua produção comercial</t>
  </si>
  <si>
    <t>Estudos de estabilidade e desempenho de misturas contendo teores elevados de biodidesel e sua substituição parcial por diesel renovável, através de caracterização físico-química, teste de desempenho em motores e avaliação do impacto do biodiesel na durabilidade de catalisadores automotivos._x000D_
A regulamentação do diesel renovável viabiliza a implantação das demais entregas, como o HBio e a instalação de unidade dedicada de BioQAv.</t>
  </si>
  <si>
    <t>EV-00029</t>
  </si>
  <si>
    <t>Protót. computac. prev. Carga de UTEs</t>
  </si>
  <si>
    <t>Sistema dinâmico e adaptativo de previsão de demanda de carga de UTEs,  baseado em técnicas de inteligência artificial e previsão meteorológica para os horizontes de curtíssimo, curto e médio prazos.</t>
  </si>
  <si>
    <t>-  Ganho de acurácia nas projeções de preço de energia e dos despachos das UTEs decorrente do uso de premissa adequada de demanda de carga;- Otimização do planejamento da operação e comercialização do G&amp;E.</t>
  </si>
  <si>
    <t>Software</t>
  </si>
  <si>
    <t>G&amp;E/IMGE/POE</t>
  </si>
  <si>
    <t>U3ES</t>
  </si>
  <si>
    <t>Clarisse Lacerda Gomes Kaufmann</t>
  </si>
  <si>
    <t>9907820</t>
  </si>
  <si>
    <t xml:space="preserve"> - Termo de Cooperação com a UFSM: R$ 1.567.271,20     
- HH da equipe do CENPES: R$ a confirmar</t>
  </si>
  <si>
    <t xml:space="preserve"> - Homologação e implantação do sistema desenvolvido na Petrobras
- Treinamento da equipe da Petrobras</t>
  </si>
  <si>
    <t>Atualmente em fase de homologação da ferramenta.
Nos estudos e operações da gerência G&amp;E/PMO/EOE, que atua como responsável pela elaboração de premissas de preços de energia e despacho termelétrico, visando subsidiar as atividades da área de G&amp;E, dentre elas as operações do parque termelétrico da Petrobras. 
A parttir de julho de 2021.</t>
  </si>
  <si>
    <t xml:space="preserve"> - Sistema com a previsão de carga nos horizontes de curto e médio prazo para as macrorregiões do SIN
- Atualização das previsões meteorológicas
- Teste de validação das etapas de previsão</t>
  </si>
  <si>
    <t>UFSM
MegaTecnologia
G&amp;E/PMO/EOE</t>
  </si>
  <si>
    <t>- Qualidade das previsões da ferramenta está coerente com o realizado
- Estrutura de operação/comercialização do setor elétrico mantida, com modernização do mesmo de acordo com a agenda setorial atual</t>
  </si>
  <si>
    <t>Suporte equipe TIC Petrobras para homologação e implantação do sistema</t>
  </si>
  <si>
    <t>Otimização da geração de energia do parque termelétrico
Otimização da compra de GNL
Melhoria na estimativa do valor de CMO
Melhoria na estimativa do valor do PLD</t>
  </si>
  <si>
    <t>VPL de R$ 9,9 MM, conforme planilha de valoração.</t>
  </si>
  <si>
    <t>- Alteração disruptiva da forma de operação/comercialização do setor elétrico, como a introdução de um modelo de oferta/demanda, em que a ferramenta pode ter seu potencial de retorno parcialmente reduzido</t>
  </si>
  <si>
    <t xml:space="preserve"> - Sistema dinâmico e adaptativo de demanda de carga com base em variáveis meteorológicas
Parâmetros técnicos:
- Melhoria da previsão de demanda de carga
- Melhoria do valor de CMO pelo DECOMP</t>
  </si>
  <si>
    <t>PT-200.20.00007.01</t>
  </si>
  <si>
    <t>PT-200.20.00205.01</t>
  </si>
  <si>
    <t>EV-00030</t>
  </si>
  <si>
    <t>Partida da planta protótipo ciclo CO2 supercrítico</t>
  </si>
  <si>
    <t>Instalação e partida de planta protótipo de ciclo combinado a CO2 supercrítico emativo da Petrobras, visando ao primeiro teste industrial da tecnologia.</t>
  </si>
  <si>
    <t>- Viabilização do fechamento de ciclo em turbinas aeroderivadas em termelétricas e plataformas offshore, permitindo o aumento de geração de energia sem queima adicional de combustível, com consequente  redução de intensidade de emissões de GEE em relação ao ciclo aberto;- Redução de CAPEX/OPEX em relação ao ciclo a vapor;- Menor tempo de partida/parada em relação ao ciclo a vapor;- Não necessita de tratamento do fluido de trabalho;- Potencial de menor peso e espaço em relação ao ciclo a vapor.</t>
  </si>
  <si>
    <t>CFP7</t>
  </si>
  <si>
    <t>Kalino Ribeiro Vaz</t>
  </si>
  <si>
    <t>9680804</t>
  </si>
  <si>
    <t>ST-0193</t>
  </si>
  <si>
    <t>Desempenho Energético</t>
  </si>
  <si>
    <t>IT-047</t>
  </si>
  <si>
    <t>Emissões e Poluentes Regulados</t>
  </si>
  <si>
    <t>PT-200.20.00007.02</t>
  </si>
  <si>
    <t>PT-200.20.00193.02</t>
  </si>
  <si>
    <t>EV-00031</t>
  </si>
  <si>
    <t>Nacionalização do serviço de reparo de turbinas a gás</t>
  </si>
  <si>
    <t>Desenvolvimento e validação de fornecedores no mercado brasileiro, que possam atender às demandas de serviços de reparos das peças das turbinas a gás dos modelos GT11N2 (Alstom) e 7FA (GE), permitindo a redução dos custos operacionais das UTEs.  Implantação das peças reparadas em unidade da PETROBRAS, para validação final da qualidade do serviço de reparo.</t>
  </si>
  <si>
    <t>Os principais benefícios são:- Redução dos custos de manutenção das turbinas;- Aumento da disponibilidade das máquinas;- Redução da vulnerabilidade do Sistema Elétrico Brasileiro às oscilações do mercado externo;     - Fortalecimento de empresas nacionais prestadoras dos serviços de reparo.</t>
  </si>
  <si>
    <t>ZM57</t>
  </si>
  <si>
    <t>Francisco Antonio Vieira</t>
  </si>
  <si>
    <t>CENPES/PDIDP/TMEC</t>
  </si>
  <si>
    <t>9755738</t>
  </si>
  <si>
    <t>ST-0007</t>
  </si>
  <si>
    <t>Eficiência Energética e UTEs</t>
  </si>
  <si>
    <t>IT-038</t>
  </si>
  <si>
    <t>Prolongar o uso de petróleo e gás: Processos de Refino</t>
  </si>
  <si>
    <t>- Preocupações com a qualidade do ar e a busca por eficiência continuarão aprofundando as discussões sobre as especificações dos combustíveis com tendência a torná-las mais restritivas
- A demanda no Brasil crescerá no longo prazo, mas de forma desigual entre os derivados com aumento de participação dos médios (diesel e QAV crescem 44% até 2040)
- O RenovaBio influenciará de forma significativa o mercado brasileiro
- Aumento da competição no mercado brasileiro de derivados  (importações, reestruturação em refino,...)</t>
  </si>
  <si>
    <t>Revitalizar o portfolio de refino e logística, adequando-os às necessidades do mercado</t>
  </si>
  <si>
    <t>Aplicar adequadamente as etapas para o processo de reparos dos componentes das seções quentes das turbinas a gás no Brasil, de maneira economicamente viável.</t>
  </si>
  <si>
    <t xml:space="preserve">Atualmente quando há intervenção nas turbinas por atingir mid life os componentes das seções quentes das turbinas a gás da Petrobras </t>
  </si>
  <si>
    <t xml:space="preserve">X.- Universidades;                                          - Centros de pesquisas na área de processamento e caracterização de materiais;           - Empresas prestadoras de serviços de reparos (revestimento, tratamento térmico, soldagem, usinagem de precisão, etc.);                                         - Fornecedoras de insumos </t>
  </si>
  <si>
    <t>.- Redução dos custos de manutenção das turbinas;                                               - Aumento da disponivbilidade das máquinas ;                                                    - Redução da vulnerabilidade  do Sistema Elético Brasileiro às ocilações do mercado externo;      - Fortalecimento de empresas nacionais prestadoras dos serviços de reparo.</t>
  </si>
  <si>
    <t xml:space="preserve">Validação de fornecedores no mercado brasilleiro, que possam atender às demandas de serviços de reparos das peças das turbinas a gás, permitindo a redução dos custos operacionais das UTEs.                                                               - Garantia da qualidade de todas as etapas dos processo de reparo, como : recuperação de defeitos superficiais, recuperaçao adequada da microestrutura dos materiais, correção de trincas, </t>
  </si>
  <si>
    <t>PT-200.20.00007.03</t>
  </si>
  <si>
    <t>EV-00032</t>
  </si>
  <si>
    <t>Partida da unidade integrada</t>
  </si>
  <si>
    <t>Partida da unidade de produção de etanol com tecnologia 1G2G</t>
  </si>
  <si>
    <t>O projeto captura receitas vindas da venda de etanol e de mecanismos de fomento como o Renovabio. O VPL da unidade de 400mil m3 ano é de R$1,05 bi. Uma variante comercial desse projeto pode incrementar a rentabilidade incluindo a exportação de parte do etanol para mercados que pagam maiores prêmios (ex. Califórnia - mesma estratégia seguida por outros players). Variantes tecnológicas podem incrementar a rentabilidade incluindo no processo a geração de co-produtos como o biogás (opção que permitiria integração com o refino) e a energia elétrica, dentre outros de menor impacto.</t>
  </si>
  <si>
    <t>UPPR</t>
  </si>
  <si>
    <t>Luiz Fernando Martins Bandeira</t>
  </si>
  <si>
    <t>9787515</t>
  </si>
  <si>
    <t>O projeto de P&amp;D está orçado em R$49 milhões._x000D_
A última avaliação realizada em 2019 indicou uma necessidade de investimento (Capex) de aproximadamente R$1,5 bi para uma unidade com capacidade de produção de 400 mil m3 ano. O modelo de unidade é replicável.</t>
  </si>
  <si>
    <t>1) Necessidade de estabelecer parceria com player com atuação relevante em etanol que possa agregar o expertise na área agrícola e de operação de unidades 1G;_x000D_
2) Vencer a barreira do escalonamento das etapas de processo para uso de matéria-prima em escala comercial (reduzir risco de insucesso);_x000D_
3) Romper barreira de CRL 4;</t>
  </si>
  <si>
    <t>O Mundo passa por intenso processo de descarbonização. O etanol é um combustível renovável que apresenta elevada taxa de crescimento. O market share desse combustível deve chegar a 55% em 2030, para motores ciclo Otto no Brasil. Programas de incentivo em todo o mundo impulsionam um aumento da participação do etanol em suas matrizes energéticas remunerando de forma diferenciada esse combustível. O etanol 2G apresenta baixíssima pegada de carbono e com isso recebe maiores incentivos._x000D_
A capacidade de descarbonização, o valor agregado, o mercado crescente são indicadores importantes. Além disso, a utilização deste combustível em blends com gasolina pode retardar a eletrificação proporcionando maior tempo de vida ao motor de combustão interna, mantendo mercado para gasolina fóssil.</t>
  </si>
  <si>
    <t>O modelo inovador proposto vem de encontro a duas tendências: O aumento de mercado de etanol no Brasil e exterior e a valorização de combustíveis com menor pegada de carbono.</t>
  </si>
  <si>
    <t>1) Empresas envolvidas com produção de etanol 1G, mais especificamente com experiência agricola;_x000D_
2) Empresas envolvidas com a produção de etanol 2G;_x000D_
- Modelos similares aos utilizados pelas peers Shell e BP ao fundarem JVs com Cosan e Bunge, respectivamente para estebelecimento de negócios em etanol no Brasil._x000D_
3) Desenvolvedores de Microrganismos Fermentativos e pacotes enzimáticos;_x000D_
4) Desenvolvedores de cana-energia;_x000D_
5) Desenvolvedores de equipamentos para 1G e 2G;</t>
  </si>
  <si>
    <t>1) Crescimento do mercado de etanol;_x000D_
2) Avanço dos programas de fomento para descarbonização;_x000D_
3) Avanço na implantação de canaviais de cana-energia.</t>
  </si>
  <si>
    <t>1) Mão de obra tecnica qualificada em biocombustíveis, biotecnologia e engenharia (recursos existentes internos);_x000D_
2) Parcerias com instituições de referência na área de desenvolvimento de processos para etanol no Brasil e exterior;_x000D_
3) Avanço na estratégia de implantação de processos de produção de combustíveis de baixa pegada de carbono.</t>
  </si>
  <si>
    <t>1) Participação no crescente mercado de etanol com o bônus de incentivos de programas de fomento devido a baixa pegada de carbono que o processo proposto gera;_x000D_
2) Descarbonização das atividades da Petrobras (redução de emissões no escopo 3);_x000D_
3) Prolongamento da vida dos motores a combustão interna (extensão do uso de combustíveis fósseis)_x000D_
4) Aumento da resiliência em caso de taxação de carbono;_x000D_
5) Potencial acesso ao mercado financeiro em condições mais favoráveis.</t>
  </si>
  <si>
    <t>1) Redução da curva de preços futuros de etanol;_x000D_
2) Arrefecimento dos programas de fomento com alongamento do perfi de preços de créditos_x000D_
3) Indisponibilidade comercial de variedades competitivas de cana-energia</t>
  </si>
  <si>
    <t>Unidade de produção de etanol 1G2G integrada utilizando majoritariamente cana-energia como matéria-prima._x000D_
Trata-se de um novo conceito para produção de etanol, aliando a tecnologia de produção de etanol 2G com uma matéria-prima energética de alta produtividade. Esse conceito permite ganhos em integração energética e avanço na escala de processos de segunda geração.</t>
  </si>
  <si>
    <t>PT-200.20.00008.01</t>
  </si>
  <si>
    <t>PT-200.20.10011.01</t>
  </si>
  <si>
    <t>EV-00033</t>
  </si>
  <si>
    <t>Início Oper. Heliotérmica</t>
  </si>
  <si>
    <t>Início Operação Planta Piloto Heliotérmica</t>
  </si>
  <si>
    <t>A geração solar com tecnologia heliotérmica apresenta como principais vantagens a possibilidade do acoplamento de armazenamento térmico a custo competitivo, possibilitando que esta fonte renovável se comporte em diversos aspectos relevantes ao sistema como a geração tradicional de fonte fóssil. A solução a ser entregue é do tipo fresnel, com potencial de maior competitividade nas condições ambientais brasileiras.</t>
  </si>
  <si>
    <t>upimgs/Fundo_héliotermica.png</t>
  </si>
  <si>
    <t>KM7K</t>
  </si>
  <si>
    <t>Francisco Mateus Miller</t>
  </si>
  <si>
    <t>1347240</t>
  </si>
  <si>
    <t>P&amp;D: 7 termos de cooperação, 1 contrato de EPC e O&amp;M, HH interno e encargos (viagens, taxas,etc)_x000D_
_x000D_
Implantação: Custos de implantação (custo interno + custo de EPC), operacionais, de seguro e de administração.</t>
  </si>
  <si>
    <t>- Atrair os fornecedores da tecnologia para execução do piloto_x000D_
- Contratação célere para atendimento dos prazos do projeto_x000D_
- Viabilização econômica da operação da planta piloto</t>
  </si>
  <si>
    <t>O posicionamento corporativo sobre a participação da Petrobras no negócio de geração de energia elétrica a partir de fontes renováveis é de se preparar para futura participação no mercado. Trabalhamos com o cenário de inserção de projeto de investimento de geração heliotérmica na carteira de energia a partir de 2029 para partida de plantas a partir de 2031.</t>
  </si>
  <si>
    <t>- Confirmação do aumento de competividade da tecnologia fresnel frente as demais_x000D_
-  Elevação do fator de capacidade e da despachabilidade a partir do dimensionamento de campo solar e armazenamento térmico._x000D_
- Previsibilidade de curto e médio prazo para a geração _x000D_
- Delimitação de localidades com recurso solar competivitivo_x000D_
- Planta piloto no RJ</t>
  </si>
  <si>
    <t>- UFSC_x000D_
- INPE_x000D_
- SENAI-DR/RN_x000D_
- FGV_x000D_
- EPRI_x000D_
- LACTEC_x000D_
- Empresas que atuam na construção de usinas de geração de energia elétrica no Brasil._x000D_
- Provedor de tecnologia heliotérmica Fresnel._x000D_
_x000D_
(_x000D_
- SRGE_x000D_
- G&amp;E - empreendimento_x000D_
)</t>
  </si>
  <si>
    <t>- Valoração e remuneração adequada do atributo da despachabilidade e demais serviços prestados à rede elétrica._x000D_
- Políticas de incentivo para inserção desta fonte, incluindo leilões específicos._x000D_
- Ambiente externo que induza a descarbonização_x000D_
- Aumento na escala de produção e aplicação da tecnologia em nível global</t>
  </si>
  <si>
    <t>- Disponibilidade orçamentária até 2024_x000D_
- Recurso humano interno para projeto, contratação, construção e operação e manutenção da planta piloto._x000D_
- Disponibilidade de oferta dos equipamentos e serviços de construção no mercado nacional_x000D_
- Agilidade na contratação de bens e serviços</t>
  </si>
  <si>
    <t>- Diversificação de portfólio_x000D_
- Impacto positivo no ESG (Environmental, Social and Corporate Governance) da Petrobras_x000D_
- Aumento de receita</t>
  </si>
  <si>
    <t>- Venda de energia elétrica de fonte renovável_x000D_
- Benefícios econômicos decorrentes da melhoria no nível de ESG</t>
  </si>
  <si>
    <t>- Projeção de redução custos de implantação da tecnologia não se verificar_x000D_
- Redução rápida e significativa do custo de armazenamento a base de baterias e da solar fotovoltaica, impactando o desenvolvimento da tecnologia heliotérmica.</t>
  </si>
  <si>
    <t>Prover uma solução de geração de energia elétrica a partir de fonte renovável com atributos de energia despachável e flexível e possibilidade de receita adicional pela venda de serviços ancilares. _x000D_
A tecnologia Fresnel, para as condições de irradiação brasileira, é a que apresenta o maior potencial de competitividade para geração heliotérmica.</t>
  </si>
  <si>
    <t>PT-200.20.00009.02</t>
  </si>
  <si>
    <t>PT-200.20.00204.04</t>
  </si>
  <si>
    <t>EV-00034</t>
  </si>
  <si>
    <t>Início Oper. Hibrida</t>
  </si>
  <si>
    <t>Início Operação Planta Piloto Híbrida</t>
  </si>
  <si>
    <t>Prover solução de hibridização entre as fontes eólica e solar com capacidade avançada de despachabilidade mediante uso de sistema de armazenamento. A solução possibilitará o aproveitamento de sinergias para redução de custos de implantação e operação em relação à alternativa tradicional, além da maior estabilidade da geração de energia entregue ao sistema interligado e da receita resultante.</t>
  </si>
  <si>
    <t>upimgs/hibrida.jpeg</t>
  </si>
  <si>
    <t>P&amp;D: 1 termo de cooperação, 1 contrato de EPC e O&amp;M, HH interno e encargos (viagens, taxas,etc)_x000D_
_x000D_
Implantação: Custos de implantação (custo interno + custo de EPC), operacionais, de seguro e de administração.</t>
  </si>
  <si>
    <t>- Atrair empresas de EPC e O&amp;M para execução do piloto no RJ_x000D_
- Contratação célere para atendimento dos prazos do projeto_x000D_
- Viabilização econômica da operação da planta piloto</t>
  </si>
  <si>
    <t>Ainda não há um posicionamento corporativo sobre a participação da Petrobras no negócio de energias renováveis. Trabalhamos com o cenário de inserção de projeto de investimento na carteira a partir de 2025 para partida de plantas híbridas a partir de 2027.</t>
  </si>
  <si>
    <t>- Localização geográfica da planta híbrida, uma vez que a energia gerada é função do regime local de ventos e irradiação solar (complementeariedade)._x000D_
-  Otimização do uso da capacidade disponível de transmissão do sistema interligado considerando usinas existentes ou novos projetos._x000D_
- Aplicação de armazenamento para redução dos níveis de corte e prestação de outros serviços para a própria planta e ao sistema elétrico.</t>
  </si>
  <si>
    <t>- USP_x000D_
- Empresas que atuam na construção de usinas eólicas e fotovoltaicas no Brasil._x000D_
- Fornecedores de aerogeradores, sistemas fotovoltacos e de baterias íon lítio._x000D_
- Concessionário de energia elétrica.</t>
  </si>
  <si>
    <t>- Regulamentação de usinas híbridas_x000D_
- Ambiente externo que induza a descarbonização_x000D_
- Valoração e remuneração adequada do atributo da despachabilidade e demais serviços prestados à rede elétrica.</t>
  </si>
  <si>
    <t>- Diversificação de portfólio_x000D_
- Impacto positivo no ESG (Environmental, Social and Corporate Governance) da Petrobras_x000D_
- Aumento da taxa de retorno dos empreendimentos com estas tecnologias</t>
  </si>
  <si>
    <t>- Inexistência de regulação ou regulação desfavorável para usinas híbridas_x000D_
- Queda no custo de armazenamento mais lenta que o esperado_x000D_
- Baixo crescimento na demanda de energia elétrica</t>
  </si>
  <si>
    <t>Prover uma solução para que a PETROBRAS participe de forma competititva do negócio de geração de energia elétrica a partir de fontes renováveis através da aplicação de sistema híbrido eólico-fotovoltaico com armazenamento. A hibridização busca capturar sinergias desde a etapa de implantação até a etapa de operação, reduzindo CAPEX, OPEX e por consequencia LCOE, tornando a solução mais competitiva que a solução tradicional.</t>
  </si>
  <si>
    <t>PT-200.20.00009.03</t>
  </si>
  <si>
    <t>PT-200.20.00204.05</t>
  </si>
  <si>
    <t>EV-00035</t>
  </si>
  <si>
    <t>Eólica Flutuante para Águas Profundas (DWFOWT - Deep Water Floating Offshore Wind Turbine)</t>
  </si>
  <si>
    <t>Conceitual de sistema de casco e ancoragem para geração de energia eólica flutuante em águas profundas.</t>
  </si>
  <si>
    <t>A avaliação conceitual de alternativas de casco e ancoragem de aerogeradores flutuantes em águas ultraprofundas subsidiará decisões sobre o uso da eólica offshore integrada a unidades de produção de O&amp;G em tal lâmina d'água. Essa entrega contribui para a meta estratégica de descarbonização da produção.</t>
  </si>
  <si>
    <t>upimgs/Foto_-_Flutuante.PNG</t>
  </si>
  <si>
    <t>CXVE</t>
  </si>
  <si>
    <t>Daniel Fonseca de Carvalho e Silva</t>
  </si>
  <si>
    <t>CENPES/PDIDP/ESUP/TEO</t>
  </si>
  <si>
    <t>9627581</t>
  </si>
  <si>
    <t>ST-0206</t>
  </si>
  <si>
    <t>Eólica Offshore</t>
  </si>
  <si>
    <t>P&amp;D: Termo de cooperação com a USP no valor de R$ 5,2 milhões. Implantação: no cenário de sistema submarino de injeção de água, estima-se um custo de US$ 20 milhões (Base: RWI de Albacora), bem como um custo de R$ 200 milhões para o sistema flutuante. Juntamente com outros custo (ancoragem, interligação, etc.) o CAPEX é de US$ 91 milhões. Atualmente trabalha-se com uma métrica de aproximadamente US$ 11.000/kW de capacidade nominal de geração.</t>
  </si>
  <si>
    <t>Vaibilizar técnica e economicamente a instalação de aerogeradores flutuantes em águas profundas (1000m) e ultra profundas (2000m), pois protótipos atuais operam em profundidades de até 200m. A pesquisa em andamento pretende gerar um conceitual para essa profundidade, bem como investigar aspectos fundamentais de alguns conceitos mais disruptivos (ancoragem tipo SPM e mais de um aerogerador em uma única estrutura flutuante)</t>
  </si>
  <si>
    <t>A pesquisa foi recém iniciada, em parceria com a USP, em termo de cooperação que prevê o desenvolvimento de proejto conceitual com aerogerador da WEG (também participante do projeto) para injeção de água no cenário de revitalização do campo de Marlim (2022), bem como para o cenário de geração de energia no campo de Mero para cenários de instalação do sistema HiSEP submarino (2024).</t>
  </si>
  <si>
    <t>Viabilidade econômica frente a técnicas tradicionais de injeção de água e geração de energia offshore e tolerância a intermitência nos cenários de aplicação.</t>
  </si>
  <si>
    <t>Empresas detentoras de petentes e projetos conceituais de estruturas flutuantes para aerogeradores flutuantes (Ex.: Principle Power, MHI Vestas, SBM, Equinor, JMU) e institutos de pesquisa na área de eng. Oceânica e Eólica Flutuante (USP, Universidade de Toquio, Universidade de Madrid, MARIN, NREL, DNVGL), além de fabricantes de aerogeradores (WEG, Siemens, Vestas). Além disso, é interessante também a parceria com fornecedores de equipamentos submarinos (AKER, FMC) em cenários de acoplamento direto com sistemas subsea.</t>
  </si>
  <si>
    <t>Elevada demanda de energia por unidades offshore e desenvolvimento de aerogeradores de maior capacidade para dimnuir o custo específico por MW em instalações offshore.</t>
  </si>
  <si>
    <t>Equipe de pesquisa e tanque oceânico para ensaios em escala reduzida. Parceria com fornecedores de aerogeradores (atualmente a WEG já faz parte do projeto).</t>
  </si>
  <si>
    <t>Ampliação da disponibilidade de energia elétrica offshore, permitindo injeção de água em locações remotas e viabilização de sistemas de processamento subsea (cenário HiSEP). Essa entrega contribui para meta estratégia de descarbonização da produção.</t>
  </si>
  <si>
    <t>Produção adicional de óleo considerando aumento da pressão do reservatório com água injetada assumindo RWI similar ao de Jubarte (7000m³/dia), o que poderia gerar um volume adiiocnal de 11mil barris/dia resultando em receita de US$ 32 milhões por ano. (barril US$40)</t>
  </si>
  <si>
    <t>Demanda por injeção de água ou energia offshore reduzir ou ser suprida por outras fontes.</t>
  </si>
  <si>
    <t>Otimização de estrutura flutuante e análise da integração com operações de E&amp;P, seja no acoplamento com sistemas submarinos ou com plataforma de produção. Os parâmetros técnicos a serem alcançados são redução de custo com sistema de ancoragem e maximização da dispoinibilidade do sistema de geração de energia.</t>
  </si>
  <si>
    <t>PT-200.20.00010.01</t>
  </si>
  <si>
    <t>PT-200.20.00206.01</t>
  </si>
  <si>
    <t>EV-00036</t>
  </si>
  <si>
    <t>Desenvolvimento FLiDAR</t>
  </si>
  <si>
    <t>Desenvolvimento de Sistema de Medição Flutuante</t>
  </si>
  <si>
    <t>O desenvolvimento de um sistema de medição eólica flutuante com parceiros locais permitirá a redução do custo de campanhas de medição offshore no Brasil. A medição do recurso eólico é fundamental para o desenvolvimento de um projeto de geração eólica offshore. Obs: Valoração realizada comparando os custos estimados de campanhas de prospecção eólica offshore utilizando soluções disponíveis e a solução proposta.</t>
  </si>
  <si>
    <t>upimgs/FliDAR_-_Foto.jpg</t>
  </si>
  <si>
    <t>HR62</t>
  </si>
  <si>
    <t>Bruno Mitsuo Mazetto</t>
  </si>
  <si>
    <t>2492685</t>
  </si>
  <si>
    <t>Contratação do ISI-ER (prevista para 2021): 9 MM BRL</t>
  </si>
  <si>
    <t>Viabilizar desenvolvimento de equipamento de medição eólica offshore com menor custo, bem como a capacitação da ICT para a prestação desse tipo de serviço.</t>
  </si>
  <si>
    <t>Atualmente há empresas que prestam serviço de medição eólica offshore. Contudo, o custo de tal serviço é muito elevado, razão pela qual o desenvolvimento de um equipamento de menor custo, juntamente com a capacitação de uma ICT para a prestação de tal tipo de serviço, tem potencial de reduzir os custos da prospecção eólica offshore no Brasil, aumentando sua competitividade.</t>
  </si>
  <si>
    <t>Quando da entrega a ICT deverá estar capacitada para a prestação do serviço de medição eólica offshore e a solução desenvolvida deverá possuir menor custo do que as atuais, para uma semelhante acurácia das medições.</t>
  </si>
  <si>
    <t>- ISI-ER_x000D_
- ISI-SE</t>
  </si>
  <si>
    <t>Deve evoluir a regulação da eólica offshore no Brasil e a Petrobras deve mostrar interesse em desenvolver um parque eólico offshore.</t>
  </si>
  <si>
    <t>Contratação do ISI-ER (em parceria com o ISI-SE).</t>
  </si>
  <si>
    <t>Menor custo de prospecção.</t>
  </si>
  <si>
    <t>Assumindo que a PETROBRAS conduzirá, durante 10 anos a partir de 2024, 2 campanhas de medição eólica offshore por ano com a finalidade de prospectar regiões para o desenvolvimento de parques eólicos offshore, temos dois cenários:_x000D_
1) Contratação de empresas internacionais (1,5 MM USD/ano/campanha);_x000D_
2) Contratação do empresa que utilizará o equipamento desenvolvido no projeto (custo estimado de 0,9 MM USD/ano/campanha)._x000D_
A diferença entre as opções resulta em um VPL que, quando convertido para BRL, é de 21,2 MM BRL.</t>
  </si>
  <si>
    <t>A regulação da eólica offshore pode não avançar no Brasil, ou tal fonte pode ser despriorizada em função das demais.</t>
  </si>
  <si>
    <t>Será desenvolvido sistema de medição eólica flutuante com custo inferior ao das soluções existentes no mercado.</t>
  </si>
  <si>
    <t>PT-200.20.00010.02</t>
  </si>
  <si>
    <t>PT-200.20.00206.02</t>
  </si>
  <si>
    <t>EV-00037</t>
  </si>
  <si>
    <t>Ferramenta Mapas EVTE</t>
  </si>
  <si>
    <t>Ferramenta para Elaboração de Mapas de Análise Econômica de Parques Eólicos Offshore</t>
  </si>
  <si>
    <t>Com a ferramenta será possível a comparação de diferentes locais para o desenvolvimento de um parque eólico offshore, considerando aspectos como batimetria, distância para a costa, recurso eólico e ponto de conexão elétrica, permitindo selecionar o projeto que apresente o melhor retorno econômico. Obs: Valoração realizada considerando que haverá a implantação de um parque offshore, através da comparação entre os fluxos de caixa com e sem o benefício da entrega (possibilidade de escolha da região mais indicada para o desenvolvimento do parque).</t>
  </si>
  <si>
    <t>upimgs/EVTE_-_Foto.jpg</t>
  </si>
  <si>
    <t>CXSD</t>
  </si>
  <si>
    <t>Daniel Faro do Amaral Lemos</t>
  </si>
  <si>
    <t>9627323</t>
  </si>
  <si>
    <t>Custos a desembolsar (pagamento da última parcela do SENAI-RN): 131,4 mil reais
A ferramenta será uma aplicação a ser utilizada no software gratuito QGIS (software que está homologado pela TIC).</t>
  </si>
  <si>
    <t>- Alinhamento entre as atividades em desenvolvimento entre as instituições.
- Adequação de modelos para Europa e Ásia para o cenário brasileiro.</t>
  </si>
  <si>
    <t>Atualmente não há parques eólicos offshore no Brasil, mas empreendedores como Iberdrola e BI Energia já manifestaram interesse. A ferramenta permitirá uma melhor análise das regiões, bem como a simulação de cenários, de forma a proporcionar para a Petrobras um diferencial perante outros empreendedores.
A ferramenta poderá ser utilizada desde a sua entrega, em 2021. Contudo, como só haverá retorno quando da implantação de um parque eólico offshore, consideramos 2026 como data de implantação da ferramenta, pois consideramos que em 2026 ocorrerão os primeiros desembolsos visando o desenvolvimento de um parque eólico offshore em parceria com a Equinor.</t>
  </si>
  <si>
    <t>Embora considere dados brasileiros (como batimetria, localização das subestações e portos, recurso eólico), a ferramenta se baseará em equações paramétricas de custos desenvolvidas para países com tradição em geração eólica offshore. A adequação de tais resultados para a realidade brasileira será conduzida por outra ICT (outra entrega).</t>
  </si>
  <si>
    <t>- SENAI-RN
- UFRN
- UFRJ
- UFJF</t>
  </si>
  <si>
    <t>- HH Petrobras disponível para testar a ferramenta
- Disponibilização da última parcela a ser paga em 2021 para o SENAI-RN (no valor de 131,4 mil reais) ou autorização para que a ICT use rendimentos de aplicação financeira.</t>
  </si>
  <si>
    <t>A ferramenta permitirá à área cliente a comparação entre diferentes regiões para o desenvolvimento de um empreendimento eólico offshore, fornecendo resultados econômicos. Assim, efeitos de distância ao continente, batimetria, distância a subestações e recurso eólico serão analisados pela ferramenta, que fornecerá os resultados em forma de mapa de retorno financeiro.</t>
  </si>
  <si>
    <t>A valoração de tal entrega considerou os VPLs de dois parques eólicos offshore que poderiam ser desenvolvidos na região Sudeste brasileira, considerando que a ferramenta contribuirá para a seleção da melhor área do ponto de vista econômico. A diferença entre os VPLs é de 53,6 MM USD (ou 213,0 MM BRL), correspondendo ao valor da entrega da ferramenta.</t>
  </si>
  <si>
    <t>A ferramenta consistirá em um software que fornecerá como saída um mapa de VPL para empreendimentos eólicos offshore no Brasil. O usuário poderá definir limitações na área de interesse, bem como alterar as equações paramétricas inseridas na ferramenta.</t>
  </si>
  <si>
    <t>PT-200.20.00010.03</t>
  </si>
  <si>
    <t>PT-200.20.00206.03</t>
  </si>
  <si>
    <t>EV-00038</t>
  </si>
  <si>
    <t>Software de Otimização de Logística e Construtibilidade de Parques Eólicos Offshore</t>
  </si>
  <si>
    <t>Software para Otimização de Logística e Construtibilidade de Parques Eólicos Offshore.</t>
  </si>
  <si>
    <t>A ferramenta permitirá otimizar a logística referente à fase de implantação de parques eólicos offshore, resultando na redução do CAPEX do empreendimento. Obs: Valoração realizada considerando que haverá a implantação de um parque offshore, através da comparação entre os fluxos de caixa com e sem o benefício da entrega (redução dos custos de implantação).</t>
  </si>
  <si>
    <t>upimgs/Software_-_Foto.png</t>
  </si>
  <si>
    <t>CJNB</t>
  </si>
  <si>
    <t>Robinson Antonio Silva</t>
  </si>
  <si>
    <t>CENPES/PDIDP/ESUP/TIS</t>
  </si>
  <si>
    <t>9667578</t>
  </si>
  <si>
    <t>Custos referentes ao TC com o Lactec (assinatura postergada para 2021): 3,15 MM BRL</t>
  </si>
  <si>
    <t>- Extrair, da indústria atual do Brasil, informações que contribuam para a adaptação da ferramenta de análise econômica de parques eólicos offshore para o país, incorporando aspectos de construção e montagem.</t>
  </si>
  <si>
    <t>Atualmente não há parques eólicos offshore no Brasil, mas empreendedores como Iberdrola e BI Energia já manifestaram interesse. A ferramenta incorporará à Ferramenta QGIS (entrega parcial de 2021) aspectos de construtibilidade e logística da cadeia de valor brasileira.
A ferramenta poderá ser utilizada desde a sua entrega, em 2024. Contudo, como só haverá retorno quando da implantação de um parque eólico offshore, consideramos 2026 como data de implantação da ferramenta, pois consideramos que em 2026 ocorrerão os primeiros desembolsos visando o desenvolvimento de um parque eólico offshore em parceria com a Equinor.</t>
  </si>
  <si>
    <t>Situação da indústria brasileira e possibilidade de adaptação da mesma para o desenvolvimento da fonte eólica offshore</t>
  </si>
  <si>
    <t>- Lactec</t>
  </si>
  <si>
    <t>- Contratação do Lactec</t>
  </si>
  <si>
    <t>A ferramenta permitirá à área cliente a realização de uma comparação mais realista entre diferentes regiões para o desenvolvimento de um empreendimento eólico offshore, fornecendo resultados econômicos. Assim, além dos efeitos de distância ao continente, batimetria, distância a subestações e de recurso eólico, aspectos relacionados à logística e à indústria brasileira serão incorporados na análise dos custos.</t>
  </si>
  <si>
    <t>A taxa de aprendizagem esperada para a parcela do CAPEX referente à implantação de um parque seria de 20% a cada dobra de capacidade instalada. Partindo de uma premissa de que a dobra ocorreria em 10 anos, ter-se-ia uma taxa de redução de 2% ao ano.
Considera-se que a entrega do módulo de construtibilidade se dará em 2024 e que o início da construção da usina de 1,2 GW no Sudeste ocorreria em 2026. Dessa forma, estima-se uma redução de 4% sobre a parcela do CAPEX referente à implantação da usina (19% do total).
A valoração da ferramenta é dada pelo ganho no VPL do caso otimizado frente ao VPL da melhor área (selecionada graças à Ferramenta de Elaboração de Mapas de Análise Econômica). Tal valoração resulta em 34,9 MM BRL.</t>
  </si>
  <si>
    <t>Software contendo uma metodologia de otimização multicritério para ranqueamento das melhores alternativas de instalação eólica  offshore, sob o ponto de vista de métodos construtivos, produtividade e logística.</t>
  </si>
  <si>
    <t>PT-200.20.00010.04</t>
  </si>
  <si>
    <t>PT-200.20.00206.04</t>
  </si>
  <si>
    <t>EV-00039</t>
  </si>
  <si>
    <t>Formulação de Gasolina Náutica</t>
  </si>
  <si>
    <t>Avaliar o comportamento de formulações candidatas em motores náuticos sob condições críticas, considerando as características de uso tipicamente sazonais do segmento náutico de lazer. Especificamente, busca-se preservar a dirigibilidade (partida a frio e acelerações) de motores náuticos após 3 meses de inatividade, simulando uso sazonal, a estabilidade do combustível (formação de goma e separação de fases) e minimizar a corrosão/alteração de componentes do sistema de alimentação de combustíveis das embarcações frente ao teor de etanol da gasolina nacional. As etapas previstas para este trabalho são: Identificação de produtos do portfolio da companhia mais adequados ao atendimento aos objetivos deste projeto (concluída); Desenvolvimento de metodologias de experimentais para reprodução e identificação dos problemas de campo em laboratório (concluída); Negociação e realização de testes de campo (TEA com a Yamaha) - em andamento.</t>
  </si>
  <si>
    <t>Atualmente o mercado de gasolina no segmento náutico de lazer é composto por embarcações com motores importados e/ou não totalmente preparados para o teor de etanol contido na gasolina nacional. Assim, os seguintes benefícios foram mapeados para este projeto:- Minimizar os efeitos da incompatibilidade dos motores náuticos com o teor de etanol da gasolina nacional;- Ganho de imagem para a companhia.</t>
  </si>
  <si>
    <t>CXB9</t>
  </si>
  <si>
    <t>Antonio Carlos Scardini Villela</t>
  </si>
  <si>
    <t>223232</t>
  </si>
  <si>
    <t>ST-0180</t>
  </si>
  <si>
    <t>Valor agregado na comercialização de gasolina</t>
  </si>
  <si>
    <t>Custos de P&amp;D estimados em R$ 266 mil
Não há custo de implantação nas dependências da Petrobras</t>
  </si>
  <si>
    <t>Realizar teste de campo com a formulação candidata, considerando o isolamento social devido à pandemia da Covid-19</t>
  </si>
  <si>
    <t>Atualmente o mercado de gasolina no segmento náutico de lazer é composto por embarcações com motores importados e/ou não totalmente preparados para o teor de etanol contido na gasolina nacional. O lançamento de uma gasolina náutica para atendimento do segmento está previsto pelo cliente (CMI/MA/DP) para aplicação inicial em postos náuticos da BR Distribuidora no litoral de SP e RJ, onde está concentrada a maioria das embarcações do segmento. O lançamento está previsto para o ano de 2021.</t>
  </si>
  <si>
    <t>É necessário considerar que a avaliação de campo representa uma amostra do que pode ser encontrado no mercado, composto por muitos tipos, fabricantes e tecnologias de motores, os quais podem apresentar variados estados de conservação.</t>
  </si>
  <si>
    <t>Fabricantes de motores náuticos. Celebrado TEA com a Yamaha</t>
  </si>
  <si>
    <t>Estímulo inicial aos postos para adquirirem o produto e sobre o seu preço; Cuidados no armazenamento e manuseio; conscientização dos usuários finais quanto às boas prátias de conservação do equipamento e  qualidade do combustível.</t>
  </si>
  <si>
    <t>Embarcações, motores náuticos e local para a realização dos testes. TEA prevê disponibilização destes recursos pela Yamaha.</t>
  </si>
  <si>
    <t>Receita adicional com a comercialização de produto de alto valor agregado;
Ganho de imagem para a companhia com associação de sua marca à tecnologia</t>
  </si>
  <si>
    <t>A Gasolina Náutica substiturá a Gasolina Podium nos postos náuticos. Considerando seu preço em torno de 5% superior à Gasolina Podium, o retorno esperado (referência 14/01/2020) está em  torno de R$ 360 mil/ano.</t>
  </si>
  <si>
    <t>Falta de interesse dos postos em adquirir o produto; Preço elevado nos postos, com menores volumes de venda; Falta de cuidados no armazenamento e manuseio do produto na distribuição e varejo; Falta de conscientização dos usuários quanto à problemas de má conservação do equipamento, confundindo-os com problemas no combustível.</t>
  </si>
  <si>
    <t>Avaliar o comportamento da formulação candidata em motores náuticos sob condições críticas, considerando as características de uso típicamente sazonais do segmento náutico de lazer. Especificamente, busca-se preservar a dirigibilidade (partida a frio e acelerações) de motores náuticos após 3 meses de inatividade, simulando uso sazonal, a estabilidade do combustível (formação de goma e separação de fases) e minimizar a corrosão/alteração de componentes do sistema de alimentação de combustíveis das embarcações.</t>
  </si>
  <si>
    <t>PT-200.20.00011.01</t>
  </si>
  <si>
    <t>PT-200.20.00180.04</t>
  </si>
  <si>
    <t>EV-00040</t>
  </si>
  <si>
    <t>Implementação de Gasolina Super Premium</t>
  </si>
  <si>
    <t>Otimizar as formulações de gasolina Super Premium, quanto à octanagem, considerando o percentual de 25% de etanol anidro na gasolina C. Portanto, visa reduzir o give away das formulações, considerando IAD 95, atualmente representado por um RON 101. As etapas previstas para este trabalho são: Avaliação de aditivo melhorador de octanagem (concluída); Desenvolvimento de formulações (concluída); Avaliação de desempenho de formulações selecionadas através de testes no dinamômetro de chassis e modelo de desempenho; Produção da gasolina Super Premium pós partida da unidade de alquilação da RPBC e envio de amostras para o CENPES; Avaliação de desempenho e retroalimentação do modelo computacional.</t>
  </si>
  <si>
    <t>Desde o lançamento do produto, as formulações de gasolina Super Premium foram definidas considerando um teor de etanol anidro na gasolina C de 20 %, o que representa o menor teor de etanol praticado no Brasil nos últimos anos. Em setembro/19, em atendimento ao marco da Iniciativa Estratégica “Produtos de maior valor agregado e inovadores”, foram disponibilizadas novas formulações de Gasolina Super Premium, otimizadas com IAD 95 e um teor de 25% de etanol anidro na mistura. Essas formulações apresentam menor custo de produção e diminuem a dependência por alquilado. Adicionalmente, enquadram como gasolina S10, podendo ser um atributo a ser explorado.</t>
  </si>
  <si>
    <t>CXSK</t>
  </si>
  <si>
    <t>Katia Moniz da Silva</t>
  </si>
  <si>
    <t>9626770</t>
  </si>
  <si>
    <t>Custos de P&amp;D estimados em R$ 5,0 milhões_x000D_
Não há custo de implantação nas dependências da Petrobras</t>
  </si>
  <si>
    <t>P&amp;D (Formulação e Avaliação de desempenho) - Propor formulações com menor custo que atendam aos requisitos de desempenho.</t>
  </si>
  <si>
    <t>O produto já está no mercado.                       Novas formulações visam diminuir o custo e flexibilizar a produção.                   Para serem aprovadas estão pendentes os ensaios de desempenho.</t>
  </si>
  <si>
    <t>Imagem da empresa (produto tecnologicamente avançado, já comercializado)</t>
  </si>
  <si>
    <t>AEA_x000D_
ABEIFA (Importadores de veículos)_x000D_
CMI_x000D_
Comunicação_x000D_
Industrial_x000D_
BR Distribuidora</t>
  </si>
  <si>
    <t>Manutenção do volume de vendas</t>
  </si>
  <si>
    <t>Pessoas_x000D_
Laboratórios_x000D_
Amostragem _x000D_
Contratação de serviços externos (Aluguéis e Pistas)</t>
  </si>
  <si>
    <t>Fidelidade à marca_x000D_
Menor custo de produção</t>
  </si>
  <si>
    <t>O ganho econômico, proveniente da redução do custo de produção da Gasolina Podium na RPBC e na REDUC, foi calculado a partir histórico de preços de equilíbrio de cada corrente, fornecido pela LOG/PL/PO, no período de janeiro de 2018 até julho de 2019 (RT PROD 012/19).</t>
  </si>
  <si>
    <t>Perda de market share</t>
  </si>
  <si>
    <t>Garantia de desempenho _x000D_
Estabilidade do produto_x000D_
Baixo teor de enxofre _x000D_
Minimização de giveaway</t>
  </si>
  <si>
    <t>PT-200.20.00011.02</t>
  </si>
  <si>
    <t>PT-200.20.00180.05</t>
  </si>
  <si>
    <t>EV-00041</t>
  </si>
  <si>
    <t>Preservação da qualidade da gasolina na maximização de médios em FCC</t>
  </si>
  <si>
    <t>Seleção de sistema catalítico para especificação de gasolina em campanhas de maximização de médios em FCC; Adequação da condição operacional da FCC para atender o perfil de produtos desejados com a qualidade necessárias, com destaque para o recraqueamento de nafta para recuperação de octanagem/estabilidade. O estudo contará com a análise de dados industriais e com testes catalíticos em escalas de bancada (ACE), piloto (DCR) e demonstração (SIX U-144).</t>
  </si>
  <si>
    <t>Redução no volume de gasolina com manutenção da octanagem da nafta craqueada (NC) via aditivo/recraqueamento e otimização do PFE da NC; Aumento da flexibilidade no perfil de rendimentos do FCC sem a necessidade de investimento em hardware (CAPEX); Melhora da relação (LCO+NP)/fundos via catalisador; Redução de fundos em baixa conversão pela retirada de HCO para Bunker.</t>
  </si>
  <si>
    <t>BT02</t>
  </si>
  <si>
    <t>William Richard Gilbert</t>
  </si>
  <si>
    <t>801687</t>
  </si>
  <si>
    <t>Testes em escala piloto de FCC
Testes em escala de demonstração
Custo estimado de P&amp;D: R$ 2800 mil
Não há custo de implantação
Aumento do OPEX dependerá do sistema catalítico selecionado ao longo do projeto</t>
  </si>
  <si>
    <t>Especificação da octanagem NC em baixa conversão, maximização de médios com mínimo aumento da produção de fundos</t>
  </si>
  <si>
    <t>Aumento da produção de médios, redução da produção de GLN, aproveitamento do HCO para Bunker</t>
  </si>
  <si>
    <t xml:space="preserve">Rendimentos dos produtos de interesse, octanagem da nafta craqueada
</t>
  </si>
  <si>
    <t xml:space="preserve">Albemarle
FCC SA </t>
  </si>
  <si>
    <t>Menor queda na demanda de diesel em relação à queda na demanda de gasolina, conforme vem ocorrendo</t>
  </si>
  <si>
    <t>Laboratórios de produção e teste de catalisadores, plantas piloto</t>
  </si>
  <si>
    <t>Adequação do perfil de produção da refinaria ao mercado de combustíveis, utilizando os ativos existentes</t>
  </si>
  <si>
    <t>Aumento da produção de médios e de bunker na refinaria</t>
  </si>
  <si>
    <t>Redução no consumo e preços de derivados de um modo geral</t>
  </si>
  <si>
    <t>Seleção de sistemas catalíticos promissores para aplicação nas unidades industriais, com o objetivo de aumentar o rendimento de médios precavendo-se quanto a perdas de octanagem da nafta craqueada / pool de gasolina da refinaria.</t>
  </si>
  <si>
    <t>AC_TRL</t>
  </si>
  <si>
    <t>PT-200.20.00011.03</t>
  </si>
  <si>
    <t>PT-200.20.00189.03</t>
  </si>
  <si>
    <t>EV-00042</t>
  </si>
  <si>
    <t>Aumento da conversão de fundos em FCC através da implementação de catalisador Denali</t>
  </si>
  <si>
    <t>A tecnologia Granite de catalisadores de FCC é uma alternativa com potencial de aumento de aumento de rentabilidade através da maximização da conversão de fundos, menor seletividade a coque, sem perda de rendimento de LCO, tendo apresentado resultados comerciais interessantes em refinarias do exterior. Em uma primeira etapa do trabalho, está sendo verificando se os resultados satisfatórios se mantêm para cesta de petróleos nacionais. As etapas posteriores dizem respeito à obtenção de catalisador Denali produzido via tecnologia Amethyst com matérias primas brasileiras, sem a necessidade de investimentos, com o objetivo de promover custo de produção igual ou menor às alternativas similares do mercado. Para tanto, serão realizados testes em escala de bancada (ACE) e piloto (DCR), teste industrial de produção na FCC SA e teste comercial em U-FCC.</t>
  </si>
  <si>
    <t>Aumento da conversão de fundos sem necessidade de investimentos, aumentando a margem de refino; Alternativa catalítica de menor delta coque, aumentando a flexibilidade em unidades com restrições de temperatura de fase densa e reduzindo a formação de precursores de coque aumentando a confiabilidade da unidade.</t>
  </si>
  <si>
    <t>CXCI</t>
  </si>
  <si>
    <t>Renato Necco Castro</t>
  </si>
  <si>
    <t>224695</t>
  </si>
  <si>
    <t>ST-0191</t>
  </si>
  <si>
    <t>Redução de correntes escuras</t>
  </si>
  <si>
    <t>Testes em escala piloto de FCC
Custo estimado de P&amp;D: R$ 2,7 milhões
Não há custo de implantação
Aumento do OPEX dependerá do sistema catalítico selecionado ao longo do projeto</t>
  </si>
  <si>
    <t>Sistema catalítico com conversão de fundos superior ao Zircon e  Upgrader</t>
  </si>
  <si>
    <t xml:space="preserve">Aumento do desempenho de sistemas catalíticos de FCC para aumento da conversão de fundos. </t>
  </si>
  <si>
    <t>Aumento da conversão de fundos em relação ao up-grader, segundo teste comercial em refinaria americana</t>
  </si>
  <si>
    <t xml:space="preserve">Fabrica Carioca de Catalisadores S.A.
Albemarle 
</t>
  </si>
  <si>
    <t>Manutenção da demanda por combustíveis.</t>
  </si>
  <si>
    <t>Resultados de avaliação em plantas piloto</t>
  </si>
  <si>
    <t>Aumento da rentabilidade. Auxílio ao equacionamento de escuros da refinaria.</t>
  </si>
  <si>
    <t xml:space="preserve"> Produção de gasolina, GLP e LCO.</t>
  </si>
  <si>
    <t>Desempenho do sistema catalítico                                             
Custo do catalisador devido ao uso de componentes mais caros.</t>
  </si>
  <si>
    <t>Novo Sistema catalítico desenvolvido sob medida para UFCC com objetivo de aumento de conversão de fundos.</t>
  </si>
  <si>
    <t>PT-200.20.00011.04</t>
  </si>
  <si>
    <t>PT-200.20.00191.02</t>
  </si>
  <si>
    <t>EV-00044</t>
  </si>
  <si>
    <t>Aumento da capacidade de produção de propeno através da implantação de FCC Petroquímico</t>
  </si>
  <si>
    <t>Desenvolvimento de tecnologia de FCC para produção de insumos petroquímicos de alto valor agregado, principalmente propeno. O objetivo é a minimização de CAPEX para implantação da tecnologia através de revamp FCC existente para FCC Petroquímico. As etapas planejadas para o trabalho são : Realização de testes em escala piloto e escala demonstração (SIX U-144); Avaliação técnico-econômica; Elaboração de Projeto Conceitual; Desenvolvimento de Projeto Básico.</t>
  </si>
  <si>
    <t>Adequação da produção de gasolina ao mercado consumidor futuro com aumento da produção de insumos petroquímicos; Flexibilização da cesta de produtos do FCC, de maior valor agregado.</t>
  </si>
  <si>
    <t>Testes em escala piloto de FCC
Testes em escala de demonstração
Revamp de conversor e área fria da UFCC 
Custo estimado de P&amp;D: R$ 5.570 mil
Estimativa do custo de implantação em andamento</t>
  </si>
  <si>
    <t>Otimização energética da UFCC</t>
  </si>
  <si>
    <t xml:space="preserve">A perda do mercado de gasolina poderá ser compensada pelo aumento de produção de insumos petroquímicos, mantendo as UFCCs em operação. O maior potencial de aplicação no nosso parque de refino seria nas refinarias que possuem duas UFCCs (REPLAN, REGAP, RLAM e REFAP). Neste caso, a maior severidade em uma das UFCCs poderia ser compensada por menor severidade na outra, permitindo ajuste contínuo ao decrescente mercado de gasolina. </t>
  </si>
  <si>
    <t>Balanço energético da unidade
Adequação do catalisador</t>
  </si>
  <si>
    <t>Braskem
Compradores internacionais de insumos petroquímicos 
Avaliar quem são os importadores de monoaromáticos do País</t>
  </si>
  <si>
    <t>Integração entre refino e petroquímica.
Negociação justa dos produtos do FCC Petroquímico.
Devem ser assinados contratos de fornecimento de longo prazo para os produtos do FCC Petroquíimico.</t>
  </si>
  <si>
    <t>Unidade de demonstração
Engenharia Básica</t>
  </si>
  <si>
    <t>Compensação da perda do mercado de gasolina pelo aumento da produção de insumos petroquímicos.
Produção de correntes com maior valor agregado.</t>
  </si>
  <si>
    <t>Preços internacionais do propeno e monoaromáticos C8 muito mais elevados que os preços dos combustíveis.
Integração vertical com a petroquímica favorece logística e otimiza custos.</t>
  </si>
  <si>
    <t>Monopólio nacional para compra dos insumos petroquímicos a serem produzidos pelo FCC.
Impossibilidade de exportação dos produtos do FCC Petroquímico devido a deficiências logísticas.
Dificuldades de estabelecimentos de preços justos para os produtos do FCC Petroquímico.</t>
  </si>
  <si>
    <t xml:space="preserve">Unidade de FCC que maximize a produção de insumos petroquímicos (propeno, monoaromáticos até C8 e eteno), operando em condições extremas, além das utilizadas nos conversores de FCC atuais (temperatura de reação maior que 560°C). Os produtos na faixa da gasolina são extremamente aromáticos e com alta octanagem. </t>
  </si>
  <si>
    <t>PT-200.20.00011.05</t>
  </si>
  <si>
    <t>PT-200.20.00189.05</t>
  </si>
  <si>
    <t>EV-00045</t>
  </si>
  <si>
    <t>Equacionamento do hidrotratamento de naftas para produção de gasolina S10</t>
  </si>
  <si>
    <t>Proposta de adequação das refinarias para atendimento ao mercado de gasolina S10 com mínimo CAPEX, severização das unidades de HDS de nafta craqueada e operação das unidades de reforma catalítica atualmente paradas. As etapas previstas para realização do trabalho são: testes em planta piloto e análise de dados industriais.</t>
  </si>
  <si>
    <t>Garantia da qualidade do produto (atendimento às futura especificação de teor de enxofre, de 10 ppm, na gasolina); Aumento da receita (redução de OPEX, aumento da margem de refino); Manutenção da competitividade, evitando à necessidade de recorrer à importação do produto especificado.</t>
  </si>
  <si>
    <t>CTP8</t>
  </si>
  <si>
    <t>Marcus Vinicius Eiffle Duarte</t>
  </si>
  <si>
    <t>214597</t>
  </si>
  <si>
    <t>1) P&amp;D: TESTES EM PLANTA-PILOTO E ANÁLISES DE LABORATÓRIO (custo estimado em R$ 2520 mil)
2) IMPLANTAÇÃO:
2.1 - CAPEX: CONSTRUÇÃO DE UNIDADE(S) PARA TRATAMENTO DE NAFTA DE DESTILAÇÃO
2.2 - OPEX 1: OPERAÇÃO DA(S) NOVA(S) UNIDADE(S) DE HDT DE NAFTA DE DESTILAÇÃO
2.3 - OPEX 2: SEVERIZAÇÃO DAS UNIDADES DE HDS DE NAFTA CRAQUEADA
2.4 - OPEX 3: OPERAÇÃO DAS UNIDADES DE REFORMA CATALÍTICA ATUALMENTE PARADAS</t>
  </si>
  <si>
    <t xml:space="preserve">1) CENÁRIO DE PRODUÇÃO E CONSUMO DE GASOLINA NO BRASIL </t>
  </si>
  <si>
    <t>1) SITUAÇÃO ATUAL:
PRODUÇÃO ESPORÁDICA DE GASOLINA S10PARA APROVEITAR OPORTUNIDADES DE EXPORTAÇÃO
2) APLICAÇÃO
2.1 - TRATAMENTO DE NAFTA DE DESTILAÇÃO: A DEFINIR
2.2 - SEVERIZAÇÃO DO HDS DE NAFTA CRAQUEADA: TODAS AS UNIDADES
2.3 - OPERAÇÃO DA URC: A DEFINIR
3) A PARTIR DE QUANDO?
DEPENDE DE RESOLUÇÃO DA ANP. NÃO ANTES DE 2025, POSSIVELMENTE A PARTIR DE 2027</t>
  </si>
  <si>
    <t>1) ESPECIFICAÇÃO DEFINITIVA DA GASOLINA S10 BRASILEIRA
2) CENÁRIOS DE PRODUÇÃO E CONSUMO DE GASOLINA</t>
  </si>
  <si>
    <t>Não se aplica</t>
  </si>
  <si>
    <t>ENTRADA EM VIGOR DA ESPECIFICAÇÃO BRASILEIRA DE GASOLINA COM 10 PPM DE ENXOFRE</t>
  </si>
  <si>
    <t>1) MÃO-DE-OBRA PARA ANÁLISE DE DADOS
2) DISPONIBILIDADE DE PLANTA-PILOTO
3) ANÁLISES QUÍMICAS</t>
  </si>
  <si>
    <t>1) MANUTENÇÃO DO MERCADO INTERNO
2) OPORTUNIDADES NO MERCADO EXTERNO</t>
  </si>
  <si>
    <t>MANUTENÇÃO DAS VENDAS NO MERCADO INTERNO DE GASOLINA S10.
ADICIONALMENTE, PODE PERMITIR ATENDIMENTO AO MERCADO EXTERNO DE GASOLINA S10.</t>
  </si>
  <si>
    <t>POSTERGAÇÃO DA ENTRADA EM VIGOR DA ESPECIFICAÇÃO BRASILEIRA DA GASOLINA COM 10 PPM DE ENXOFRE</t>
  </si>
  <si>
    <t>1) TRATAMENTO DE NAFTA DD:
1.1 - DEFINIÇÃO DA DEMANDA POR TRATAMENTO
1.2 - ALOCAÇÃO DE NOVA(S) UNIDADE(S)
1.3 - PROPOSTA DE PROCESSO
2) SEVERIZAÇÃO DO HDS DE NAFTA CRAQUEADA: 
2.1 - ESTIMATIVA DE NOVAS CONDIÇÕES OPERACIONAIS
2.2 - ESTIMATIVA DE REDUÇÃO DE CAMPANHA DAS UNIDADES
3) GLOBAL:
3.1 - ESTIMATIVA DA NECESSIDADE D EREFORMADO
3.2 - ESTIMATIVA DE CAPEX E INCREMENTO DE OPEX</t>
  </si>
  <si>
    <t>PT-200.20.00011.06</t>
  </si>
  <si>
    <t>PT-200.20.00189.06</t>
  </si>
  <si>
    <t>EV-00046</t>
  </si>
  <si>
    <t>Comparação entre gasolinas S10 e S50</t>
  </si>
  <si>
    <t>A indústria automotiva sinaliza a necessidade de redução do teor de enxofre para 10 ppm em atendimento à fase L8 do Proconve em 2025. Há oportunidade de postergação desta legislação para 2030 em função dos resultados deste trabalho. Será realizada a comparação dos níveis de deterioração do sistema catalítico de um veículo L8, após o acúmulo de quilometragem equivalente a 160.000km em banco de motor, com gasolinas de teores de enxofre de 10 e 50 ppm. Para realização deste trabalho está planejada a realização de ensaios no CENPES, em ICT brasileira (PUC-Rio) e em instituição no exterior.</t>
  </si>
  <si>
    <t>O objetivo desta entrega é a proteção de valor do produto, evidenciando um eventual ganho ambiental pouco significativo com a migração da spec S50 para spec S10. Os resultados do trabalho poderão subsidiar negociação da postergação: - da entrada da especificação S10 da gasolina com órgãos reguladores;  - de eventual aplicação de CAPEX associado à necessidade de atendimento à especificação mais restritiva de teor de enxofre na gasolina.</t>
  </si>
  <si>
    <t>EDDS</t>
  </si>
  <si>
    <t>Pedro Caffaro Vicentini</t>
  </si>
  <si>
    <t>182884</t>
  </si>
  <si>
    <t>Custo estimado de P&amp;D: R$ 4500 mil</t>
  </si>
  <si>
    <t>Implantação da Metodologia;
Formulação do combustível experimental com 10 e 50 ppm de enxofre;</t>
  </si>
  <si>
    <t>A indústria automotiva sinaliza com a necessidade de redução o teor de enxofre para atendimento à fase L8 do Proconve em 2025. Há oportunidade de postergação para 2030 em função dos resultados deste trabalho, com benefícios observados a partir de 2025.</t>
  </si>
  <si>
    <t>PUC-Rio</t>
  </si>
  <si>
    <t>Entrada da redução do teor de enxofre para 10 ppm requerida somente em 2030 em função dos resultados deste trabalho.</t>
  </si>
  <si>
    <t>Combustível de teste: gasolina S10;
Veículo representativo da fase L8.</t>
  </si>
  <si>
    <t xml:space="preserve">A postergação da entrada da gasolina S10, retardando os investimento necessários no refino. </t>
  </si>
  <si>
    <t>Benefício médio estimado em R$ 47 milhões/ano no horizonte 2025 - 2030</t>
  </si>
  <si>
    <t>Efetivação da mudança de especificação para gasolina S10 a partir de 2025</t>
  </si>
  <si>
    <t>Comparação dos níveis de deterioração do sistema catalítico de um veículo L8, após o acúmulo de quilometragem equivalente a 160.000km em banco de motor, com gasolinas de teores de enxofre de 10 e 50 ppm.</t>
  </si>
  <si>
    <t>PT-200.20.00011.07</t>
  </si>
  <si>
    <t>PT-200.20.00180.06</t>
  </si>
  <si>
    <t>EV-00047</t>
  </si>
  <si>
    <t>Adequação da produção à demanda de gasolina via craqueamento de naftas</t>
  </si>
  <si>
    <t>Desenvolvimento de tecnologia para craqueamento de naftas em unidades de craqueamento catalítico. As etapas previstas deste trabalho são: Realização de testes em escala bancada e piloto e de demonstração; Avaliação técnico-econômica; Desenvolvimento de Projeto Conceitual; Desenvolvimento de Projeto Básico; Realização de testes de produção de catalisador; Adaptação de unidade de processo à nova tecnologia, complementar à implantação do FCC Petroquímico</t>
  </si>
  <si>
    <t>Aumento de receita pela produção de insumos petroquímicos de maior agregado (propeno, aromáticos); Assegurar destino para matéria prima de baixo valor (Naftas de destilação direta e de coque e C5+); Baixo investimento na adaptação de U-FCC; Produção de menor volume de gasolina, porém de maior octanagem; Flexibilização do parque de refino e manutenção da competitividade;</t>
  </si>
  <si>
    <t>Testes em escala piloto de FCC_x000D_
Testes em escala de demonstração_x000D_
Revamp de conversor e área fria da UFCC _x000D_
Custo estimado de P&amp;D: R$ 7.600 mil_x000D_
Estimativa do custo de implantação ocorrerá em fase mais avançada do projeto</t>
  </si>
  <si>
    <t>Conversão de NDD refratária a produtos petroquímicos reduzindo custo energético do processo</t>
  </si>
  <si>
    <t>A perda do mercado de gasolina poderá ser compensada pelo aumento de produção de insumos petroquímicos, mantendo as UFCCs em operação. Poderá ser aplicada a qualquer UFCC, porém para refinarias com apenas um FCC, verificar a destinação das cargas atuais dos FCCs.</t>
  </si>
  <si>
    <t>Rendimentos dos produtos de interesse, conversão da nafta, custo energético, tempo de residência, adequação de catalisador</t>
  </si>
  <si>
    <t>Albemarle (desenvolvimento do catalisador)_x000D_
Braskem_x000D_
Compradores internacionais de insumos petroquímicos _x000D_
Avaliar quem são os importadores de monoaromáticos do País</t>
  </si>
  <si>
    <t>Integração entre refino e petroquímica._x000D_
Negociação justa dos produtos do processo</t>
  </si>
  <si>
    <t>Laboratórios de produção e teste de catalisadores, plantas piloto, engenharia básica de FCC, investimento na Revamp de um ou mais FCCs</t>
  </si>
  <si>
    <t>Adequação do perfil de produção da refinaria ao mercado de combustíveis, utilizando os ativos existentes_x000D_
Produção de correntes com maior valor agregado.</t>
  </si>
  <si>
    <t>Preços internacionais do propeno e monoaromáticos C8 muito mais elevados que os preços dos combustíveis._x000D_
Integração vertical com a petroquímica favorece logística e otimiza custos.</t>
  </si>
  <si>
    <t>Monopólio nacional para compra dos insumos petroquímicos a serem produzidos pelo FCC._x000D_
Impossibilidade de exportação dos produtos do processo devido a deficiências logísticas._x000D_
Dificuldades de estabelecimentos de preços justos para os produtos do processo.</t>
  </si>
  <si>
    <t>Unidade dedicada ao craqueamento de naftas de destilação direta, de coque e craqueada, que maximize a produção de insumos petroquímicos (propeno e monoaromáticos até C). Os produtos na faixa da gasolina são extremamente aromáticos e com alta octanagem.</t>
  </si>
  <si>
    <t>PT-200.20.00011.08</t>
  </si>
  <si>
    <t>PT-200.20.00189.08</t>
  </si>
  <si>
    <t>EV-00049</t>
  </si>
  <si>
    <t>Implementação comercial de sistema catalítico Beta + Y + ZSM-5 para aumento da produção de propeno em FCC</t>
  </si>
  <si>
    <t>Seleção de sistema catalítico a base de zeólita Beta visando ao aumento de rendimento de propeno em U-FCC. As etapas previstas no trabalho são: Testes em escala de bancada (ACE) e piloto (DCR); Otimização de sistema catalítico visando teste comercial; Scale-up de zeólita beta no PROCAT; Teste de produção de zeólita beta na SENTEX; Teste industrial de produção do aditivo na FCC SA; Realização de teste comercial em refinaria.</t>
  </si>
  <si>
    <t>Desenvolvimento de sistema catalítico para o ajuste do perfil de produtos de FCC às demandas do mercado, com aumento de margem, sem aumento de CAPEX; Adequação da produção de gasolina ao mercado consumidor futuro, com  aumento de 10%p do rendimento de propeno em relação aos sistemas convencionais (Y + ZSM-5).</t>
  </si>
  <si>
    <t>BK17</t>
  </si>
  <si>
    <t>Marlon Brando Bezerra de Almeida</t>
  </si>
  <si>
    <t>801699</t>
  </si>
  <si>
    <t>Testes em escala piloto de FCC
Testes em escala de demonstração
Custo estimado de P&amp;D: R$ 4.505 mil
Não há custo de implantação
Aumento do OPEX dependerá do sistema catalítico selecionado ao longo do projeto</t>
  </si>
  <si>
    <t>Sistema catalítico superior ao estado da arte atual (Y+ZSM-5)</t>
  </si>
  <si>
    <t xml:space="preserve">Os cenários futuros indicam um declínio no consumo de gasolina no Brasil. Reduzir a produção de nafta no FCC através da sua transformação em insumos petroquímicos de maior valor agregado. O novo sistema catalítico é recomendado para  FCC convencional operando em alta severidade ou FCC petroquímico. </t>
  </si>
  <si>
    <t xml:space="preserve"> Aumento de 10% no rendimento de propeno em relação ao sistema convencional na região do patamar de propeno
</t>
  </si>
  <si>
    <t>Fabrica Carioca de Catalisadores S.A.
Albemarle 
PROCAT/UFRJ</t>
  </si>
  <si>
    <t>Integração entre refino e petroquímica.
Negociação justa dos produtos do processo.
Crescimento do mercado de propeno no mundo.</t>
  </si>
  <si>
    <t>1. Adequação do perfil de produção da refinaria ao mercado de combustíveis.                                                             2. produção de insumos petroquimicos de maior valor agregado.</t>
  </si>
  <si>
    <t xml:space="preserve"> Produção de insumos petroquímicos de alto valor agregado.</t>
  </si>
  <si>
    <t>Desempenho do sistema catalítico                                             
Custo da zeólita beta</t>
  </si>
  <si>
    <t>Sistema catalítico desenvolvido sob medida para UFCC com objetivo de aumento do rendimento de olefinas leves em detrimento à gasolina</t>
  </si>
  <si>
    <t>PT-200.20.00011.09</t>
  </si>
  <si>
    <t>PT-200.20.00189.09</t>
  </si>
  <si>
    <t>EV-00050</t>
  </si>
  <si>
    <t>Aumento da disponibilidade de U-FCC e U-HDS via redução da formação de depósitos por dienos</t>
  </si>
  <si>
    <t>Uma das principais causas de perdas associadas à operação de equipamentos estáticos no Refino é a formação de depósitos de coque e instáveis em unidades de FCC (vaso separador, ciclones do reator, fundo da fracionadora, refervedor da torre desbutanizadora etc) e de HDS de nafta craqueada. Este trabalho consiste no mapeamento de problemas relacionados à formação de depósitos vs condições operacionais das U-FCCs, inspeção em paradas programadas das U-FCCs, elaboração de recomendações de projeto para melhoria de hardware e desenvolvimento de método analítico de dienos que permita rotina mais frequentes de análises do seu teor na nafta craqueada.</t>
  </si>
  <si>
    <t>O objetivo da entrega é a proposição de janela operacional visando ao aumento da confiabilidade e rentabilidade de unidades de FCC e HDS de nafta craqueada. Espera-se redução das paradas não programadas das U-FCCs por desprendimento e queda de depósitos de coque, redução da exposição de trabalhadores em paradas para remoção dos depósitos de coque, aumento do tempo de campanha das unidades de HDS de nafta craqueada; Redução de custos associados à limpeza e manutenção, substituição de equipamentos e consumo de produtos químicos; Aumento do craqueamento catalítico (aumento da rentabilidade) em detrimento ao craqueamento térmico nas U-FCCs; Acompanhamento mais frequente da carga da HDS, permitindo redução do consumo de H2</t>
  </si>
  <si>
    <t>ST-0186</t>
  </si>
  <si>
    <t>Tecnologias para aumento da disponibilidade operacional</t>
  </si>
  <si>
    <t>Testes em escala piloto de FCC
Testes em escala de demonstração
Custo estimado de P&amp;D: R$ 5230 mil
Não há aumento de OPEX ou CAPEX envolvido.</t>
  </si>
  <si>
    <t xml:space="preserve">Modelar taxas de deposição de coque e da formação de dienos em função de parâmetros operacionais. Sensibilizar refinarias quanto às recomendações pra redução da formação de dienos e depósitos </t>
  </si>
  <si>
    <t>Redução da perda de produção por paradas não programadas, paradas programadas mais seguras e de menor duração nos FCCs, aumento do tempo de campanha das HDS nafta craqueada</t>
  </si>
  <si>
    <t xml:space="preserve">MAV da NC, taxa de deposição de coque em diversos pontos da U-FCC
</t>
  </si>
  <si>
    <t>Laboratórios de teste de catalisadores, plantas piloto, unidade U144 SIX, mapeamento da formação de depósitos nas paradas das U-FCCs</t>
  </si>
  <si>
    <t>Melhora do fator operacional da UFCC e da HDS de nafta craqueada</t>
  </si>
  <si>
    <t>Disponibilizar recomendações para operação das UFCCs de modo a minimizar a formação de dienos e, consequentemente, de depósitos. Para tanto, estão sendo mapeados os efeitos de diversas variáveis de processo na formação destes componentes.</t>
  </si>
  <si>
    <t>PT-200.20.00011.10</t>
  </si>
  <si>
    <t>PT-200.20.00186.01</t>
  </si>
  <si>
    <t>EV-00051</t>
  </si>
  <si>
    <t>Produção de GAV 100VLL e/ou UL94</t>
  </si>
  <si>
    <t>Desenvolvimento de tecnologias para produção de Gasolina de Aviação para atendimento a todos os tipos de aeronaves equipadas com motores ciclo Otto, com redução ou eliminação do uso de chumbo tetraetila ("GAV sem chumbo"). As etapas propostas para este trabalho são: Avaliação técnico-econômica da comercialização de outros Grades de GAV s/ CTE (91UL e 94UL); Desenvolvimento e avaliação de novas formulações candidatas de GAV 100UL; Depósito de patente da GAV 100UL</t>
  </si>
  <si>
    <t>A eliminação ou mesmo a redução do chumbo na GAV é estratégica para a companhia por questões econômicas e de SMS, pois garante a manutenção do mercado em um cenário de banimento do chumbo a nível mundial, minimiza problemas de campo causados por excesso do aditivo e minimiza a exposição dos produtores e clientes a esse aditivo tóxico. Além disso, esses benefícios podem ser associados ao ganho de imagem da companhia como sendo uma empresa desenvolvedora de tecnologia e com responsabilidade ambiental.</t>
  </si>
  <si>
    <t>UPQO</t>
  </si>
  <si>
    <t>Anderson Rouge dos Santos</t>
  </si>
  <si>
    <t>9786739</t>
  </si>
  <si>
    <t>R$ 1,74 MM (P&amp;D CENPES)
R$ 5,00 MM (eventuais custos envolvidos na adaptação de unidades de refino para produção de componente chave. Gastos não realizáveis em caso de importação do componente)</t>
  </si>
  <si>
    <t>Submeter o produto proposto ao protocolo completo de validação de gasolina de aviação prescrito conforme ASTM D7826.
Desenvolver produção interna ou frente de importação de componente chave da formulação do produto.</t>
  </si>
  <si>
    <t>Produto atualmente inexistente no mercado, com várias frentes de desenvolvimento no mundo.
Produto aplicado no mercado nacional, com possibilidade de aumento da demanda por conta de abertura de frentes de exportação devido ao diferencial do produto.
Disponibilidade do produto varia em função da estratégia da empresa, podendo ser disponibilizados dois Grades do produto, sendo um deles com viabilidade de atendimento em curto prazo (1 a 2 anos) e outro para atendimento em médio prazo (2 a 3 anos).</t>
  </si>
  <si>
    <t>Produto de composição diferenciada (sem metal), que soluciona problema técnico e ambiental relevante (presença de chumbo) ainda sem solução no mercado.</t>
  </si>
  <si>
    <t>FAA - Parceiro necessário para validação técnica do produto desenvolvido.
Empresa produtora de componente chave da formulação, que possa fornecer o produto com preço e qualidade adequadas.</t>
  </si>
  <si>
    <t>Manutenção do mercado de aviação atendido por GAV 100LL. 
Desativação da produção de aditivo por parte da única produtora mundial ainda em atividade.</t>
  </si>
  <si>
    <t>Acesso a ensaios específicos de validação do produto, disponíveis no FAA ou outros laboratórios especializados da Europa.
Adequação de unidades do refino para produção própria de componente chave da formulação.</t>
  </si>
  <si>
    <t>O diferencial do produto pode garantir aumento da demanda atual de GAV por conta de abertura de frentes de exportação.</t>
  </si>
  <si>
    <t>R$ 10 a 15 MM/ano com economia ligada à eliminação do aditivo.
Ganhos potenciais com aumento de demanda.</t>
  </si>
  <si>
    <t>Redução significativa do mercado de aviação atendido por GAV 100LL, por conta de mudança de tecnologia dos novos aviões ou por conta de conversão das tecnologias dos aviões em uso.</t>
  </si>
  <si>
    <t>Formulação de gasolina de aviação isenta de aditivos organometálicos, que possua atributos suficientes para o atendimento de todo o mercado nacional de aviação atendido por GAV 100LL.
Formulação de GAV de elevada octanagem, sem metal em sua composição, composta por componentes disponíveis comercialmente em preço compatível com o praticado no mercado.</t>
  </si>
  <si>
    <t>PT-200.20.00011.17</t>
  </si>
  <si>
    <t>PT-200.20.00180.07</t>
  </si>
  <si>
    <t>EV-00052</t>
  </si>
  <si>
    <t>Aumento da produção de propeno em FCC através de campanhas petroquímicas</t>
  </si>
  <si>
    <t>Aumento da produção de propeno em FCC através da realização de campanhas petroquímicas (máxima severidade, considerando os limites de projeto das unidades e utilização de até 10% de aditivo à base de ZSM-5 no sistema catalíticos das U-FCCs)</t>
  </si>
  <si>
    <t>Compensação da perda do mercado de gasolina pelo aumento da produção de insumos petroquímicos. Produção de correntes com maior valor agregado.</t>
  </si>
  <si>
    <t>U380</t>
  </si>
  <si>
    <t>Lilian Rodrigues Canabarro</t>
  </si>
  <si>
    <t>9896989</t>
  </si>
  <si>
    <t>Simulações no PLANAB para verificação de oportunidades de operação em campanhas petroquímicas nas UFCCs_x000D_
Custo estimado de P&amp;D: R$ 0,40 milhão_x000D_
Não há CAPEX envolvido na implantação desta EV.</t>
  </si>
  <si>
    <t>Captura de oportunidades de aumento de demanda de propeno_x000D_
Implantação de infraestrutura logística que permita a exportação de propeno pela companhia</t>
  </si>
  <si>
    <t>A perda do mercado de gasolina poderá ser compensada pelo aumento de produção de insumos petroquímicos, mantendo as UFCCs em operação.</t>
  </si>
  <si>
    <t>Adequação do catalisador</t>
  </si>
  <si>
    <t>Braskem_x000D_
Compradores internacionais de insumos petroquímicos</t>
  </si>
  <si>
    <t>Integração entre refino e petroquímica._x000D_
Negociação justa dos produtos do FCC Petroquímico._x000D_
Devem ser assinados contratos de fornecimento de longo prazo para os produtos do FCC operando em "campanhas petroquímicas".</t>
  </si>
  <si>
    <t>HH de P&amp;D para avaliações no PLANAB</t>
  </si>
  <si>
    <t>Compensação da perda do mercado de gasolina pelo aumento da produção de insumos petroquímicos._x000D_
Produção de correntes com maior valor agregado.</t>
  </si>
  <si>
    <t>Monopólio nacional para compra dos insumos petroquímicos a serem produzidos pelo FCC._x000D_
Impossibilidade de exportação dos produtos do FCC Petroquímico devido a deficiências logísticas._x000D_
Dificuldades de estabelecimentos de preços justos para os produtos do processo operando em "campanhas petroquímicas".</t>
  </si>
  <si>
    <t>Operação dos FCCs em "campanhas petroquímicas", sem necessidade de revamp do conversor</t>
  </si>
  <si>
    <t>PT-200.20.00011.11</t>
  </si>
  <si>
    <t>PT-200.20.00189.11</t>
  </si>
  <si>
    <t>EV-00053</t>
  </si>
  <si>
    <t>Implantação das novas especificações da gasolina</t>
  </si>
  <si>
    <t>Trabalho em cooperação entre Cenpes, Refino, Logística, CMI e CME, que levou em consideração o monitoramento da qualidade da gasolina no mercado, a avaliação de desempenho e análise de propriedades da gasolina e testes em bancos de provas de motores e veículos.</t>
  </si>
  <si>
    <t>Os resultados obtidos subsidiaram tecnicamente o estabelecimento da nova especificação da gasolina, através da Resolução ANP nº 807/2020, que incluiu limites mínimos para massa específica e RON, corroborando com pleito da indústria automotiva relacionado à octanagem. A especificação anterior permitia a importação/formulação por terceiros de gasolinas de menor qualidade do que as produzidas pela Petrobras, podendo comprometer o desempenho dos veículos. Como as gasolinas produzidas pelas refinarias da Petrobras já se enquadram nos novos limites de qualidade definidos pela ANP, há oportunidade do aumento do preço de venda do produto, não sendo esperado aumento nos respectivos custos de produção.</t>
  </si>
  <si>
    <t>CSNL</t>
  </si>
  <si>
    <t>Guilherme Bastos Machado</t>
  </si>
  <si>
    <t>205828</t>
  </si>
  <si>
    <t>PT-200.20.00011.12</t>
  </si>
  <si>
    <t>EV-00054</t>
  </si>
  <si>
    <t>Configuração dessalgação/topo</t>
  </si>
  <si>
    <t>Conjunto de diretrizes para configurações de sistemas de dessalgação e sistemas de topo de torres de destilação, adequadas para o processamento de petróleos do pré-sal, em 5 refinarias do Sudeste (REPLAN, REDUC, REVAP, RPBC e RECAP). As diretrizes reúnem a temperatura ideal de operação do topo das destilações atmosféricas, a seleção de agente neutralizante de topo e a respectiva vazão recomendada, a definição de pontos ótimos de injeção de neutralizante e a definição da melhor tecnologia de dessalgação para este tipo de petróleo.</t>
  </si>
  <si>
    <t>Maximização de receita e redução de custos com o refino e garantia de continuidade operacional (aumento de confiabilidade); melhor gerenciamento e controle da corrosão em unidades de destilação de petróleo e unidades à jusante; minimização do consumo de produtos químicos para controle de corrosão; otimização da temperatura de topo das torres fracionadoras, maximizando a produção de correntes de maior valor agregado.</t>
  </si>
  <si>
    <t>REFINO/PO/PFI</t>
  </si>
  <si>
    <t>UPLQ</t>
  </si>
  <si>
    <t>Guilherme Pimentel de Maria da Silva</t>
  </si>
  <si>
    <t>SRGE/ERGE/EPRGN/CDFCC</t>
  </si>
  <si>
    <t>9787552</t>
  </si>
  <si>
    <t>PT-200.20.00012.01</t>
  </si>
  <si>
    <t>PT-200.20.00186.03</t>
  </si>
  <si>
    <t>EV-00055</t>
  </si>
  <si>
    <t>Soda no processamento primário</t>
  </si>
  <si>
    <t>Injeção de soda ao petróleo Búzios durante o processamento primário e avaliação da melhora na sua qualidade em processamento subsequente na RECAP. Investigação com abrangência para todas as futuras unidades de Búzios e de outros petróleos do pré-sal agressivos ao processamento.</t>
  </si>
  <si>
    <t>Eliminação de acidez do petróleo, assegurando sua qualidade para o refinador (interno e externo), evitando depreciação e restrição do pré-sal no mercado e garantindo maior flexibilidade na alocação e venda.</t>
  </si>
  <si>
    <t>GIA-E&amp;P/EAEP/EOPM</t>
  </si>
  <si>
    <t>BQ28</t>
  </si>
  <si>
    <t>Flavio Cortinas Albuquerque</t>
  </si>
  <si>
    <t>9106394</t>
  </si>
  <si>
    <t>ST-0178</t>
  </si>
  <si>
    <t>Valor Agregado na Comercialização de Petróleos</t>
  </si>
  <si>
    <t>PT-200.20.00012.02</t>
  </si>
  <si>
    <t>PT-200.20.00178.02</t>
  </si>
  <si>
    <t>EV-00056</t>
  </si>
  <si>
    <t>Uso comercial de depressor de ponto de fluidez em petróleos</t>
  </si>
  <si>
    <t>Protocolo para seleção e indicação de produto químico depressor do ponto de fluidez capaz de reduzir/estabilizar esta propriedade, sobretudo nos petróleos Iracema e Búzios.</t>
  </si>
  <si>
    <t>Garantia da qualidade das correntes de petróleo entregues para refino nacional/externo, evitando restrição de mercado em regiões de inverno severo e eventual depreciação dos óleos devido a problemas de escoamento a frio.</t>
  </si>
  <si>
    <t>CME/PE/TP</t>
  </si>
  <si>
    <t>BQA3</t>
  </si>
  <si>
    <t>Alexandre de Oliveira Gomes</t>
  </si>
  <si>
    <t>809568</t>
  </si>
  <si>
    <t xml:space="preserve">Fabricantes de Depressores de Ponto de Fluidez
Áreas de Negócio (Comercial, Logística, Industrial)
Universidades
</t>
  </si>
  <si>
    <t>PT-200.20.00012.03</t>
  </si>
  <si>
    <t>PT-200.20.00178.03</t>
  </si>
  <si>
    <t>EV-00057</t>
  </si>
  <si>
    <t>Solução para escoamento de petróleos sem uso de aditivos</t>
  </si>
  <si>
    <t>Desenvolvimento de protocolo de previsão de escoamento das correntes de Iracema e Búzios, de forma a minimizar a injeção de depressor de Ponto de Fluidez e capaz de orientar a movimentação de óleos com problemas de escoamento a frio.</t>
  </si>
  <si>
    <t>Incorporação de soluções que garantam a economicidade da produção, inclusive antevendo impactos na cadeia do petróleo; maior exatidão das condições de bombeabilidade do óleo na região do cliente; redução de risco de depreciação dos petróleos que apresentam problemas de escoamento a frio.</t>
  </si>
  <si>
    <t>PT-200.20.00012.04</t>
  </si>
  <si>
    <t>PT-200.20.00178.04</t>
  </si>
  <si>
    <t>EV-00058</t>
  </si>
  <si>
    <t>Ampliação elenco de petróleos sem precipitação de asfaltenos</t>
  </si>
  <si>
    <t>Identificação de metodologia de previsão de estabilidade e compatibilidade de petróleos, que melhor representem as situações industriais.</t>
  </si>
  <si>
    <t>Alocação adequada de petróleos nacionais e importados sem risco de precipitação de asfaltenos com consequente formação de borras em tanques, dutos e bombas e problemas operacionais decorrentes.</t>
  </si>
  <si>
    <t>GAJ6</t>
  </si>
  <si>
    <t>Joana de Avila Bessa</t>
  </si>
  <si>
    <t>9809794</t>
  </si>
  <si>
    <t>PT-200.20.00012.05</t>
  </si>
  <si>
    <t>PT-200.20.00178.05</t>
  </si>
  <si>
    <t>EV-00059</t>
  </si>
  <si>
    <t>HCC para lubrificantes e combustíveis no RJ</t>
  </si>
  <si>
    <t>Implantação do HCC Reduc-Gaslub pela área de negócios.</t>
  </si>
  <si>
    <t>Inserir a Petrobras no mercado de lubrificantes do Grupo II tendo em vista o cenário de óleos básicos de maior qualidade demandado pelo segmento automotivo.</t>
  </si>
  <si>
    <t>B01P</t>
  </si>
  <si>
    <t>Ricardo Jose Faustino de Souza</t>
  </si>
  <si>
    <t>9826791</t>
  </si>
  <si>
    <t>ST-0214</t>
  </si>
  <si>
    <t>Diversificação da Matriz de Produtos</t>
  </si>
  <si>
    <t>CAPEX e OPEX;_x000D_
_x000D_
Custo de P&amp;D;</t>
  </si>
  <si>
    <t>Passagem de fase do empreendimento;_x000D_
Aquisição da licença do HIDW;_x000D_
Dessalgadora na Reduc para processamento de pré-sal;</t>
  </si>
  <si>
    <t>Implantação do HCC prevista para 2028;_x000D_
_x000D_
Aplicado ao Gaslub;_x000D_
_x000D_
Possibilidade de oferta de derivados combustíveis de maior qualidade (diesel S10, QAv, entre outros);</t>
  </si>
  <si>
    <t>Flexibilidade operacional;_x000D_
_x000D_
Qualidade do petróleo;_x000D_
_x000D_
Especificação dos óleos básicos</t>
  </si>
  <si>
    <t>CMI, CME;_x000D_
Refino - Empreendimento; _x000D_
Licenciadores da tecnologia;_x000D_
Ativo onde será implantado o empreendimento;_x000D_
Distribuidoras</t>
  </si>
  <si>
    <t>Mercado de óleos básicos grupo II/II+;</t>
  </si>
  <si>
    <t>Atividades de P&amp;D (Planta Piloto e Laboratório);_x000D_
HH qualificado (Engenharia Básica, Pesquisa, Refino, GIA);</t>
  </si>
  <si>
    <t>Oferta de óleos básicos de maior valor agregado;_x000D_
Evitar perda de mercado de óleos básicos;_x000D_
Possibilidade de valoração das correntes intermediárias;_x000D_
Maior uso de petróleo nacionais, aumentando a margem de refino;</t>
  </si>
  <si>
    <t>Oferta de óleos básicos de maior valor agregado;_x000D_
_x000D_
Evitar perda de mercado de óleos básicos;_x000D_
_x000D_
Possibilidade de valoração das correntes intermediárias;_x000D_
_x000D_
Maior uso de petróleo nacionais, aumentando a margem de refino;</t>
  </si>
  <si>
    <t>Cenários mais restritivos em termos de investimento, mercado e preços;_x000D_
_x000D_
Disponibilidade de petróleos a custo favorável para tecnologia;_x000D_
_x000D_
Aumento da concorrência com entrada de novos players.</t>
  </si>
  <si>
    <t>Tecnologia de HCC visando aumentar o seu portfólio de produtos e sua rentabilidade;_x000D_
_x000D_
Modernizar o parque de refino, possibilitando maior flexibilidade com o processamento de petróleos nacionais (pré-sal);_x000D_
_x000D_
Disponibilização de óleos básicos do grupo II/II+, de maior qualidade e valor agregado;</t>
  </si>
  <si>
    <t>PT-200.20.00013.01</t>
  </si>
  <si>
    <t>PT-200.20.00214.03</t>
  </si>
  <si>
    <t>EV-00060</t>
  </si>
  <si>
    <t>Avaliação de formulações de bunker contendo petróleos</t>
  </si>
  <si>
    <t>Estudar o uso de petróleos selecionados para a formulação de bunker.</t>
  </si>
  <si>
    <t>Agregar valor à Petrobras pela utilização de petróleos com valor de comercialização inferior ao do bunker.</t>
  </si>
  <si>
    <t>CME/DP/CEOC</t>
  </si>
  <si>
    <t>ST-0177</t>
  </si>
  <si>
    <t>Valor agregado na comercialização de asfalto, bunker e especiais</t>
  </si>
  <si>
    <t>PT-200.20.00013.02</t>
  </si>
  <si>
    <t>PT-200.20.00177.04</t>
  </si>
  <si>
    <t>EV-00061</t>
  </si>
  <si>
    <t>Redução de consumo de vapor na remoção de depósitos de finos de catalisador em caldeiras de CO</t>
  </si>
  <si>
    <t>Implantação de nova técnica de remoção de depósitos de agregados de finos de catalisador nas superfícies de troca térmica de caldeiras de CO em substituição à ramonagem tradicional com vapor para aumentar a confiabilidade mecânica e eficiência energética de caldeiras de CO e reduzir o impacto da emissão de material particulado.</t>
  </si>
  <si>
    <t>Redução do consumo de vapor de ramonagem_x000D_
Redução de consumo de água de outorga_x000D_
Aumento da disponibilidade de geração de vapor_x000D_
Aumento da disponibilidade de energia fornecida por Caldeiras de CO e recuperadoras_x000D_
Redução de emissão de material particulado_x000D_
Atendimento a Resolução CONAMA 436_x000D_
Aumento da confiabilidade mecânica</t>
  </si>
  <si>
    <t>REFINO/PO/UTL</t>
  </si>
  <si>
    <t>BDH7</t>
  </si>
  <si>
    <t>Wilson Kenzo Huziwara</t>
  </si>
  <si>
    <t>801294</t>
  </si>
  <si>
    <t>R$2.755,74 mil em P&amp;D(2020-2022) e R$1.02925,00 mil na implantação (2023-2027)</t>
  </si>
  <si>
    <t>- Compra de materiais adicionais para SKID de depósito de finos_x000D_
 - Instalação do SKID em UFCCs para testes_x000D_
 - Coleta de material particulado em UFCCs</t>
  </si>
  <si>
    <t>- Na situação atual as unidades encontram-se com problemas de confiabilidade mecânica e operacional, e de perda de eficiência energética nas Caldeiras de CO das UFCC´s e Turbo-expansores. Adicionalmente, as UFCCs tem dificuldade de atendimento dos limites de emissão de material particulado durante todo o tempo de campanha da unidade, que é usualmente de 5 cinco anos. Os problemas são mais frequentes nos dois últimos anos de campanha._x000D_
 - A entrega será aplicada, considerando o Desinvestimento em unidades de refino, em 4 UFCCs._x000D_
 - A implantação ocorrerá a partir de 2024, devido a sequência de paradas para manutenção de caldeiras. No entanto, a tecnologia estará disponível a partir de 2023._x000D_
Lista de Atualizada de Melhores Oportunidades:_x000D_
RECAP - 2025_x000D_
REVAP-  05/2022 e 2025_x000D_
REDUC - 2023 e 2027_x000D_
REPLAN I- 09/2022 e 2024_x000D_
REPLAN II- 05/2023</t>
  </si>
  <si>
    <t>-  Garantir o atendimento dos limites de emissão de material particulado estabelecidos na Resolução CONAMA 436/2011 e pelo Órgão Regulador Ambiental Estadual._x000D_
 - Considerar que a CETESB (órgão ambiental do estado de São Paulo) está solicitando que as coletas de material particulado sejam realizadas durante ramonagem. Considerar a manutenção ou aumento da confiabilidade mecânica e operacional.</t>
  </si>
  <si>
    <t>REFINO_x000D_
CENPES_x000D_
ERGE_x000D_
FORNECEDORES_x000D_
SBS</t>
  </si>
  <si>
    <t>- O resultado em SMS e Proteção de Valor da Companhia ocorrerá em qualquer condição de mercado. No entanto, para atingir o ganho econômico previsto (custo evitado) será necessário que a demanda de gasolina e diesel sejam suficientes para que as unidades trabalhem com alto fator de utilização (FUT).</t>
  </si>
  <si>
    <t>- Disponibilidade de Apoio de Engenharia da ESTO nas Refinarias_x000D_
 - Disponibilidade de operadores na SIX/PQ_x000D_
- Disponibilidade de operadores e Engenheiros nas UFCCs onde o SKID de testes será instalado_x000D_
 - Disponibilidade de ensaios de caracterização dos depósitos no CENPES/PDISO/QM</t>
  </si>
  <si>
    <t>- Ganhos em Eficiência Energética nas Caldeiras de CO e Turbo-Expansores _x000D_
- Ganhos em SMS devido a redução de emissão de material particulado e custo evitado na hipótese de algumas UFCCs serem obrigadas a reduzir a carga de processamento para atender aos limites de emissão. _x000D_
 - Adicionalmente, a redução de consumo de vapor de alta pressão, em 360 t/dia, utilizado na remoção dos finos por ramonagem.</t>
  </si>
  <si>
    <t>- _x000D_
- R$37.980,00 mil com redução de consumo de vapor de alta em ramonagem (2024-2033).</t>
  </si>
  <si>
    <t>- O risco está associado a uma possível redução drástica de demanda de gasolina e diesel, o que pode fazer com as UFCCs da Petrobras trabalhem com carga muito menor que a nominal, atendendo assim aos limites de emissões, mesmo que as medidas sejam realizadas com ramonagem.</t>
  </si>
  <si>
    <t>- Entrega: Avaliação de nova técnica de remoção/inibição de finos de catalisador em caldeira de CO_x000D_
 - Parâmetros: Redução de emissão de material particulado ocasionado pela técnica de ramonagem em caldeiras de CO</t>
  </si>
  <si>
    <t>PT-200.20.00014.01</t>
  </si>
  <si>
    <t>PT-200.20.00193.01</t>
  </si>
  <si>
    <t>EV-00062</t>
  </si>
  <si>
    <t>Redução de NOx em caldeiras</t>
  </si>
  <si>
    <t>Implementação do conceito Combustor Ciclônico para redução de emissão de NOx em Caldeiras de CO por meio de caracterização do regime de chama, da interação entre os queimadores e a geometria e o estagiamento dos queimadores. Conceito implementado na REPAR com redução de 30% de redução na emissão de NOx, evitando instalação de outras solução de maior custo como SNCR ou SCR.</t>
  </si>
  <si>
    <t>Redução de emissão de NOx em caldeiras e Fornos_x000D_
Aumento de eficiência energética com redução de consumo de gás suplementar e controle de excesso de O2._x000D_
Custo evitado de implementação de equipamentos para abatimento de NOx como por exemplo SCRs_x000D_
Atendimento da Resolução CONAMA 436</t>
  </si>
  <si>
    <t>BR08</t>
  </si>
  <si>
    <t>Ricardo Serfaty</t>
  </si>
  <si>
    <t>SRGE/ERGE/EETC/EQET</t>
  </si>
  <si>
    <t>801835</t>
  </si>
  <si>
    <t>ST-0194</t>
  </si>
  <si>
    <t>Poluentes Regulados Atmosféricos</t>
  </si>
  <si>
    <t xml:space="preserve"> R$2.316,21 mil em P&amp;D  (2019-2021) e Custo de implantação por equipamento ainda a ser definido</t>
  </si>
  <si>
    <t xml:space="preserve"> - Garantir os recursos necessários para o Termo de Cooperação com a UFU e fazer um Aditivo de Prazo devido a pandemia do COVID-19
 - Competição por recursos humanos dentro da SRGE/ERGE na implementação do projeto 
 - Manutenção pela UN da filosofia operacional e de manutenção proposta.</t>
  </si>
  <si>
    <t xml:space="preserve"> - Na situação atual, apenas a UFCC da REPAR possui alguma dificuldade de atendimento dos limites de emissão de material de NOx. No entanto, na caldeira de CO desta unidade já foi implantado o conceito de combustor ciclônico em sua primeira versão, com expressivo resultado de redução de NOx (cerca de 30%). No entanto, a redução de emissão de NOx nas refinarias é um objetivo perene da INDUSTRIAL.
- Adicionalmente, o conceito de combustor ciclônico pode ser introduzido em fornos, considerando as devidas diferenças de equipamento, para reduzir a geração de NOx destes equipamentos.
 - A entrega será aplicada inicialmente, considerando o Desinvestimento em unidades de refino, em 5 UFCCs.
 - A implantação ocorrerá a partir de 2025, devido a sequência de paradas para manutenção das UFCCs. No entanto, a tecnologia estará disponível a partir de 2023.</t>
  </si>
  <si>
    <t>-  Garantir o atendimento dos limites de emissão de material particulado estabelecidos na Resolução CONAMA 436/2011 e pelo Órgão Regulador Ambiental Estadual.</t>
  </si>
  <si>
    <t xml:space="preserve"> - UNIVERSIDADE FEDERAL DE UBERLÂNDIA / UFU - responsável pela Modelagem de caldeira de CO como combustor ciclônico
- Gerência de SMS de todas as refinarias do Sudeste
 -Gerência de Otimização (OT) de todas as refinarias do Sudeste
- INDUSTRIAL/PO/DRF
- CENPES/PDRGN/TFCC
- SRGE/ERGE/EETC/EBET
</t>
  </si>
  <si>
    <t xml:space="preserve"> - O resultado em SMS e Proteção de Valor da Companhia ocorrerá em qualquer condição de mercado. No entanto, este ganho será maior ou menor dependendo da demanda de gasolina e diesel.</t>
  </si>
  <si>
    <t xml:space="preserve"> - Recursos para o término do TC com a UFU dentro do prazo.
- Recursos humanos, principalmente especialistas, dentro da SRGE/ERGE na implementação do projeto 
 - Disponibilidade de operadores e Engenheiros das gerências de OT das refinarias consideradas, assim como o trabalho de terceirizados 
</t>
  </si>
  <si>
    <t xml:space="preserve"> - Ganhos em SMS devido à redução de emissão de NOx em Caldeiras de CO tangenciais e frontais em unidade de FCC que operam em combustão parcial e possivelmente em outros equipamentos sujeitos a chama.  Custo evitado na hipótese de algumas UFCCs serem obrigadas a reduzir a carga de processamento para atender aos limites de emissão ou na implementação de equipamentos para abatimento de NOx como por exemplo SCRs. 
 - Adicionalmente, a redução de emissão proporcionada por esta entrega permitirá que a Petrobras esteja preparada para atender limites de emissões mais restritivos que os atuais, conforme já é estabelecido na Europa e Estados Unidos.</t>
  </si>
  <si>
    <t xml:space="preserve">- A entrega parcial em funcionamento na Caldeira de CO da REPAR já gerou aproximadamente R$ 15,0 milhões de custo evitado devido à redução de aproximadamente 7% na carga da UFCC da REPAR.
 -  Adicionalmente irá gerar, aproximadamente, mais R$17,3milhões até 2024.
</t>
  </si>
  <si>
    <t xml:space="preserve">  - O risco está associado a uma possível redução drástica de demanda de gasolina e diesel, o que pode fazer com que as UFCCs da Petrobras trabalhem com carga muito menor que a nominal, reduzindo significativamente as emissões de NOx oriundas das caldeiras de CO.</t>
  </si>
  <si>
    <t xml:space="preserve">- Entrega: Implantar o conceito de Combustor Ciclônico para redução NOx em Caldeira de CO nas UFCCs que dispõe deste equipamento (5 UFCCs do Sudeste)
 - Parâmetros: Redução de emissão de NOx em relação ao estado da arte atual </t>
  </si>
  <si>
    <t>PT-200.20.00014.02</t>
  </si>
  <si>
    <t>PT-200.20.00194.02</t>
  </si>
  <si>
    <t>EV-00063</t>
  </si>
  <si>
    <t>Nova configuração de terceiro estágio de ciclones para redução de emissão de material particulado</t>
  </si>
  <si>
    <t>Implantação de nova configuração de terceiro estágio de ciclones para redução de emissão de material particulado. O equipamento protótipo  foi instalado no Sistema de Terceiro Estágio de Ciclones da unidade de FCC U-03 da REGAP</t>
  </si>
  <si>
    <t>Redução de emissões de material particulado_x000D_
Redução de CAPEX em equipamento para abatimento de emissões_x000D_
Atendimento a Resolução CONAMA 436_x000D_
Eliminação da necessidade de redução de carga em unidades para enquadramento de emissões</t>
  </si>
  <si>
    <t>BIB2</t>
  </si>
  <si>
    <t>Emanuel Freire Sandes</t>
  </si>
  <si>
    <t>6509663</t>
  </si>
  <si>
    <t xml:space="preserve"> R$8.339,75 mil em P&amp;D  (2018-2020) e R$1.825,00 mil na implantação por UFCC</t>
  </si>
  <si>
    <t xml:space="preserve"> - Garantir os recursos humanos necessários, empregados e terceirizados,  para o realização de montagem deitens e execução dos testes devido a pandemia do COVID-19 
- Recebimento de materiais já contratados para o projeto
 - Pré-testes com as configurações de TEC do equipamento protótipo
 - Coleta de material particulado durante os testes com o equipamento protótipo com a U-03 da REGAP em operação </t>
  </si>
  <si>
    <t xml:space="preserve"> - Na situação atual, as UFCCs tem dificuldade de atendimento dos limites de emissão de material particulado durante todo o tempo de campanha da unidade, que é usualmente de 5 cinco anos. Os problemas são mais frequentes nos dois últimos anos de campanha.
 - A entrega será aplicada, considerando o Desinvestimento em unidades de refino, em 4 UFCCs.
 - A implantação ocorrerá a partir de 2025, devido a sequência de paradas para manutenção das UFCCs. No entanto, a tecnologia estará disponível a partir de 2023.</t>
  </si>
  <si>
    <t xml:space="preserve">- REGAP/ESTO
 - REGAP/SMS
 - REGAP/PPO/OT
 - SBS/PN-SBS/RGN/GE-2
 - INDUSTRIAL/PO/PCA
- INDUSTRIAL/PO/DRF
- CENPES/PDRGN/TFCC
- SRGE/ERGE/EETC/EBET
</t>
  </si>
  <si>
    <t xml:space="preserve"> - O resultado em SMS e Proteção de Valor da Companhia ocorrerá em qualquer condição de mercado. No entanto, para atingir o ganho econômico previsto (custo evitado)   será necessário que a demanda de gasolina e diesel sejam suficientes para que as unidades trabalhem com alto fator de utilização (FUT).</t>
  </si>
  <si>
    <t>- Disponibilidade de operadores e Engenheiros da REGAP, assim como o trabalho de terceirizados do contrato da REGAP
 - Uso do contrato de coleta de material particulado da REGAP com a empresa BioAgri</t>
  </si>
  <si>
    <t xml:space="preserve"> - Ganhos em SMS devido a redução de emissão de material particulado e custo evitado na hipótese de algumas UFCCs serem obrigadas a reduzir a carga de processamento para atender aos limites de emissão. 
 - Adicionalmente, a redução de emissão proporcionada por esta entrega permitirá que a Petrobras esteja preparada para atender limites de emissões mais restritivos que os atuais, conforme já é estabelecido na Europa e Estados Unidos.</t>
  </si>
  <si>
    <t>- R$34.310,00 mil somente com a utilização da solução ao invés de instalação de um Filtro de Bloqueio total
 - Auxiliará no custo evitado de aproximadamente R$287.620,00 mil na hipótese de redução e carga de duas UFCCs do Sudeste</t>
  </si>
  <si>
    <t xml:space="preserve">  - O risco está associado a uma possível redução drástica de demanda de gasolina e diesel, o que pode fazer com as UFCCs da Petrobras trabalhem com carga muito menor que a nominal, atendendo assim aos limites de emissões sem redução adicional de carga.</t>
  </si>
  <si>
    <t>- Entrega: Implantar nova tecnologia de Terceiro Estágio de Ciclones (TEC) para redução das emissões de material particulado nas UFCCs que dispõe deste equipamento (4 UFCCs do Sudeste)
 - Parâmetros: Redução de emissão de material particulado em relação ao estado da arte atual dos TECs</t>
  </si>
  <si>
    <t>PT-200.20.00014.03</t>
  </si>
  <si>
    <t>PT-200.20.00194.03</t>
  </si>
  <si>
    <t>EV-00064</t>
  </si>
  <si>
    <t>Eliminação/redução de reposição de internos de torres de URCO2 através de implementação de plano de acompanhamento</t>
  </si>
  <si>
    <t>Unidades de absorção de CO2 utilizando aminas podem apresentar problemas crônicos de corrosão devido à natureza intrínseca das reações químicas que lá ocorrem. Essas unidades devem ser cuidadosamente acompanhadas para que eventos extremos não ocorram, que podem gerar paradas não programadas ou necessidade de troca de internos.</t>
  </si>
  <si>
    <t>Desenvolvimento de plano de acompanhamento das URCO2 utilizando metodologia analítica para detecção e quantificação de íons orgânicos.  O correto acompanhamento das unidades de remoção de CO2 podem evitar perdas de inventário e paradas por corrosão.</t>
  </si>
  <si>
    <t>G&amp;E/UN-AGN/OMG</t>
  </si>
  <si>
    <t>upimgs/EV-00064.png</t>
  </si>
  <si>
    <t>U479</t>
  </si>
  <si>
    <t>Carlos Henrique Ferreira Brasil de Souza</t>
  </si>
  <si>
    <t>2498259</t>
  </si>
  <si>
    <t>ST-0187</t>
  </si>
  <si>
    <t>Redução de custos de processamento de gás natural</t>
  </si>
  <si>
    <t>Custo de P&amp;D: MR$775,35</t>
  </si>
  <si>
    <t>Resolução dos métodos analíticos, coleta de amostras, compras de padrões</t>
  </si>
  <si>
    <t>Algumas empresas fazem este acompanhamento em URCO2s sem obrigação contratual. Desta forma, em novas licitações a Petrobras poderá ficar sem este acompanhamento.  A metodologia desenvolvida será aplicada, em um primeiro momento, nas unidades do APCAB e UN-ES, mas poderá ser realizada abrangência para outras unidades do sistema Petrobras.</t>
  </si>
  <si>
    <t>Precisão dos métodos desenvolvidos</t>
  </si>
  <si>
    <t>SRGE/ERGE/EPRGN/TPG_x000D_
PETROBRAS SBS_x000D_
CENPES/PDIDMS/PPL/LABQ_x000D_
G&amp;E/UN-AGN/OMG_x000D_
Unidades que usam aminas ativadas</t>
  </si>
  <si>
    <t>Produção de petróleo seguiam as curvas estimadas pelo E&amp;P e que as UPGNs permaneçam dentro do sistema Petrobras</t>
  </si>
  <si>
    <t>Pessoal_x000D_
Dotação orçamentária_x000D_
Infraestrutura analítica</t>
  </si>
  <si>
    <t>O correto acompanhamento das unidades de remoção de CO2 podem evitar perdas de inventário e paradas por corrosão</t>
  </si>
  <si>
    <t>Um acompanhamento bem realizado pode evitar eventos de corrosão extrema, já verificados na Petrobras. A valoração foi realizada considerando que os gastos relacionados à substituição de internos de torres sujeitos à corrosão seriam evitados.</t>
  </si>
  <si>
    <t>Eventual desinvestimento de UPGNs</t>
  </si>
  <si>
    <t>Plano de acompanhamento das URCO2 utilizando metodologia analítica para detecção e quantificação de íons orgânicos</t>
  </si>
  <si>
    <t>PT-200.20.00015.02</t>
  </si>
  <si>
    <t>PT-200.20.00187.02</t>
  </si>
  <si>
    <t>EV-00065</t>
  </si>
  <si>
    <t>Licitação de volume reduzido de aminas para URCO2s do UTGCAB e UN-ES utilizando protocolo de pré-qualificação</t>
  </si>
  <si>
    <t>As unidades de remoção de CO2 que utilizam aminas ativadas foram orientadas pelo jurídico da empresa a não efetuar mais compra sem licitação. De acordo com a nova lei das estatais, as licitações devem ser abertas a todos os fornecedores, sendo que, para garantir os requisitos mínimos operacionais, podemos inserir uma etapa de pré-qualificação desses fornecedores. Esse trabalho visa a elaboração de um protocolo de pré-qualificação que permitirá às unidades efetuar a licitação de amina apenas para a reposição de perdas, sem necessidade de comprar um novo inventário completo sempre que um fornecedor distinto do atual ganhar a licitação.</t>
  </si>
  <si>
    <t>Utilizando o protocolo desenvolvido, espera-se que as unidades possam realizar licitações de aminas ativadas apenas para efetuar a reposição de perdas, evitando a licitação de todo o inventário.</t>
  </si>
  <si>
    <t>upimgs/EV-00065.png</t>
  </si>
  <si>
    <t>Custo relacionados a HH de P&amp;D e análises</t>
  </si>
  <si>
    <t>MUDANÇA DA URCO2 PARA G3_x000D_
_x000D_
RECEBIMENTO DE AMOSTRAS DE AMINAS DE DIFERENTES FORNECEDORES</t>
  </si>
  <si>
    <t>A reposição é comprada via compra direta, que não será mais possível segundo o jurídico. Desta forma, não havendo previa avaliação a compatibilidade entre a amina presente na unidade e a comprada, há a necessidade de compra de todo inventário da urco2._x000D_
Será aplicada na UTGCAB e na UN-ES a partir de 2022.</t>
  </si>
  <si>
    <t>Compatibilidade entre aminas de diferentes fornecedores.</t>
  </si>
  <si>
    <t>Produção de petróleo siga as curvas estimadas pelo E&amp;P e que as UTGs e plataformas da UO-ES permaneçam dentro do sistema Petrobras. Compra de aminas por parte da UTGCab e UO-ES através de processo licitatório e não por compra direta.</t>
  </si>
  <si>
    <t>Pessoal_x000D_
Unidade de bancada_x000D_
Infraestrutura analítica_x000D_
Pessoal</t>
  </si>
  <si>
    <t>Esse protocolo será capaz de subsidiar processos licitatórios para reposição do inventário de amina das unidades, com base em menor preço. Sem esse protocolo, a unidade seria forçada a licitar todo seu inventário.</t>
  </si>
  <si>
    <t>Na valoração da entrega foi considerado que, devido aos questionamentos jurídicos com relação à compra sem licitação de aminas ativas, sem nenhuma resposta de P&amp;D, a cada licitação realizado o volume a ser comprado deveria ser o de todo o inventário da unidade, e não somente a reposição.</t>
  </si>
  <si>
    <t>Eventual desinvestimento de UTGs e plataformas da UO-ES_x000D_
Alteração no preço das aminas atualmente utilizadas</t>
  </si>
  <si>
    <t>Protocolo para pré-qualificação de aminas ativadas</t>
  </si>
  <si>
    <t>PT-200.20.00015.06</t>
  </si>
  <si>
    <t>PT-200.20.00187.06</t>
  </si>
  <si>
    <t>EV-00066</t>
  </si>
  <si>
    <t>Oxidação catalítica na UPGN rota 4</t>
  </si>
  <si>
    <t>Implementação de unidade de oxidação catalítica na UPGN rota 4 com objetivo de remover os compostos aromáticos e sulfurados de correntes de CO2. Essa unidade concorre com a solução clássica de oxidação térmica, mas apresenta vantagens econômicas de CAPEX e OPEX.</t>
  </si>
  <si>
    <t>Validação de processo de oxidação catalítica de compostos aromáticos e sulfurados em corrente de CO2 que permite a redução de CAPEX e OPEX em novas unidades em relação à solução tradicional de incineração térmica.</t>
  </si>
  <si>
    <t>ST-0015</t>
  </si>
  <si>
    <t>Processamento de Gás Natural</t>
  </si>
  <si>
    <t>IT-040</t>
  </si>
  <si>
    <t>Prolongar o uso de petróleo e gás: Gás Natural e Produtos de Maior Valor Agregado</t>
  </si>
  <si>
    <t>Segmento de produtos de maior valor agregado pode ser opção para reduzir riscos de portfólio num cenário de longo prazo</t>
  </si>
  <si>
    <t>Desenvolver mercados para produtos de alto valor agregado e inovadores</t>
  </si>
  <si>
    <t>P&amp;D: MR$ 110,0.  CAPEX estimado em MMR$ 5,04 (segundo RT RT-SRGE/ERGE/HGFE/EBGFE-002/19)</t>
  </si>
  <si>
    <t>Concluir testes com catalisdor da Haldor-Topsoe, comparação de economicidade frente a tecnologia de oxidação térmica</t>
  </si>
  <si>
    <t>Atualmente a eliminação dos compostos aromáticos e sulfurados é feita com tecnologia convencional (oxidação térmica) que apresenta CAPEX e OPEX mais elevados do que a oxidação catalítica.  Pretende-se aplicar a nova tecnologia na UPGN da rota 4, em 2027.</t>
  </si>
  <si>
    <t>Observar condições operacionais e teores de contaminantes que permitam hot spots ou disparos de temperatura no leito catalítico.</t>
  </si>
  <si>
    <t>SRGE/ERGE/HGFE/EBGFE, G&amp;E/UO-AGN/OMG, Haldor-Topsoe e BASF</t>
  </si>
  <si>
    <t>Presença de contaminantes na corrente de CO2 em niveis simulados, manutenção da legislação ambiental atual.</t>
  </si>
  <si>
    <t>Disponibilidade de HH para conclusão de testes em laboratório, recebimento do catalisador da Haldor-Topsoe, disponibilidade de HH da engenharia.</t>
  </si>
  <si>
    <t>Redução de CAPEX e OPEX em novas unidades de abatimento de sulfurados e aromáticos em corrente de CO2.</t>
  </si>
  <si>
    <t>VPL preliminar estimado em MMUS$ 5,9 em 25 anos com TMA de 10,7%</t>
  </si>
  <si>
    <t>Cancelamento do projeto da rota 4, discontinuiade da produção dos catalisadores da BASF e da HT e redução dos níveis esperados de contaminantes na corrente de CO2 decorrente de eventuais alterações de projeto.</t>
  </si>
  <si>
    <t xml:space="preserve">Processo de oxidação catalítica de compostos aromáticos e sulfurados em corrente de CO2.  </t>
  </si>
  <si>
    <t>EV-00067</t>
  </si>
  <si>
    <t>Implementação do adsorvente de sulfurados em CO2 no UTGCab</t>
  </si>
  <si>
    <t>O UTGAB possui unidades de remoção de CO2 que geram como efluente uma corrente de gás ácido, liberada continuamente na atmosfera. Essa corrente de gás ácido está contaminada com compostos sulfurados, como mercaptanas; sulfetos e dissulfetos, que não são removidos pelo leito atual de absorção de H2S. Em 2017, sete empresas do setor foram formalmente consultadas, todavia, nenhuma delas apresentou solução tecnológica adequada para o problema._x000D_
A entrega propõe o uso de carvão ativo para realizar essa remoção.</t>
  </si>
  <si>
    <t>Solução tecnológica capaz de remover contaminantes sulfurados presentes na corrente de gás ácido de URCO2 do APCAB, evitando assim o atual problema de ordem ambiental e ocupacional, que pode vir a comprometer a segurança e saúde dos trabalhadores, bem como a continuidade dos processos da operação do UTGCAB.</t>
  </si>
  <si>
    <t>upimgs/EV-00067.png</t>
  </si>
  <si>
    <t>CDT8</t>
  </si>
  <si>
    <t>Augusto Cesar de Carvalho Peres</t>
  </si>
  <si>
    <t>9702898</t>
  </si>
  <si>
    <t>Custos de P&amp;D_x000D_
Custo de aquisição do carvão_x000D_
Custos de implantação</t>
  </si>
  <si>
    <t>Concluir os processos de compra de materiais e de contratação de serviço dentro dos prazos e custos planejados, taxa de câmbio, acompanhamento do teste industrial.</t>
  </si>
  <si>
    <t>Atualmente, a companhia não está cumprindo a legislação ambiental, pois está ventando compostos sulfurados na corrente de gás ácido.  Petende-se aplicar a solução proposta nas unidades de remoção de CO2 do APCAB no prazo de novembro/2021.</t>
  </si>
  <si>
    <t>Comprovação, através de testes em escala industrial, da capacidade de remoção de contaminantes por parte do adsorvente utilizado, como também a eficiência do novo sistema adotado.</t>
  </si>
  <si>
    <t>SRGE/ERGE/EPRGN/TPG_x000D_
PETROBRAS SBS_x000D_
CENPES/PDIDMS/PPL/LABQ_x000D_
G&amp;E/UN-AGN/OMG_x000D_
Fornecedores de carvão ativo</t>
  </si>
  <si>
    <t>Manutenção de rigor na legislação ambiental, retorno da taxa de câmbio para patamares pré-pandemia, volta a normalidade do comércio internacional e manutenção da valorização do gás natural como fonte de energia relevante.</t>
  </si>
  <si>
    <t>Pessoal_x000D_
Dotação orçamentária_x000D_
Laboratório de pesquisa_x000D_
Compra do adsorvente</t>
  </si>
  <si>
    <t>Os compostos sulfurados podem causar odor na unidade, além de não ser aceitável a condição atual de emissão. A situação atual pode estar gerando um passivo ambiental e ocupacional para a companhia.</t>
  </si>
  <si>
    <t>O principal ganho da entrega se relaciona à velocidade de disponibilização que resolverá uma pendência de SMS da unidade. Esse ganho não pode ser quantificado._x000D_
Também há um ganho dessa tecnologia com relação a uma tecnologia tradicional de incineração que, além de mais cara teria um tempo de implantação maior.</t>
  </si>
  <si>
    <t>Desinvestimento em UPGNs, elevação ainda mais acentuada do dolar, mudança de legislação, dificuldades de importação em um cenário pós-pandemia.</t>
  </si>
  <si>
    <t>Oferecer solução tecnológica capaz de remover contaminantes sulfurados presentes na corrente de gás ácido de URCO2 do APCAB, atendendo assim à legislação vigente.</t>
  </si>
  <si>
    <t>PT-200.20.00015.05</t>
  </si>
  <si>
    <t>PT-200.20.00187.05</t>
  </si>
  <si>
    <t>EV-00068</t>
  </si>
  <si>
    <t>Implementação de novo solvente para absorção de CO2</t>
  </si>
  <si>
    <t>Tendo como objetivo a redução dos custos operacionais de processamento de gás natural, pretende-se avaliar a substituição das aminas atualmente utilizadas nas unidades de recuperação de CO2 dos ativos de processamento de gás da Petrobras por solventes que possuam maior capacidade de absorção de CO2 e que necessitem de menor energia para regeneração.  A premissa básica desta iniciativa é aproveitar o hardware atual das unidades de tratamento de gás, realizando assim somente a substituição parcial ou total das aminas atualmente utilizadas.</t>
  </si>
  <si>
    <t>Adaptação do processo atual de remoção de CO2 de forma a reduzir os custos operacionais, trazendo maior retorno para a Petrobras.</t>
  </si>
  <si>
    <t>upimgs/EV-00068.png</t>
  </si>
  <si>
    <t>Custos de P&amp;D_x000D_
Custos de Líquidos iônicos_x000D_
Custos de implantação</t>
  </si>
  <si>
    <t>CARACTERIZAÇÃO DE SOLVENTES SELECIONADOS_x000D_
AQUISIÇÃO DE AMOSTRAS PARA TESTES_x000D_
REALIZAÇÃO DE TESTES EXPERIMENTAIS E DE ESCALA AUMENTADA</t>
  </si>
  <si>
    <t>Atualmente as unidades utilizam solvente a base de MDEA e Piperazina disponíveis comercialmente._x000D_
A tecnologia seria aplicada a princípio no UTGCAB, com possibilidade de extensão para outras unidades do mesmo tipo no G&amp;E e E&amp;P._x000D_
A implementação é prevista em 2027.</t>
  </si>
  <si>
    <t>CAPACIDADE DE ABSORÇÃO DO NOVO SOLVENTE_x000D_
CUSTO OPERACIONAL DO NOVO PROCESSO</t>
  </si>
  <si>
    <t>SRGE/ERGE/EPRGN/TPG_x000D_
CENPES/PDIDP/ESUP/TPMF_x000D_
CENPES/PDIDMS/SE/REM_x000D_
Universidades_x000D_
Fabricantes de solventes</t>
  </si>
  <si>
    <t>Produção de petróleo seguiam as curvas estimadas pelo E&amp;P e que as UTGs permaneçam dentro do sistema Petrobras</t>
  </si>
  <si>
    <t>Pessoal_x000D_
Dotação orçamentária_x000D_
Laboratório de pesquisa_x000D_
Teste piloto_x000D_
Softwares de simulação</t>
  </si>
  <si>
    <t>MENORES GASTOS OPERACIONAIS PARA AS UNIDADES</t>
  </si>
  <si>
    <t>Espera-se que um novo solvente desenvolvido possa trazer ganhos de OPEX para plantas existentes e de CAPEX para novas unidades.</t>
  </si>
  <si>
    <t>Eventual desinvestimento de UTGs_x000D_
Alteração no preço das aminas atualmente utilizadas e elevação dos preços de líquidos iônicos</t>
  </si>
  <si>
    <t>Desenvolver um novo solvente para absorção de CO2, bem como seus futuros fornecedores</t>
  </si>
  <si>
    <t>PT-200.20.00015.04</t>
  </si>
  <si>
    <t>PT-200.20.00187.04</t>
  </si>
  <si>
    <t>EV-00070</t>
  </si>
  <si>
    <t>Implementação de alterações na UTGSul: parada do sistema de MEG</t>
  </si>
  <si>
    <t>Possibilitar a parada do sistema de injeção de meg sem que ocorra prejuízo à especificação do gás natural e sem paradas na unidade (formação de hidrato), reduzindo assim custos operacionais.</t>
  </si>
  <si>
    <t>P&amp;D: MR$ 79,2, CAPEX: nulo</t>
  </si>
  <si>
    <t>Concluir trâmites de parada do sistema</t>
  </si>
  <si>
    <t>O SISTEMA DE MEG OPERA DE FORMA INTERMITENTE. A SOLUÇÃO SE APLICA À UTGSUL A PATIR DE 2020</t>
  </si>
  <si>
    <t>A UNIDADE SEJA CAPAZ DE ESPECIFICAR O GÁS NATURAL E OPERAR COM SEGURANÇA NA NOVA CONDIÇÃO</t>
  </si>
  <si>
    <t>CENPENS/PDEP/TEE
UTGSUL
G&amp;E/UO-AGN/OMG</t>
  </si>
  <si>
    <t>A operação da UTGSUL até 2022</t>
  </si>
  <si>
    <t>Disponibilidade de HH da UTGSul</t>
  </si>
  <si>
    <t>REDUÇÃO DE CUSTOS OPERACIONAIS NÃO OPERANDO O SISTEMA DE MEG</t>
  </si>
  <si>
    <t>VPL de MMUS$ 0,013 no horizonte de operação da UTGSul (até 2022)</t>
  </si>
  <si>
    <t>Parada antecipada da UTGSUL</t>
  </si>
  <si>
    <t>POSSIBILITAR A PARADA DO SISTEMA DE INJEÇÃO DE MEG SEM QUE OCORRA PREJUÍZO À ESPECIFICAÇÃO DO GÁS NATURAL E SEM PARADAS NA UNIDADE (FORMAÇÃO DE HIDRATO)</t>
  </si>
  <si>
    <t>EV-00072</t>
  </si>
  <si>
    <t>Comissionamento e partida de unidade de produção de eteno por ODH de etano</t>
  </si>
  <si>
    <t>Desenvolvimento de processo altamente inovador capaz de converter catalíticamente etano a eteno. Dessa forma, a corrente de etano proveniente do UTGCAB que é processada na REDUC e vendida à BRASKEM pode ter seu valor agregado aumentado._x000D_
Além da aplicação na REDUC, este processo pode ajudar a destinar o etano em excesso previsto na operação da UPGN rota 3 em Itaboraí.</t>
  </si>
  <si>
    <t>Desenvolvimento de sistemas catalíticos e processo capazes de converter parte do etano hoje vendido a Braskem em eteno, elevando assim o valor._x000D_
Além disso, ajuda na destinação do etano em excesso previsto na UPGN rota 3 em Itaboraí.</t>
  </si>
  <si>
    <t>P&amp;D: MR$ 2.651, CAPEX estimado: MMUS$ 44,5, para uma unidade de 480 kta de etano)</t>
  </si>
  <si>
    <t>Aumento de seletividade e conversão dos sistemas catalíticos, otimização/integração energética</t>
  </si>
  <si>
    <t>Atualmente, a Petrobras vende 60 ton/h de uma corrente de etano pura a Braskem (UNIB-4).  Na RECAP, há a venda de uma corrente de gás rico em eteno (HLR) a Braskem em condições mais favoráveis a Petrobras em função do seu conteúdo de eteno.</t>
  </si>
  <si>
    <t>Necessidade de apoio da área comercial da Petrobras para futura negociação de contrato de fornecimento com a Braskem, necessidade de disponibilidade de recursos financeiros da Petrobras para investir em unidade de desidrogenação oxidativa de etano.</t>
  </si>
  <si>
    <t>G&amp;E/UM-AGN/OMG, IQ-UFRJ, SENAI, CENPES/PDRGN/PP, ERGE</t>
  </si>
  <si>
    <t>Manutenção ou aumento do spread etano/eteno, redução da taxa de câmbio a valores pré-pandemia, manutenção ou aumento da demanda por eteno, não inclusão das UPGNs no programa de desinvestimentos</t>
  </si>
  <si>
    <t>Termo de cooperação com a UFRJ para conclusão do desenvolvimento de catalisadores, Termo de cooperação com o SENAI para otimização do processo, planta piloto PET-1 para realização de scale-up do processo, disponibilidade de HH da ERGE para realização de projeto básico</t>
  </si>
  <si>
    <t>Aumento da receita com a venda de corrente rica em eteno à Braskem pela Petrobras</t>
  </si>
  <si>
    <t>Redução do spread etano/eteno, elevação da taxa de câmbio, redução da demanda do mercado por eteno</t>
  </si>
  <si>
    <t>Sistemas catalíticos e processo capazes de converter parte do etano hoje vendido a Braskem em eteno, elevando assim o valor da corrente vendida.  Para isso, é necessária a obtenção de uma relação conversão de etano/seletividade a eteno mínima em que o VPL do processo é zero.</t>
  </si>
  <si>
    <t>PT-200.20.00015.01</t>
  </si>
  <si>
    <t>PT-200.20.00214.05</t>
  </si>
  <si>
    <t>EV-00073</t>
  </si>
  <si>
    <t>Implementação da formulação de gasolina a partir de C5+ na UTGC</t>
  </si>
  <si>
    <t>Verificar a economicidade de formular gasolina A na UTGC utilizando o C5+ da unidade, permitindo o aumento do valor agregado da corrente.</t>
  </si>
  <si>
    <t>Realizar a formulação de gasolina A na UTGC utilizando o C5+ produzido na unidade, permitindo assim maior valoração desta corrente.  Os principais parâmetros técnicos a serem alcançados são PVR entre 45 e 62 Kpa a 37,8oC, massa específica mínima de 715 kg/m3 e MON acima de 82.</t>
  </si>
  <si>
    <t>P&amp;D: MR$ 1.044, CAPEX: em avaliação</t>
  </si>
  <si>
    <t>Determinação da logistica adequada ao transporte de nafta e de gasolina formulada, determinação do investimento necessário à UTGC.</t>
  </si>
  <si>
    <t>Atualmente o C5+ produzido na UTGC é misturado ao petróleo e enviado por duto ao TNC, onde é enviado por cabotagem a refinarias para reprocessamento.   A proposta de formulação de gasolina no UTGC evitará esta operação ineficiente e deverá ser aplicada a partir de 2021.</t>
  </si>
  <si>
    <t>Logística para entrega de produto em Vitória.</t>
  </si>
  <si>
    <t>G&amp;E/UM-AGN/OMG, G&amp;e/UM-AGN/APES, CENPES/PDRGN/TPROD, CENPES/PDRGN/TFCC, LOG/PL/SLA, CMI/MA/IEM, Industrial.</t>
  </si>
  <si>
    <t>Manutenção do spread petróleo-gasolina, manutenção ou aumento do mercado de gasolina, disponibilidade de terminais para transporte de nafta e booster de octanagem.</t>
  </si>
  <si>
    <t>HH disponivel para conclusão das etapas a serem executadas, diposnibilidade de hardware e de investimento para adaptação da UTGC.</t>
  </si>
  <si>
    <t>Aumento da receita da UTGC com a venda de produto de maior valor.</t>
  </si>
  <si>
    <t>Através de EVTE preliminar, estimou-se um VPL de MMUS$ 16,7 para um período de 25 anos com TMA de 10,7%.</t>
  </si>
  <si>
    <t>Redução da demanda de gasolina, entrada de players no mercado do Espirito Santo, eventual desinvestimento ou hibernação na UTGC.</t>
  </si>
  <si>
    <t>Realizar a formulação de gasolina A na UTGC utilizando o C5+ produzido na unidade.  Os principais parâmetros técnicos a serem alcançados são PVR entre 45 e 62 Kpa a 37,8oC, massa específica mínima de 715 kg/m3 e MON acima de 82.</t>
  </si>
  <si>
    <t>EV-00074</t>
  </si>
  <si>
    <t>Otimização de Fornos e linhas de transferência das UCRs</t>
  </si>
  <si>
    <t>O objetivo do trabalho é aplicação da metodologia para Otimização de Fornos e linhas de transferência das UCRs reduzindo as taxas de deposição de coque e consequentes paradas das unidades. A natureza dinâmica das UCRs exige uma constante adaptação da operação ao longo dos ciclos de enchimento, principalmente nos fornos. Um modelo representativo destes equipamentos permitirá um melhor acompanhamento de variáveis importantes para sua boa operação, atualmente não disponíveis nas unidades, levando à um melhor uso da energia e minimização das taxas de deposição de coque.</t>
  </si>
  <si>
    <t>Custos de HH e licensa de ferramentas comerciais</t>
  </si>
  <si>
    <t>Conseguir medir a derência do modelo com relação à deposição de coque e tempo para descoqueamento.
Há diversos fatores que podem influenciar essa questão e que são de difícil controle.</t>
  </si>
  <si>
    <t>Atualmente a metodologia de simulação foi aplicada no cenário de avaliação e projeto de fornos.
A metodologia para acompanhamento será desenvolvida e implantada na REDUC, com entrega prevista para 2024</t>
  </si>
  <si>
    <t>Que a ferramenta/metodologia esteja moldada para integração ao processo do gêmeo digital e que seja de fácil uso e interpretação pela equipe da operação</t>
  </si>
  <si>
    <t>INDUSTRIAL/PO
INDUSTRIAL/ARD
CENPES/HPE
PRGE/SRGE/FCDS/CDS</t>
  </si>
  <si>
    <t>As condições necessárias para a utilização desta solução já existem.</t>
  </si>
  <si>
    <t xml:space="preserve">Licensas de simuladores comerciais.
</t>
  </si>
  <si>
    <t xml:space="preserve">Com a redução das paradas programadas para descoqueamento em UCRs estima-se que a aplicação da metodologia possui um VPL 10,86 MM$ (2024 - 2033) RJ e SP. 
Não considera nessa estimativa os custos das paradas. </t>
  </si>
  <si>
    <t>Ganho no aumento da disponiblidade operacional das UCRs e no uso mais eficiente da energia. VPL estimado em 10,86 MM$ (2024-2033) RJ e SP</t>
  </si>
  <si>
    <t xml:space="preserve">não se aplica </t>
  </si>
  <si>
    <t xml:space="preserve">A entrega consiste em uma metodologia consolidada para simulação e acompanhamento de fornos e linhas de transferência em UCRs.
O modelo desenvolvido deverá ser capaz de prever perfis de temperatura, fluxos térmicos e taxa de deposição de coque em tempo real.
Quando inserido no processo do gêmeo digital permitirá ações imediatas de otimização culminando em uma menor frequência de paradas das UCRs e uso eficiente da energia
</t>
  </si>
  <si>
    <t>PT-200.20.00016.15</t>
  </si>
  <si>
    <t>PT-200.20.00186.07</t>
  </si>
  <si>
    <t>EV-00075</t>
  </si>
  <si>
    <t>Maximização do uso dos catalisadores de Reforma a vapor</t>
  </si>
  <si>
    <t>O objetivo desta entrega é a avaliação da atividade residual dos catalisadores de reforma a vapor, além de determinação de critérios para maximização do uso dos mesmos, reduzindo o dispêndio com troca de inventário e perdas com paradas das unidades de geração de hidrogênio. Neste contexto, também será disponibilizado um modelo de desativação do reformador que permitirá melhor previsão da substituição e/ou extensão do tempo de campanha. Ademais, de modo a reduzir o número de paradas não programadas em UGHs, será avaliada uma metodologia de regeneração in situ dos catalisadores de reforma.</t>
  </si>
  <si>
    <t xml:space="preserve">Valores alimentados na ST, no momento não é identificado custo de CAPEX. </t>
  </si>
  <si>
    <t xml:space="preserve">Assinar o Termo de Cooperação 
Qualidade de dados industriais Reprodução de condições/ocorrências industriais em planta piloto
</t>
  </si>
  <si>
    <t xml:space="preserve">Não existe modelo de previsão da desativação dos catalisadores do Reformador, sendo a avaliação do catalisador inteiramente apoiada em dados indiretos e conhecimento do técnico. 
A metodologia será aplicada assim que disponível e em todas as UGHs do sistema. </t>
  </si>
  <si>
    <t>A aderência do modelo aos dados reais</t>
  </si>
  <si>
    <t xml:space="preserve">Universidade
Refinarias
Cliente Industrial </t>
  </si>
  <si>
    <t xml:space="preserve">Não se aplica </t>
  </si>
  <si>
    <t xml:space="preserve">Assinatura do Termo de Cooperação 
Obtenção de Dados industriais confiáveis 
Obtenção de dados de planta piloto  </t>
  </si>
  <si>
    <t xml:space="preserve">Ganhos com maximização do uso do catalisador que se traduzem em menor dispêndio com troca de inventário/parada programada. Ganhos com SMS por menor geração de resíduo. </t>
  </si>
  <si>
    <t xml:space="preserve">VPL em MMR$ = 7,26 ou MMUS$ = 1,88, considerando apenas os custos do catalisador. Não foram incluidos a redução de custos com evitar ou simplificar uma parada de unidade. </t>
  </si>
  <si>
    <t xml:space="preserve">Metodologia de previsão da desativação do tempo de campanha do reformador das UGHs que permita maximizar o uso dos catalisadores </t>
  </si>
  <si>
    <t>PT-200.20.00016.01</t>
  </si>
  <si>
    <t>PT-200.20.00188.01</t>
  </si>
  <si>
    <t>EV-00076</t>
  </si>
  <si>
    <t>Redução de custos por aumento de recuperação H2</t>
  </si>
  <si>
    <t>Esta entrega trata da redução de custos de operação nas UGHs pelo aumento da recuperação de H2 através do desenvolvimento de ferramenta de diagnóstico e otimização de PSA, juntamente com a verificação de oportunidades de modificações em seu hardware, tais como avaliação de opções de válvulas e adsorventes que permitam o aumento de confiabilidade na operação. Além disso, haverá o aumento do conhecimento na operação e manutenção da PSA visto que esta seção nas UGHs não é projeto Petrobras, o que reduzirá a dependência dos licenciadores para disseminação de melhores práticas.</t>
  </si>
  <si>
    <t>Redução do custo operacional de produção de H2 e redução das emissões de CO2 proporcionais por tonH2 produzido.</t>
  </si>
  <si>
    <t xml:space="preserve">Os custos foram calculados pela ST, no momento não se identifica investimento em CAPEX. </t>
  </si>
  <si>
    <t xml:space="preserve">Os dados de operação das PSAs não estão integrados aos bancos de dados das unidades, tendo no momento que ser adquiridos separadamente. Não são possíveis de serem acessados remotamente pelo PI. Assim o desafio é ter esses dados disponíveis para se fazer o diagnóstico adequado. </t>
  </si>
  <si>
    <t xml:space="preserve">Existe pouco conhecimento disponível internamente sobre a PSA, sendo este o único equipamento de uma Unidade de Geração de Hidrogênio (UGH) padrão que não é projetado pela Engenharia Básica. O dianóstico depende da disponibilidade e conhecimento dos engenheiros das refinarias, que não é homogêneo em todas as unidades. 
Será aplicada ao final do projeto e abrange todas UGHs que possuem PSA. </t>
  </si>
  <si>
    <t xml:space="preserve">A automatização da coleta de dados e a aderência da metodologia de diagnóstico. </t>
  </si>
  <si>
    <t xml:space="preserve">Empresas que forneceram as PSAs - UOP e Linde
Refinarias
Engenharia 
Industrial </t>
  </si>
  <si>
    <t>Disponibilidade de dados, comunicação entre sistemas.</t>
  </si>
  <si>
    <t>Ganhos com redução de custos de produção de hidrogênio, redução da emissão de CO2 proporcionalmente produzido pelo aumento da recuperação na corrente de interesse.</t>
  </si>
  <si>
    <t>Foi calculado considerando a produção de hidrogênio de projeto das UGHs de RJ e SP e uma redução de 5% do custo de produção, gerando um VPL do período 2024-2033 de 64 milhões de dólares.</t>
  </si>
  <si>
    <t xml:space="preserve">Diagnóstico do afastamento da condição de projeto das PSAs em relação à recuperação de H2.
Avaliar a necessidade das trocas dos leitos de adsorventes e a possibilidade de adsorventes mais eficientes. Avaliar se existem válvulas mais resistentes e que necessitem de menor manutenção.  
Automatizar o diagnóstico da operação das PSAs. </t>
  </si>
  <si>
    <t>PT-200.20.00016.02</t>
  </si>
  <si>
    <t>PT-200.20.00188.03</t>
  </si>
  <si>
    <t>EV-00077</t>
  </si>
  <si>
    <t>Produção industrial do aditivo de desparafinação</t>
  </si>
  <si>
    <t>O objetivo desse trabalho é reduzir o custo do aditivo de desparafinação (3º maior) para a planta de lubrificantes a partir do desenvolvimento de uma formulação de polímero que emprega o próprio óleo básico lubrificante Petrobras como diluente. Com isso teremos independência tecnológica do fornecedor, além de aumentar o número de fornecedores do aditivo e obter ganhos financeiros com a mudança. _x000D_
Os ganhos são devido a menor custo projetado do novo aditivo, redução da taxa de obstrução do filtro da unidade, redução da frequência da necessidade de lavagem do filtro; eliminação do gargalo dos filtros de tambores rotativos e a eliminação do gargalo do sistema de recuperação de solvente. O aditivo é especifico para cada sistema, assim sua formulação é um ganho ao processo e a qualidade do produto._x000D_
Auxiliares de desparafinação são aditivos poliméricos usados nas operações em Unidades de Desparafinação a Solvente com cargas mais refratárias, derivadas do resíduo de vácuo. co-cristaliza com as parafinas, reorganizando a matriz cristalina e reduzindo os interstícios que permitiriam a oclusão de óleo e, consequentemente, prejudicariam a separação óleo – parafina.</t>
  </si>
  <si>
    <t>CLWY</t>
  </si>
  <si>
    <t>Anie Daniela Medeiros Lima</t>
  </si>
  <si>
    <t>227140</t>
  </si>
  <si>
    <t>Não haverá dispendio de capex. Todos os gastos estão inseridos na solução tecnologica de custos.</t>
  </si>
  <si>
    <t xml:space="preserve">Scale-up do aditivo reproduzindo desempenho alcançado na escala de laboratório 
Escolha do modelo de negócios para a fabricação por terceiros. 
</t>
  </si>
  <si>
    <t>Dependência externa de oferta de aditivo importado com custo muito elevado Será aplicado inicialmente na REDUC, podendo entretanto ser aplicado em outras refinarias que processem mesmo perfil da carga de óleo. Adicionalmente Oportunidade para licenciamento da tecnologia para terceiros gerando valor adicional. O inicio da aplicação da tecnologia está prevista para  2024. Atualmente o consumo do aditivo usado no processo de desparafinação é de cerca de 170 t/ano e o custo do mesmo, licitado em 2018, foi de R$ 30,01/kg.  Este aditivo deverá utilizado nas plantas de desparafinação da REDUC a partir de 2024.</t>
  </si>
  <si>
    <t>Perfomance de excelência. Construção adequada do modelo de negócio, observando viés de escala  e a estratégia da utilização da tecnologia</t>
  </si>
  <si>
    <t>Universidades, empresas de produção de petroquímicos, empresas quimicas que atuem em formulações e soluções logísiticas</t>
  </si>
  <si>
    <t>o mercado deve permanecer demandando o mesmo perfil e volume de produção dos produtos gerados nas unidades de desparafinação.</t>
  </si>
  <si>
    <t xml:space="preserve">Local para escalada do processo do processo de modo a permitir  validação da tecnologia em teste industrial e  construção de modelo de negócio robusto para estabelecimento adequado da cadeia de produção e oferta do aditivo. No momento sendo previsto no PROCAT. </t>
  </si>
  <si>
    <t>Redução de custos operacionais  em unidades de desparafinação, otimização de processos e produtos. Independencia tecnologica relativa a necessidade de importação de aditivo, que corresponde ao terceiro maior custo na unidade na Reduc. Segurança quanto ao fornecimento do aditivo que é oferecido por poucas empresas no mercado.</t>
  </si>
  <si>
    <t>O ganho econômico com a entrega proposta seria da ordem de 2,19 MMUS$ no período de 10 anos. Poderá ocorrer ganhos adicionais se a tecnologia for cormecializada para terceiros.</t>
  </si>
  <si>
    <t xml:space="preserve">interrupção do consumo dos lubrificantes produzidos na unidade. </t>
  </si>
  <si>
    <t xml:space="preserve"> Disponibilizar  formulação de  aditivo para processos de desparafinação.  Melhoria do processo e aumento na estabilidade da planta de desparafinação. Melhoria do produto produzido.</t>
  </si>
  <si>
    <t>PT-200.20.00016.03</t>
  </si>
  <si>
    <t>PT-200.20.00188.04</t>
  </si>
  <si>
    <t>EV-00078</t>
  </si>
  <si>
    <t>Determinação do aditivo antifouling para unidades de coqueamento retardado</t>
  </si>
  <si>
    <t>Serão avaliados em equipamento desenvolvido para este fim aditivos comerciais anti-fouling para uso em em UCRs - em discussão com o cliente foi definida como marco e não entrega, assim está sendo cancelada</t>
  </si>
  <si>
    <t>ST-0016</t>
  </si>
  <si>
    <t>Redução de Custos nas operações das unidades industriais do RGN</t>
  </si>
  <si>
    <t xml:space="preserve">Custo de projeto definidos segundo ST. Custos operacionais para a implementação são 1- Estimativa de compra de insumo 4 MM para 1 ano de injeção. CAPEX ainda não determinado, mas será ao menos necessario a instalação de uma bomba para se alimentar o produto nas unidades de UCR. </t>
  </si>
  <si>
    <t>Ter HH de técnico disponível para execução dos ensaios de TGA preparativo e spot test para obtenção do Pa/Cmin. Operação do equipamento FT-MS-Orbitrap ser iniciada.</t>
  </si>
  <si>
    <t>Hoje não existe uma metodologia que responda inequivocamente se os insumos funcionam em condições de UCR;                                 A tecnologia pode ser aplicada em todas as refinarias que possuem UCR;                                                        Quando: assim que as respostas em relação a eficiência forem sanadas e a avaliado o impacto nos produtos da UCR, isto é, no segundo semestre de 2021.</t>
  </si>
  <si>
    <t>Se realmente a metodologia consegue determinar se os insumos funcionam em condições tão severa.</t>
  </si>
  <si>
    <t>Dentro da Petrobras,  cliente INDUSTRIAL/PO/DRF sempre nos ajudou e pode contribuir principalmente no momento de interação com os fornecedores; Será necessário ajuda da equipe do CENPES/PDRGN/HPE para execuções da avaliação da distribuição dos contaminantes nas correntes e no coque, assim como da equipe da Planta Piloto.    Externo: os fornecedores ajudarão disponibilizando amostras e informações relacionadas a elas e quando oportudo informações relacionadas a aplicação.</t>
  </si>
  <si>
    <t>Continuidade no processamento de petróleo nas refinarias que possuem UCR</t>
  </si>
  <si>
    <t xml:space="preserve">Laboratórios para teste
planta piloto </t>
  </si>
  <si>
    <t>Ganhos com aumento do tempo de campanha ou aumento da carga processada</t>
  </si>
  <si>
    <t xml:space="preserve"> Caso haja aumento de 1% da carga com manutenção do tempo de campanha o ganho médio é de 2,3 MM (VPL 1,3), sendo que só a partir do terceiro ano há ganhos. Caso haja aumento no tempo de campanha, aumento de 3 dias de disponibilidade, tem-se um ganho médio a partir do primeiro ano de 3,6 MM (VPL 2,2). O custo do produto não foi computado.</t>
  </si>
  <si>
    <t>Os fornecedores não terem insumos, e se tiverem, não serem eficientes.</t>
  </si>
  <si>
    <t>Disponibilizar uma metodologia para avaliação da eficiência de produtos inibidores de deposição nos tubos dos fornos de UCR em condições de operação; Disponibilizar avaliação de insumo de empresas segundo a metodologia proposta. As condições operacionais são severas, então uma dificuldade é estabelecer um ensaio que simule tal condição, portanto conseguir superar essa barreira é muito importante para o projeto.</t>
  </si>
  <si>
    <t>EV-00079</t>
  </si>
  <si>
    <t>Estimativa da taxa de reposição ótima dos catalisadores de FCC - Efeito da contaminação por vanádio e sódio</t>
  </si>
  <si>
    <t>Estimativa da taxa de reposição ótima dos catalisadores de FCC - Determinação de novos fatores de sintonia do modelo FCC-SIM relacionados ao efeito da contaminação por vanádio e sódio para maior assertividade da metodologia aplicada à estimativa de taxa de reposição ótima de catalisador de FCC.</t>
  </si>
  <si>
    <t>Aumento da margem de rentabilidade do refino por meio da adequação da taxa de reposição de catalisador a ser aplicada nas unidades de FCC.</t>
  </si>
  <si>
    <t>B02D</t>
  </si>
  <si>
    <t>Eliana Carmo de Souza</t>
  </si>
  <si>
    <t>220082</t>
  </si>
  <si>
    <t>Não há custos econômicos envolvidos na implantação da entrega.</t>
  </si>
  <si>
    <t>Dificuldades de avaliar o efeito do sódio e do vanádio sobre catalisadores de FCC em laboratório.</t>
  </si>
  <si>
    <t xml:space="preserve">Oportunidade de redefinição de parâmetros relacionados ao efeito de metais contaminantes considerando-se a atual plataforma de catalisadores.
Aplicação em todas as unidades de FCC a partir de jan/2021 (considerando-se fim da quarentena em junho/2020).
</t>
  </si>
  <si>
    <t>Qualidade dos dados experimentais obtidos;
Premissas adotadas para as simulações no FCC SIM.</t>
  </si>
  <si>
    <t>Fábrica Carioca de Catalisadores - FCC SA</t>
  </si>
  <si>
    <t>Disponibilidade de equipamentos e pessoal para realização da etapa experimental.</t>
  </si>
  <si>
    <t>Aumento da rentabilidade do refino pelo aumento da produção de derivados e/ou redução de custo com catalisador.</t>
  </si>
  <si>
    <t>Cenário 2021 a 2030:
VPL (RJ e SP) = US$ 66 milhões
VPL (todas as refinarias) = US$ 114 milhões</t>
  </si>
  <si>
    <t>Melhorar a assertividade da estimativa da taxa de reposição ótima de catalisador de FCC.
Parâmetros técnicos: Não se aplica.</t>
  </si>
  <si>
    <t>PT-200.20.00016.05</t>
  </si>
  <si>
    <t>PT-200.20.00189.02</t>
  </si>
  <si>
    <t>EV-00080</t>
  </si>
  <si>
    <t>Maximização do uso dos catalisadores de HDT - ativação e desativação</t>
  </si>
  <si>
    <t>A redução da temperatura de início de campanha e o entendimento dos fatores que influenciam a desativação dos catalisadores de HDT de diesel possibilitam ganhos pelo do aumento de tempo de campanha / aumento do volume de diesel produzido (por severização) e melhor previsibilidade do momento em que se tornará necessária a troca do catalisador devido à perda de atividade._x000D_
A sulfetação completa do inventário em temperatura mais baixa pode evitar a formação de coque ou perda de sítios, levando a ganho de atividade e consequente aumento do tempo de campanha, assim a propõe-se avaliar o procedimento de ativação dos catalisadores de HDT e aplicar a melhor condição as unidades. O modelo de desativação é usado para calcular o melhor momento para a troca, assim se o modelo não está adequado essa estimativa é prejudicada.</t>
  </si>
  <si>
    <t>BK60</t>
  </si>
  <si>
    <t>Carmen Lucia Tavares da Silva</t>
  </si>
  <si>
    <t>809593</t>
  </si>
  <si>
    <t>Custos relativos a ST. Até o momento não foi realizada a viabilidade do CAPEX.</t>
  </si>
  <si>
    <t>Resultados analiticos confiáveis</t>
  </si>
  <si>
    <t xml:space="preserve">Todas as unidades de HDT do sistema PETROBRÁS
</t>
  </si>
  <si>
    <t>Equipes das refinarias e INDUSTRIAL</t>
  </si>
  <si>
    <t>Não existe dependência com o mercado.</t>
  </si>
  <si>
    <t>Planta piloto e equipamentos analíticos</t>
  </si>
  <si>
    <t>Aumento de tempo de campanha dos inventários carregados nas unidades de HDT</t>
  </si>
  <si>
    <t>A redução da temperatutra de início de operação implica aumento do tempo de campanha. A redução de 5°C na temperatura de início de operação leva a um ganho de MM US$ 0,8 por ano para uma unidade do porte da U4283 da REPLAN, durante seis anos, este valor passa a MM US$ 4,8. Este cálculo pode ser realizado para todas as unidades de HDT da empresa.</t>
  </si>
  <si>
    <t>Determinar os melhores parâmetros de ativação dos catalisadores de HDT de modo a ter  os maiores ganhos em atividade catalítica  e tempo de campanha.</t>
  </si>
  <si>
    <t>PT-200.20.00016.06</t>
  </si>
  <si>
    <t>PT-200.20.00188.05</t>
  </si>
  <si>
    <t>EV-00081</t>
  </si>
  <si>
    <t>Proposição da nova Rota de adição de terras raras e redução da silica ligante no preparo</t>
  </si>
  <si>
    <t>O catalisador de FCC é o insumo mais caro das refinarias, assim a redução do seu custo de produção é de interesse. Essa atividade se propõe a modificar a rota de adição de terras raras e redução da silica ligante no preparo reduzindo o custo de preparo do catalisador.</t>
  </si>
  <si>
    <t>Os custos foram calculados na ST, não se tem a previsão do CAPEX necessário no momento</t>
  </si>
  <si>
    <t xml:space="preserve">Teor de terras raras na lama muito alto (20-35%)
Perda muito elevada na U-140 e U-160
</t>
  </si>
  <si>
    <t xml:space="preserve">A redução do teor de terras raras na lama muito alto 
Manutenção do desempenho do catalisador 
</t>
  </si>
  <si>
    <t>FCC S.A.</t>
  </si>
  <si>
    <t xml:space="preserve">Planta piloto </t>
  </si>
  <si>
    <t xml:space="preserve">Redução de custo do insumo mais caro das refinarias
Menor geração de resíduos </t>
  </si>
  <si>
    <t xml:space="preserve">Para a nova rota de adição de terras raras no preparo de catalisador esperamos uma redução de cerca 100 tons de óxido de terras-raras (RE2O3) por ano. 
VPL calculado inicialmente de 3,15 MM de dólares no período de 2024-2033, porém ainda precisam ser descontados os custos a serem determinados. </t>
  </si>
  <si>
    <t xml:space="preserve">Nova rota de preparo de catalisador (Rota 1) com adição das terras raras direto no strike nas tecnologias TOPAZ e Ametista
Parâmetros a serem alcançados se referem a menor perda de terras raras
</t>
  </si>
  <si>
    <t>PT-200.20.00016.07</t>
  </si>
  <si>
    <t>PT-200.20.00188.06</t>
  </si>
  <si>
    <t>EV-00082</t>
  </si>
  <si>
    <t>Proposição de critérios para maximização do uso de catalisadores de HDS-NFCC</t>
  </si>
  <si>
    <t>O objetivo dessa entrega é a proposição de critérios para maximização dos catalisadores de HDS-NFCC, identificando oportunidades de otimizar fluxo de desembolsos com catalisadores, através de substituição parcial de inventário e/ou postergação de substituição de catalisadores. São 4 áreas de estudos para atingir esse objetivo: _x000D_
1.	Maximização do uso de catalisadores das unidades de HDS-NFCC – Foco na relação entre acúmulo de Carbono e Arsênio e atividade residual. _x000D_
2.	Definição de premissas para dimensionamento de leito de trapa de Arsênio em reatores de HDS de unidades de HDS-NFCC - Foco na relação entre acúmulo de Carbono e Arsênio e atividade residual._x000D_
3.	Metodologia para avaliação de estabilidade de catalisadores de HDS-NFCC - Foco na relação entre acúmulo de Carbono e Arsênio e atividade residual._x000D_
4.	Avaliação fluidodinâmica de reatores de hidrogenação seletiva de diolefinas - a partir do uso do modelo fluidodinâmico pretende-se avaliar possibilidade de formação de caminhos preferenciais e/ou evolução de perda de carga correlacionando futuramente esse modelo de CFD com dados operacionais. Vale observar que esse é o reator que apresenta maior problema de Perda de carga, REFAP, RLAM e RPBC tiveram problemas de DP.</t>
  </si>
  <si>
    <t>Os valores de VPL foram atualizados em 29/10/2020, considerando-se além da economia com a troca do catalisador, a economia em se evitar uma parada não programada que resulta em menor carga no FCC. Preliminarmente, essa estimativa foi realizada simulando a parada em 10/23 (disponibilidade de 11 dias) da HDS de NC na RPBC no PLANAB.</t>
  </si>
  <si>
    <t>1) CORRIDAS EM PLANTA-PILOTO; 2) ANÁLISES QUÍMICAS E 3) MÃO-DE-OBRA PARA ANÁLISE DE DADOS_x000D_
OS CUSTOS 1, 2 E 3 FORAM INCUÍDOS NOS VALORES DA ST. NÃO SÃO IDENTIFICADOS CUSTOS DE CAPEX NO MOMENTO.</t>
  </si>
  <si>
    <t>1) LIMITAÇÕES ANALÍTICAS PARA GERAR DADOS COM PRECISÃO E CONFIANÇA NECESSÁRIOS_x000D_
2) DISPONIBILIDADE DE PLANTA-PILOTO E ANÁLISES QUÍMICAS</t>
  </si>
  <si>
    <t>Cliente: REFINO/PO/HDR_x000D_
1) SITUAÇÃO ATUAL:_x000D_
DECISÕES SOBRE POSTERGAÇÃO DE TROCA DE CATALISADOR OU TROCAS PARCIAIS DE INVENTÁRIOS TOMADAS COM BASE APENAS EM EXPERIÊNCIA OPERACIONAL_x000D_
2) APLICAÇÃO:_x000D_
TODAS AS REFINARIAS COM UNIDADE DE HDS SELETIVA DE NFCC_x000D_
3) A PARTIR DE 2023</t>
  </si>
  <si>
    <t>não se aplica</t>
  </si>
  <si>
    <t>REFINO_x000D_
ENGENHARIA_x000D_
REFINARIAS_x000D_
CETEM_x000D_
UNICAMP</t>
  </si>
  <si>
    <t>1) MANUTENÇÃO DO DESEMPENHO (TEMPO DE CAMPANHA) DAS UNIDADES DE HDS SELETIVA DE NFCC NO PATAMAR ATUAL_x000D_
2) MANUTENÇÃO DOS PREÇOS DE CATALISADORES E SERVIÇOS NO PATAMAR ATUAL OU SUPERIOR</t>
  </si>
  <si>
    <t>Recursos de P&amp;D HH (CENPES, REFINO, ENGENHARIA)_x000D_
_x000D_
Testes em planta piloto_x000D_
_x000D_
Termos de cooperação_x000D_
_x000D_
Análises químicas_x000D_
_x000D_
Produtos químicos (Arsênio)_x000D_
_x000D_
Amostras de catalisador gasto</t>
  </si>
  <si>
    <t>1) MENOR DESEMBOLSO PERIÓDICO COM AQUISIÇÃO DE CATALISADORES, INSUMOS E SERVIÇOS_x000D_
2) MENOR CUSTO DE ARMAZENAMENTO E DISPOSIÇÃO COM SEGURANÇAS DE MATERIAL PERIGOSO (CATALISADOR GASTO)</t>
  </si>
  <si>
    <t>REDUÇÃO DE DESEMBOLSO (DISTRIBUÍDO NO TEMPO) COM AQUISIÇÃO DE CATALISADORES, INSUMO E SERVIÇOS, DEVIDO A POSTERGAÇÃO DE TROCAS DE CATALISADOR OU TROCAS PARCIAIS DE INVENTÁRIO. CONSIDERANDO UMA TROCA PARCIAL A CADA 3 ANOS FOI CALCULADO INCIALMENTE UM VPL DE 3,9 MILHÕES DE DÓLARES.</t>
  </si>
  <si>
    <t>1) ALTERAÇÃO DE DEMANDA DE PROCESSO QUE INVIABILIZE POSTERGAÇÃO DE TROCA DE INVENTÁRIO OU TROCAS PARCIAIS (EX.: CONTAMINAÇÃO, SEVERIZAÇÃO)_x000D_
2) REDUÇÃO SIGNIFICATIVA DOS PREÇOS DE CATALISADORES E SERVIÇOS</t>
  </si>
  <si>
    <t>Critérios para avaliação de extensão de campanha e carregamento de trapas_x000D_
_x000D_
Critérios relacionados a estabilidade, para seleção de catalisadores comerciais_x000D_
_x000D_
Modelo de escoamento de reatores  SHU</t>
  </si>
  <si>
    <t>PT-200.20.00016.08</t>
  </si>
  <si>
    <t>PT-200.20.00188.07</t>
  </si>
  <si>
    <t>EV-00083</t>
  </si>
  <si>
    <t>HDT de diesel de Pré-sal no planejamento do Refino</t>
  </si>
  <si>
    <t>Representação do comportamento do HDT de Diesel nos sistemas de gestão de ativos (planejamento do refino) a partir do processamento de óleos do pré-sal, permitindo avaliar a influência e elenco nos esquemas de refino propostos para a produção de 100% de óleo diesel S10, nos investimentos em modificação de unidades existentes e na construção de novas unidades de HDT, bem como na produção da refinaria.</t>
  </si>
  <si>
    <t>CXBY</t>
  </si>
  <si>
    <t>Adriana de Souza Ferreira</t>
  </si>
  <si>
    <t>222980</t>
  </si>
  <si>
    <t>P&amp;D interno (incluído no planejamento da ST)</t>
  </si>
  <si>
    <t>Amostrar em refinarias correntes com alto e baixo teor de pré-sal; realizar testes em planta piloto de coqueamento retardado.</t>
  </si>
  <si>
    <t xml:space="preserve">Estágio atual de realização de corridas em planta piloto com correntes com baixo teor de pré-sal. Entrega dotará os sistemas de planejamento de portfólio de ativos e de planejamento de produção do refino com informações mais representativas subsidiando a tomada de decisão. A data de implantação considera a incorporação das informações nos sistemas de planejamento. </t>
  </si>
  <si>
    <t xml:space="preserve">Entrega dotará os sistemas de planejamento de portfólio de ativos e de planejamento de produção do refino com informações mais representativas subsidiando a tomada de decisão. A data de implantação considera a incorporação das informações nos sistemas de planejamento. </t>
  </si>
  <si>
    <t>Demanda reduzida de derivados/combustíveis no mercado; preço do petróleo</t>
  </si>
  <si>
    <t>Disponibilidade de cargas e de realização de corridas em planta piloto.</t>
  </si>
  <si>
    <t>Melhor representação nos sistemas de planejamento do refino e de portfólio de ativos com o processamento de correntes de pré-sal no refino.</t>
  </si>
  <si>
    <t>VPL sendo apurado</t>
  </si>
  <si>
    <t>Obtenção de indicadores técnicos (condições operacionais e qualidade do diesel produto) a partir de teste em planta piloto de processamento de correntes com alto e baixo conteúdo de pré-sal na unidade de hidrotratamento para produção de óleo diesel S10 nacional</t>
  </si>
  <si>
    <t>PT-200.20.00017.01</t>
  </si>
  <si>
    <t>PT-200.20.00189.04</t>
  </si>
  <si>
    <t>EV-00084</t>
  </si>
  <si>
    <t>Máxima severidade em torres de vácuo (TRL-9)</t>
  </si>
  <si>
    <t>Avaliação industrial (TRL-9) da condição de máxima severidade operacional de torre de destilação a vácuo</t>
  </si>
  <si>
    <t>TEZ9</t>
  </si>
  <si>
    <t>Camila Ramalho Almeida</t>
  </si>
  <si>
    <t>2497380</t>
  </si>
  <si>
    <t>P&amp;D interno (incluído no planejamento da ST); CAPEX para implantar a operação severizada na UDAV-2 REGAP (será informado na entrega)</t>
  </si>
  <si>
    <t>Comprovar em teste industrial de longa duração o novo perfil de rendimento e qualidade dos produtos resultantes da operação de severização de torres de vácuo; verificar na parada da unidade a ocorrência de problemas resultantes da operação severizada (coqueamento de internos)</t>
  </si>
  <si>
    <t>Teste industrial na unidade UDAV-2 na REGAP (levantamemto de indicadores técnicos) e avaliação dos internos da torre após a parada operacional concluídos. A solução tecnológica já se encontra aplicada na UDAV-2 REGAP. No momento encontra-se em conclusão a documentação de todo o pacote tecnológico implantado para iniciar a avaliação do plano de abrangência nas refinarias do Sudeste.</t>
  </si>
  <si>
    <t>Esta entrega se refere ao relatório com a documentação de toda a avaliação técnica, deste a realização do teste industrial de longa duração (2019), parada da unidade para inspeção dos internos da torre (nov/2019) e apuração do ganho da refinaria ao longo de 2019 e 2020.</t>
  </si>
  <si>
    <t>Aumento da recuperação de gasóleos nas torres à vácuo, contribuindo para o aumento da produção de derivados de maior valor agregado que o óleo combustível</t>
  </si>
  <si>
    <t>VPL de R$ 251 milhões (implantação na UDAV-2 REGAP; 2019 a 2021, TMA = 10,7%aa,  1 USD = 3,84 R$, Ganhos apurados pelo PEP com a operação com Máxima Severidade na UDAV-2 da REGAP: ganho de US$ 29,5 milhões em 2019. Esse ganho foi repetido até  2021 (desinvestimento do refino) para estimativa de VPL; Foi considerado um investimento da ordem de 15 MM US$ (REF-REF))</t>
  </si>
  <si>
    <t>Implantar a estratégia de operação severizada de torres de vácuo para aumento da recuperação de gasóleos presentes no resíduo de vácuo, contribuindo para o aumento da produção de destilados de maior valor agregado que o óleo combustível.</t>
  </si>
  <si>
    <t>EV-00085</t>
  </si>
  <si>
    <t>Produção de Diesel EN-590 com Pré-sal no refino atual</t>
  </si>
  <si>
    <t>Avaliação da produção de óleo diesel EN-590 a partir do processamento de óleos do pré-sal no refino atual utilizando dados experimentais e de simulação para indicar o percentual mínimo desses petróleos que permitiriam produzir o óleo diesel EN590 com menor perda volumétrica. Pretende-se, também, disponibilizar essas informações para inclusão nos sistemas de planejamento de refino.</t>
  </si>
  <si>
    <t>Obtenção de indicadores técnicos (condições operacionais e qualidade do diesel produto) a partir de teste em planta piloto de processamento de correntes com alto e baixo conteúdo de pré-sal na unidade de hidrotratamento para produção de óleo diesel europeu</t>
  </si>
  <si>
    <t>PT-200.20.00017.02</t>
  </si>
  <si>
    <t>PT-200.20.00189.07</t>
  </si>
  <si>
    <t>EV-00086</t>
  </si>
  <si>
    <t>Cargas alternativas no coqueamento retardado</t>
  </si>
  <si>
    <t>Implantar representação do processamento de cargas de menor valor agregado (óleo decantado do FCC, Resíduo Asfáltico e Extrato aromático, por exemplo) em UCR nos sistemas de planejamento de ativos do refino , permitindo melhor representatividade desses modelos e aumento de margem devido ao aumento do valor agregado de produtos e à integração de processos obtida.</t>
  </si>
  <si>
    <t>Maior capacidade de captura de margem em cenários mais dinâmicos de mercado. Flexibilização do processamento de correntes do refino e integração dos processos de refino.</t>
  </si>
  <si>
    <t>CJC6</t>
  </si>
  <si>
    <t>Danielle Marins Pala de Roberto</t>
  </si>
  <si>
    <t>9658508</t>
  </si>
  <si>
    <t>P&amp;D interno (incluído no planejamento da ST); CAPEX a depender da necessidade de alinhamento das correntes à carga da unidade industrial de coqueamento retardado</t>
  </si>
  <si>
    <t>Amostrar em refinarias correntes de resíduo asfáltico; realizar testes em planta piloto de coqueamento retardado.</t>
  </si>
  <si>
    <t>Estágio atual de realização de corridas em planta piloto. Entrega dotará os sistemas de planejamento de portfólio de ativos e de planejamento de produção do refino com informações mais representativas subsidiando a tomada de decisão. A data de implantação considera a incorporação das informações nos sistemas de planejamento.</t>
  </si>
  <si>
    <t>Entrega dotará os sistemas de planejamento de portfólio de ativos e de planejamento de produção do refino com informações mais representativas subsidiando a tomada de decisão. A data de implantação considera a incorporação das informações nos sistemas de planejamento.</t>
  </si>
  <si>
    <t>Refino/PO/PFI_x000D_
Refino/PO/DRF_x000D_
CENPES/PDIDMS/PPL/PI_x000D_
CENPES/PDIDMS/PPL/LABP_x000D_
CENPES/PDIDMS/PPL/LABQ_x000D_
Refinarias</t>
  </si>
  <si>
    <t>Baixa demanda por derivados pesados; demanda crescente de óleo diesel.</t>
  </si>
  <si>
    <t>Indicação de atratividade técnico-econômica no processamento de correntes alternativas e de baixo valor agregado, convertidas no coqueamento retardado em destilados médios.</t>
  </si>
  <si>
    <t>O VPL do negócio previsto para a entrega é de  810,32 milhões de reais.</t>
  </si>
  <si>
    <t>Demanda reduzida de derivados/combustíveis no mercado; queda no preço do petróleo.</t>
  </si>
  <si>
    <t>Obtenção de indicadores técnicos (novo perfil de rendimento e qualidade dos produtos) a partir de teste em planta piloto de processamento de resíduo asfáltico e extrato aromático na unidade de coqueamento retardado.</t>
  </si>
  <si>
    <t>PT-200.20.00017.03</t>
  </si>
  <si>
    <t>PT-200.20.00191.03</t>
  </si>
  <si>
    <t>EV-00087</t>
  </si>
  <si>
    <t>Integrar ferramenta de seleção de petróleos para CAP ao PLANAB</t>
  </si>
  <si>
    <t>Aprimorar ferramenta de seleção de petróleos para a produção de CAP, baseada em aprendizado de máquina (SimCAP), integrando-a ao PLANAB. Incorporar parâmetros de favorabilidade do elenco de petróleos que considere tanto a rota RV quanto a rota RASF, atualmente não considerada.</t>
  </si>
  <si>
    <t>Aumentar o uso de pré-sal em campanhas CAP e melhorar a eficiência operacional das refinarias, aprimorando a entrega e a produção de asfaltos. Diminuir incidência de campanhas deslocadas por conta de produção de asfaltos fora da especificação.</t>
  </si>
  <si>
    <t>upimgs/DSC04529.JPG</t>
  </si>
  <si>
    <t>CMH1</t>
  </si>
  <si>
    <t>Luis Alberto Herrmann do Nascimento</t>
  </si>
  <si>
    <t>233796</t>
  </si>
  <si>
    <t>ESSA É UMA ENTREGA PARCIAL: VER BUSINESS CASE DA ENTREGA FINAL_x000D_
EV-00089 - FLEXIBILIZAR A PRODUÇÃO DE CAP</t>
  </si>
  <si>
    <t>PT-200.20.00018.05</t>
  </si>
  <si>
    <t>PT-200.20.00189.10</t>
  </si>
  <si>
    <t>EV-00088</t>
  </si>
  <si>
    <t>Informações técnicas para subsidiar nova especificação de CAP por desempenho em serviço</t>
  </si>
  <si>
    <t>Desenhar nova especificação de CAP, que seja favorável para a alocação de petróleos e valoração de produtos (ajuste de portfólio).</t>
  </si>
  <si>
    <t>Flexibilização da produção de CAP com pré-sal; atendimento de demanda do mercado por asfaltos classificados por desempenho (ajuste de portfólio); melhor enquadramento de asfaltos em campanhas CAP, capturando valor para a companhia a partir de influência positiva junto ao órgão regulador.</t>
  </si>
  <si>
    <t>upimgs/DSC04530.JPG</t>
  </si>
  <si>
    <t>P&amp;D; Piloto; Implantação incluindo equipamentos tipo DSR</t>
  </si>
  <si>
    <t>Alinhar interesses da Petrobras com distribuidores de asfalto e ógaõs/agentes do mercado; Testes industriais.</t>
  </si>
  <si>
    <t>Refinarias tem que restringir o uso de petróleos do pré-sal quando desejam produzir CAP; Perdas industriais e comerciais oriundas do não enquadramento de CAP; Refinaria ter perda de mercado com entrada de competidores; Reclamações dos clientes no SAC com relação ao desempenho  do produto - perda de Imagem</t>
  </si>
  <si>
    <t>Aumento das margens de refino por meio da flexibilização na alocação de petróleos; Redução de perdas industriais e comerciais por não-enquadramento; Ganho de imagem pela confiabilidade de atendimento à demanda</t>
  </si>
  <si>
    <t>Parceiros internos: Refinarias, CMI e INDUSTRIAL;_x000D_
Parceiros externos: empresas distribuidoras de asfalto e DNIT;</t>
  </si>
  <si>
    <t>Demanda por asfaltos; Maior competitividade; Alto valor comercial dos produtos asfálticos</t>
  </si>
  <si>
    <t>HH e infraestrutura laboratorial para teste industrial e acompanhamento do desempenho do produto-teste em campo; Recursos para treinamento;_x000D_
Disponibilidade para participação em Workshops e reuniões, internos e externos; HH capacitado e infraestrutura laboratorial de P&amp;D para análises de CAP e misturas asfálticas.</t>
  </si>
  <si>
    <t>Otimizar rentabilidades da refinaria e do sistema por meio da flexibilização do elenco de petróleos e valorização dos produtos, aumentando o uso de petróleos do Pré-sal para produção de CAP; Reduzir perdas industriais e comerciais pelo maior enquadramento de CAP; Ter produto especificado com maior valor agregado, especialmente em cenário mais competitivo, aprimorando a sua imagem; Reduzir custos dos ensaios de controle de qualidade</t>
  </si>
  <si>
    <t>Flexibilização na alocação de petróleos para CAP resultando em cesta de produtos mais favorável ; redução de perdas industriais e comerciais decorrentes de não enquadramento; redução de custos operacionais relacionados ao controle do processo e certificação do produto; eliminação de perdas ou ganhos de mercado na competição.</t>
  </si>
  <si>
    <t>Redução de demanda por asfalto; Perda de mercado pela entrada de novos players; redução das margens de comercialização de asfaltos</t>
  </si>
  <si>
    <t>Adequação de especificação para CAP que ajuda as Refinarias (REVAP, REPLAN e REDUC), que tem como propósito aumentar a rentabilidade através da menor restrição ao uso de petróleos do pré-sal e da redução de perdas operacionais e logísticas</t>
  </si>
  <si>
    <t>PT-200.20.00018.01</t>
  </si>
  <si>
    <t>PT-200.20.00177.01</t>
  </si>
  <si>
    <t>EV-00089</t>
  </si>
  <si>
    <t>Flexibilizar a produção de CAP na REDUC</t>
  </si>
  <si>
    <t>Estudos para viabilização da produção de CAP com pré-sal/BTE na REDUC</t>
  </si>
  <si>
    <t>Flexibilizar a produção de CAP, viabilizando o maior uso de pré-sal/BTE em campanhas asfalto, garantindo rentabilidade ao negócio, com qualidade e desempenho adequados dos produtos.</t>
  </si>
  <si>
    <t>upimgs/ligante.jpg</t>
  </si>
  <si>
    <t>P&amp;D interno; TCs em ICTs</t>
  </si>
  <si>
    <t>Capacitação das refinarias (treinamento lab e otimização); Realização de pilotos para estabelecimento de parâmetros de controle; Alinhamento com o setor para ajuste de especificações junto à ANP; Aprimorar modelo de seleção de petróleos e integração com PLANAB/PLANINV; Mercado competitivo (oportunidade e desafio).</t>
  </si>
  <si>
    <t>Dificuldades / restrições para produzir CAP com pré-sal; Pressões do mercado por produtos classificados por desempenho; Classificação por desempenho favorece uso de pré-sal para CAP e agrega valor ao produto; Avanços tecnológicos permitem aprimorar a seleção de petróleos para CAP; Mercado competitivo (oportunidade e risco). Oportunidade na REVAP, REPLAN e REDUC, a partir de 2021.</t>
  </si>
  <si>
    <t>Aumento de pré-sal para produção de CAP; Valoração dos produtos asfálticos comercializados pela Petrobras em meio competitivo - market share; Prevenção de perdas industriais</t>
  </si>
  <si>
    <t>Distribuidores de asfalto (ABEDA); Comissão de Asfaltos do IBP; ICTs; e DNIT.</t>
  </si>
  <si>
    <t>Desinvestimento das refinarias, com concentração no Sudeste; Seleção de produtos para pavimentação com foco em desempenho; Investimentos governamentais e de concessões em infraestrutura; bom valor comercial de asfaltos</t>
  </si>
  <si>
    <t>P&amp;D interno; TCs em ICTs; Aquisição de reômetros tipo DSR para refinarias; HH capacitação lab refinarias.</t>
  </si>
  <si>
    <t>Redução de custos de produção / aumento de pré-sal para CAP; Prevenção de perdas com indutrialização de CAP (não enquadramento); Atendimento do mercado competitivo com ganho ou prevenção de perda de market share.</t>
  </si>
  <si>
    <t>Flexibilização na alocação de petróleos para CAP resultando em cesta de produtos mais favorável; redução de perdas industriais e comerciais decorrentes de não enquadramento; redução de custos operacionais relacionados ao controle do processo e certificação do produto; e  eliminação de perdas/ganhos de mercado na competição</t>
  </si>
  <si>
    <t>Mantimento das especificações atuais de CAP ou migração para especificações desfavoráveis para a Petrobras; Baixos investimentos em infraestrutura; Insucesso na transição para o novo método de dimensionamento de pavimentos.</t>
  </si>
  <si>
    <t>Disponibilizar ferramenta para seleção de petróleos para produção de CAP que considere as rotas RV e RASF, associada aos parâmetros ANP e de desempenho dos produtos; Integrar esta ferramenta ao PLANAB / PLANINV; Estabelecer novas especificações por desempenho de CAPs que agreguem valor ao produto e flexibilizem a produção de CAP (de boa qualidade) com pré-sal.</t>
  </si>
  <si>
    <t>PT-200.20.00018.04</t>
  </si>
  <si>
    <t>PT-200.20.00189.12</t>
  </si>
  <si>
    <t>EV-00090</t>
  </si>
  <si>
    <t>Teste industrial para produção de asfaltos com OD na REDUC</t>
  </si>
  <si>
    <t>Uso de óleo decantado para a produção de CAP 50/70 na REDUC</t>
  </si>
  <si>
    <t>Valoração de corrente de óleo decantado e eliminação de restrições oriundas do uso de extrato aromático como diluente de asfalto, liberando-o para a produção de Fluibrax.</t>
  </si>
  <si>
    <t>upimgs/corpo_de_prova.jpg</t>
  </si>
  <si>
    <t>HH de P&amp;D, implantação e acompanhament</t>
  </si>
  <si>
    <t>Teste industrial na REDUC</t>
  </si>
  <si>
    <t>Não ter um escoamento rentável para óleo decantado como produto, sendo necessário adicioná-lo em produtos de baixo valor como óleo combustível aumentando sua produção; perda de extrato aromático para lubes</t>
  </si>
  <si>
    <t>Asfalto com a mesma qualidade porém maior margem de refino, através da  alocação de corrente de baixo valor agregado (OD) e aumento de disponibilidade de extrato aromático</t>
  </si>
  <si>
    <t>Parceiros internos: REDUC, CMI, INDUSTRIAL, MARKETING, LOGÍSTICA</t>
  </si>
  <si>
    <t>Mantida ou aumentada a demanda por asfaltos; mantimento do bom valor comercial dos asfaltos</t>
  </si>
  <si>
    <t>Recursos de P&amp;D (HH e lab) e de planejamento da implantação</t>
  </si>
  <si>
    <t>Esquema de refino que gera produtos de maior valor agregado; ganho de imagem com um ADP de melhor qualidade e com menor emissões no ciclo total de vida; instruções operacionais que permitam o maior enquadramento de produtos; liberar correntes de extrato aromático e médios para a produção de produtos de maior valor agregado e/ou com maiores demandas</t>
  </si>
  <si>
    <t>Maior valor de comercialização para o OD; liberação de extrato aromático para Fluibrax; ADP mais competitivo no mercado; novo produto para aumento de market share (CAP 85/100)</t>
  </si>
  <si>
    <t>Redução das demandas por asfalto; redução do seu valor de venda</t>
  </si>
  <si>
    <t>Soluções para uso de OD na produção de asfaltos que ajudam a refinaria a aumentar as opções rentáveis de seu escoamento</t>
  </si>
  <si>
    <t>PT-200.20.00018.06</t>
  </si>
  <si>
    <t>EV-00091</t>
  </si>
  <si>
    <t>Comercializar CAPs produzidos com correntes que aumentam a rentabilidade dos produtos</t>
  </si>
  <si>
    <t>Formulação e testes industriais com óleo decantado para CAP na REPLAN e de novos produtos para industrialização de asfaltos de maior penetração na REPLAN, REVAP ou REDUC.</t>
  </si>
  <si>
    <t>Valorar correntes de óleo decantado, dispor produto (CAP 85/100) para industrialização de asfaltos (indústria da impermeabilização e da modificação de asfaltos) e garantia da qualidade dos produtos formulados com correntes de óleo decantado.</t>
  </si>
  <si>
    <t>upimgs/compactacao.jpg</t>
  </si>
  <si>
    <t>P&amp;D interno</t>
  </si>
  <si>
    <t>Realização de pilotos para estabelecimento de parâmetros de controle; Atender especificações de produtos: perda em massa e viscosidade para CAP e destilação/resíduo para ADP; Aumento de pré-sal para CAP reduz quantidade de óleo decantado possível no CAP</t>
  </si>
  <si>
    <t>Disponibilidade de correntes de óleo decantado (OD), de menor valor; REDUC e REPLAN (no Sudeste) não utilizam OD para asfalto. Eventual uso de borras oleosas em produtos asfálticos; demanda por produtos para reciclagem asfáltica</t>
  </si>
  <si>
    <t>Uso de óleo decantado (pelo menos 3% na média total) para produção de CAP e ADP; Desempenho em serviço igual ou superior ao dos produtos atuais; Redução das emissões durante a aplicação no caso do ADP</t>
  </si>
  <si>
    <t>Parceiros internos: Refinarias (REDUC e REPLAN), CMI, INDUSTRIAL, MARKETING, LOGÍSTICA, SMS</t>
  </si>
  <si>
    <t>Investimentos governamentais e de concessões em infraestrutura; Busca por soluções de pavimentação com menor emissões; demanda por asfaltos e preservação do valor comercial de asfaltos</t>
  </si>
  <si>
    <t>Redução de custos de produção de CAP; agregação de valor às correntes de óleo decantado e ao ADP; liberação de extrato aromático para Fluibrax (caso REDUC)</t>
  </si>
  <si>
    <t>Agregação de valor ao OD e outras correntes_x000D_
Ajuste no portfólio de produtos (CAP 85/100)</t>
  </si>
  <si>
    <t>Baixos investimentos em infraestrutura; Relaxamento do setor com políticas ambientais (ADP); Maior agressividade dos distribuidores na comercialização de emulsões para imprimação asfáltica</t>
  </si>
  <si>
    <t>Formular, implantar e comercializar asfaltos produzidos com correntes de menor valor agregado do refino, atendendo especificações de produto atuais ou que venham a ser implementadas; No caso do ADP, ao mesmo tempo dispor de produto menos poluente, contribuindo para recuperação de participação no mercado</t>
  </si>
  <si>
    <t>PT-200.20.00018.02</t>
  </si>
  <si>
    <t>PT-200.20.00177.02</t>
  </si>
  <si>
    <t>EV-00092</t>
  </si>
  <si>
    <t>Informações técnicas para ajuste de portfólio de produtos asfálticos</t>
  </si>
  <si>
    <t>Aprimorar ferramenta para análise ampla da durabilidade de asfaltos (LVECD), gerando informações técnicas para o ajuste do portfólio de produtos a luz dos petróleos disponíveis e demandas do mercado competitivo, considerando rotas e matérias primas tradicionais e alternativas (processos especiais).</t>
  </si>
  <si>
    <t>Agregação de valor ao portfólio de produtos, geração de subsídios para o estabelecimento de especificações que favorecem a alocação de petróleos para CAP, ganhos de imagem dos produtos junto ao mercado e desenvolvimento de nichos de mercado junto a grandes clientes.</t>
  </si>
  <si>
    <t>upimgs/LVECD.jpg</t>
  </si>
  <si>
    <t>P&amp;D interno; TCs com ICTs</t>
  </si>
  <si>
    <t>Validar e calibrar ferramenta mecanicista LVECD para análises de afundamento de trilha de roda (deformação permanente), incluindo modelos de desempenho de materiais brasileiros; Consolidar o LVECD como ferramenta de referência para análise de asfaltos no Brasil (credibilidade); Criar framework que integre petróleo - asfalto - mistura - pavimento nas análises; Disseminar o uso de ferramentas mecanicistas de análise de materiais asfálticos no Brasil (percepção de valor dos produtos).</t>
  </si>
  <si>
    <t>Migração para mercado competitivo requer fortalecimento do portfólio de produtos; DNIT implantou novo método de dimensionamento que valoriza produtos de melhor desempenho, que deve ser utilizado amplamente em âmbito nacional; Entregar produtos que melhor atendem os requisitos do mercado agregará valor e market share.</t>
  </si>
  <si>
    <t>Capacidade de contribuir para o ajuste de portfólio de produtos, considerando matéria-prima disponível e demandas do mercado competitivo. Ferramenta deve estar validada e ter elevada capacidade preditiva, sendo apreciada pelo mercado.</t>
  </si>
  <si>
    <t>ICTs</t>
  </si>
  <si>
    <t>Desinvestimento das refinarias, com concentração no Sudeste; Seleção de produtos para pavimentação com foco em desempenho; Investimentos governamentais e de concessões em infraestrutura.</t>
  </si>
  <si>
    <t>P&amp;D interno; TCs com ICTs.</t>
  </si>
  <si>
    <t>Atendimento do mercado competitivo com ganho ou prevenção de perda de market share. Valoração de produtos e favorecimento na alocação de petróleos.</t>
  </si>
  <si>
    <t>Mantimento de mercado; aumento de market-share; valoração de produtos</t>
  </si>
  <si>
    <t>Baixos investimentos em infraestrutura; Insucesso na transição para o novo método de dimensionamento de pavimentos.</t>
  </si>
  <si>
    <t>Disponibilizar ferramenta mecanicista para análise integrada de petróleos - asfaltos - misturas - pavimentos (LVECD), que permite avaliar a matéria-prima (petróleo) e seu efeito na cadeia, com credibilidade, visando o ajuste do portfólio de produtos asfálticos, valorando-os em mercado competitivo e favorecendo a alocação de petróleos; Gerar subsídios que suportem alterações favoráveis em especificações de asfalto e de serviço; Teste de produtos em verdadeira grandeza.</t>
  </si>
  <si>
    <t>PT-200.20.00018.03</t>
  </si>
  <si>
    <t>PT-200.20.00177.03</t>
  </si>
  <si>
    <t>EV-00093</t>
  </si>
  <si>
    <t>HISEP® Submarino Alto RGO/CO2</t>
  </si>
  <si>
    <t>Sistema Submarino de Separação de Gás para Altos RGO e Teor de CO2</t>
  </si>
  <si>
    <t>SUB/ES/DCT</t>
  </si>
  <si>
    <t>CLS7</t>
  </si>
  <si>
    <t>Fabio Alves Albuquerque</t>
  </si>
  <si>
    <t>CENPES/PDIDP/ESUB/TECES</t>
  </si>
  <si>
    <t>228240</t>
  </si>
  <si>
    <t>ST-0019</t>
  </si>
  <si>
    <t>Sistemas para separação e injeção de gás com alto percentual de CO2 em fase densa</t>
  </si>
  <si>
    <t>IT-001</t>
  </si>
  <si>
    <t>Produção em campos com alta RGO/Teor de CO2</t>
  </si>
  <si>
    <t>Viabilizar a produção de reservas com elevadas RGO (&gt; 400) e elevados teores de CO2, maximizando o emprego de tecnologias nos projetos de DP.</t>
  </si>
  <si>
    <t>Aumentar a eficiência dos processos, explorando potencial de novas tecnologias</t>
  </si>
  <si>
    <t>Tecnologia Submarina</t>
  </si>
  <si>
    <t>SUB</t>
  </si>
  <si>
    <t>upimgs/203.073.648.jpg</t>
  </si>
  <si>
    <t>CENPES/PDIDP</t>
  </si>
  <si>
    <t>EV-00095</t>
  </si>
  <si>
    <t>HISEP® Submarino de Altíssimo RGO/CO2</t>
  </si>
  <si>
    <t>Sistema Submarino de Separação de Gás para Altíssimos RGO e Teor de CO2</t>
  </si>
  <si>
    <t>Desengargalamento das plantas de processo das UEPs em relação ao processamento de gás, possibilitando o aumento da produção de óleo.</t>
  </si>
  <si>
    <t>Programa PLANSAL 10+</t>
  </si>
  <si>
    <t>ST-0221</t>
  </si>
  <si>
    <t>Sistemas Submarinos de Processamento e Bombeamento</t>
  </si>
  <si>
    <t>Vide abas "Orçamento" e "Valoração".</t>
  </si>
  <si>
    <t>Desenvolvimento e qualificação da tecnologia.</t>
  </si>
  <si>
    <t>Projeto de DP. Área de Júpiter. 2028.</t>
  </si>
  <si>
    <t>Tecnologia qualificada, no prazo do Projeto de DP.</t>
  </si>
  <si>
    <t>Empresas:_x000D_
Aker Solutions_x000D_
Baker Hughes_x000D_
OneSubsea_x000D_
Saipem_x000D_
TechnipFMC_x000D_
Universidades:_x000D_
UNIFEI_x000D_
UTFPR</t>
  </si>
  <si>
    <t>Fornecedores e universidades previamente engajados para desenvolvimento e qualificação da tecnologia.</t>
  </si>
  <si>
    <t>Viabilização da Área de Júpiter.</t>
  </si>
  <si>
    <t>Viablização da Área de Júpiter.</t>
  </si>
  <si>
    <t>Pouco engajamento dos fornecedores e universidades.</t>
  </si>
  <si>
    <t>Proposta da Entrega: sistema de separação submarina de correntes com alto RGO e alto teor de CO2._x000D_
Parâmetros técnicos a serem alcançados:_x000D_
- redução do RGO da corrente produzida que chega à plataforma;_x000D_
- injeção do gás denso em poço submarino.</t>
  </si>
  <si>
    <t>PT-200.20.00019.01</t>
  </si>
  <si>
    <t>PT-200.20.00221.01</t>
  </si>
  <si>
    <t>EV-00097</t>
  </si>
  <si>
    <t>CO2 Supersônico</t>
  </si>
  <si>
    <t>Testes da Tecnologia Supersônica, para a Separação de CO2, usando Protótipo Industrial</t>
  </si>
  <si>
    <t>Maior recuperação de condensado em gás produzido da Capa do reservatório, levando a ganho incremental na produção de óleo (leve) da unidade. Maior pressão na corrente rica em CO2 obtida, levando a menores demandas de compressão para injeção em reservatório.</t>
  </si>
  <si>
    <t>SRGE/ESUP/EPS</t>
  </si>
  <si>
    <t>upimgs/Producao_em_campos_com_alto_4.png</t>
  </si>
  <si>
    <t>UPTR</t>
  </si>
  <si>
    <t>Marcelo da Costa Amaral</t>
  </si>
  <si>
    <t>CENPES/PDIDP/ESUP/TPMF</t>
  </si>
  <si>
    <t>9792617</t>
  </si>
  <si>
    <t>ST-0020</t>
  </si>
  <si>
    <t>Tratamento e transporte de gás com alto percentual de CO2 e/ou H2S</t>
  </si>
  <si>
    <t>Tecnologia de Superfície / Topside</t>
  </si>
  <si>
    <t>TOP</t>
  </si>
  <si>
    <t>upimgs/849.622.943_itShxfB.jpg</t>
  </si>
  <si>
    <t>'ESTUDO CONCEITUAL DAS _x000D_
APLICAÇÕES;_x000D_
REALIZAÇÃO DE TESTES EM _x000D_
ESCALA PILOTO.</t>
  </si>
  <si>
    <t>Definição dos cenários de aplicação com o Cliente._x000D_
Campos alvos : Libra Central e Buzios; a partir de 2025.</t>
  </si>
  <si>
    <t>Nivel de remoção de CO2 obtido.</t>
  </si>
  <si>
    <t>UFRJ_x000D_
USP_x000D_
ENGO_x000D_
TWISTER</t>
  </si>
  <si>
    <t>Realização de previsão de demanda de  óleo segundo o cenário cardume.</t>
  </si>
  <si>
    <t>Simulador de processo para_x000D_
 representar o processo de separação._x000D_
Site para realização dos testes em escala piloto, em função da alta capacidade que um piloto terá.</t>
  </si>
  <si>
    <t>Redução de CAPEX e OPEX, com_x000D_
aumento da produção incremental de óleo  em função da maior condensação de pesados produzida pela tecnologia.</t>
  </si>
  <si>
    <t>VPL (Bruto, ou seja, sem risco): R$ 502 MM</t>
  </si>
  <si>
    <t>Direcionador estratégico do projeto pode minimizar otimizações dos projetos, priorizando os conceitos convencionais.</t>
  </si>
  <si>
    <t>Desenvolvimento de protótipo supersônico  em escala comercial para remoção de CO2 do gás natural, especificando para gás combustível (20% CO2)</t>
  </si>
  <si>
    <t>PT-200.20.00020.02</t>
  </si>
  <si>
    <t>EV-00098</t>
  </si>
  <si>
    <t>Arranjo e Segurança</t>
  </si>
  <si>
    <t>Estudos de minimização dos efeitos de Número de Reynolds em modelos Reduzidos, para que a simulação do túnel de vento represente a situação real - Pluma térmica e heliponto</t>
  </si>
  <si>
    <t>Aumento de segurança, otimização da localização do heliponto a fim de evitar acidentes e evitar parada de produção para medidas corretivas na unidade, a exemplo do que foi feito na P-35.</t>
  </si>
  <si>
    <t>upimgs/Producao_em_campos_com_alto_3.jpg</t>
  </si>
  <si>
    <t>BXA1</t>
  </si>
  <si>
    <t>Paulo Roberto Pagot</t>
  </si>
  <si>
    <t>128474</t>
  </si>
  <si>
    <t>Custos relacionados a softwares e metodologias de projeto</t>
  </si>
  <si>
    <t>Falta de recursos para P&amp;D. Postergação de pagamentos de parcelas. Testes laboratoriais .</t>
  </si>
  <si>
    <t>(1)Caracterização e desenvolvimento_x000D_
(2) Primeira aplicação prevista em proximo projeto de DP após disponibilização_x000D_
(3) Julho/22.</t>
  </si>
  <si>
    <t>Solução evita acidentes graves com helicópteros. Aumenta a disponibilidade dos helipontos. Os sistemas de HVAC não admitem gases tóxicos ou inflmáveis. Aumenta a Segurança das plataformas.</t>
  </si>
  <si>
    <t>IPT-SP</t>
  </si>
  <si>
    <t>O uso rotineiro de modelagem em túnel de vento na fase projeto das nossas unidades de produção offshore.</t>
  </si>
  <si>
    <t>Implementação da entrega junto aos clientes. Alvo:Implementar no próximo FPSO  em construção.</t>
  </si>
  <si>
    <t>Valoração: Esperado VPL de 30 MM R$ baseado na correção do helionto da P-53. Cada um dos demais oito trabalhos terão VPLs adicionais e equivalentes.</t>
  </si>
  <si>
    <t>VPL (Bruto): R$ 180 MM (POR evitar parada de produção)</t>
  </si>
  <si>
    <t>A não utilização dessa ferramenta de projeto durante as fases de projeto das nossas unidades de produção offshore.</t>
  </si>
  <si>
    <t>Garantir que nossas plataformas, refinarias, terminais e plantas petroquimicas sejam seguras. Investigar experimentalmente e com correspondentes simulações de CFD oito trabalhos visando melhorar os nossos projetos de plataformas, dentre elas. Tornar mais seguros os helipontos quanto a turbulência e pluma de gases quentes. Evitar ingresso de gás nos sistems de HVAC. Evitar acúmulo de gases inflamáveis ou tóxicos.</t>
  </si>
  <si>
    <t>PT-200.20.00020.01</t>
  </si>
  <si>
    <t>EV-00100</t>
  </si>
  <si>
    <t>PACI Elétrica</t>
  </si>
  <si>
    <t>Disponibilizar Sistema de Completação Inteligente Elétrica (CI-e) para viabilizar configuração de completação PACI Elétrica (Poço Aberto com Completação Inteligente em até 6 Zonas e controle Elétrico).</t>
  </si>
  <si>
    <t>Ganho de produção esperado de até 4% para 3 zonas; redução do tempo de construção em até 3 dias/poço e de manutenção em até 15 dias/poço/ano quando comparado a configuração de completação PACI 3Z HD.</t>
  </si>
  <si>
    <t>POCOS/EP/IDE</t>
  </si>
  <si>
    <t>DA82</t>
  </si>
  <si>
    <t>Manoel Feliciano da Silva Junior</t>
  </si>
  <si>
    <t>CENPES/PDIDP/EPOCOS/COMP</t>
  </si>
  <si>
    <t>184054</t>
  </si>
  <si>
    <t>ST-0022</t>
  </si>
  <si>
    <t>Aumento de Produtividade de Poços</t>
  </si>
  <si>
    <t>IT-013</t>
  </si>
  <si>
    <t>Aumento do Fator de Recuperação</t>
  </si>
  <si>
    <t>Aumentar o fator de recuperação dos campos da PETROBRAS, através de desenvolvimento e validação de novas soluções tecnológicas aplicadas aos nossos cenários de interesse.</t>
  </si>
  <si>
    <t>Recompor reservas mantendo patamar de produção entre 2,5-3,0 MMboe/d</t>
  </si>
  <si>
    <t>Tecnologia de Poços e Sondagem</t>
  </si>
  <si>
    <t>TPOCOS</t>
  </si>
  <si>
    <t>upimgs/139.140.891.jpg</t>
  </si>
  <si>
    <t>P&amp;D: R$ 179 MM_x000D_
Implantação: R$ 298 MM</t>
  </si>
  <si>
    <t>Prazo para atendimento aos projetos de Búzios 6, 7, 8 e 9._x000D_
Integração das diversas Interfaces: subsea, topside, downhole._x000D_
Sistema passivo de prevenção de incrustação no prazo do projeto._x000D_
Contratação antecipada de implantação de novas tecnologias.</t>
  </si>
  <si>
    <t>A situação atual do P&amp;D é TRL-3 e CRL-5._x000D_
Teste de campo em 2023 (TRL-7 e TRL-8)._x000D_
Aplicação em Búzios 6, 7, 8 , 9, 10, 11 e 12 a partir de 2024 (implantação) .</t>
  </si>
  <si>
    <t>Sistema de desconexão simplificado incluindo incluindo injeção química em três zonas como contingência ao sistema passivo de prevenção de incrustação. _x000D_
Plano de avaliação das novas tecnologias evitando testes simultâneos.</t>
  </si>
  <si>
    <t>Compartilhamento de custos: Shell e Total;_x000D_
Desenvolvimento: _x000D_
CI-e: Halliburton e Schlumberger;_x000D_
Interface Submarina: OuroNegro e BMT Navcon; TE Connectivity; Siemens; Diamould; Teledyne;_x000D_
Laboratório de testes: LTS/UFRJ; SENAI CIMATEC; Multitec; Stresstec; Sourtec; _x000D_
Confiabilidade: UFPE, USP e UFF.</t>
  </si>
  <si>
    <t>Desenvolvimento da CI-e com pelo menos dois fornecedores tradicionais de completação inteligente.  Ampliação do número de fornecedores através da competição de mercado.</t>
  </si>
  <si>
    <t>Interface submarina (ANM-MUX com 8 linhas hidráulicas e 2 linhas elétricas com 1 linha hidráulica HP configurável para injeção química; Conectores elétricos 1P/2C; SCM-COMP; Umbilical com +2 pares elétricos)._x000D_
Laboratório de testes e metodologia de confiabilidade.</t>
  </si>
  <si>
    <t>Ganho de produção esperado de até 1,5% em relação a configurção de completação PACI 3Z HD; Redução do tempo de construção em até 3 dias/poço e de manutenção em até 15 dias/poço/ano.</t>
  </si>
  <si>
    <t>VPL negócio: R$ 2194 MM (relativo a configuração PACI 3Z HD)</t>
  </si>
  <si>
    <t>Atraso no desenvolvimento da CI-e. Falta de rescursos para o desenvolvimento do segundo fornecedor (mitigação do risco tecnógico). Ampliação do número de fornecedores através da competição de mercado não acontecer.</t>
  </si>
  <si>
    <t>PT-200.20.00022.02</t>
  </si>
  <si>
    <t>EV-00101</t>
  </si>
  <si>
    <t>PACI 3Z HD</t>
  </si>
  <si>
    <t>Disponibilizar Sistema de Desconexão de Fundo de Poço (SDFP) e Packer Expansível de Poço Aberto com Feedthrough (PEPA FT) para viabilizar configuração de completação PACI 3Z HD (Poço Aberto com Completação Inteligente em 3 Zonas e controle Hidráulico Direto).</t>
  </si>
  <si>
    <t>Ganho de produção esperado de até 2%. Redução do tempo de construção em até 3 dias/poço e de manutenção em até 15 dias/poço a cada dois anos quando comparado com a configuração de completação PACI 2+1.</t>
  </si>
  <si>
    <t>ST-0218</t>
  </si>
  <si>
    <t>Redução de CAPEx na Completação de Poços</t>
  </si>
  <si>
    <t>IT-009</t>
  </si>
  <si>
    <t>Redução do Brent de Equilíbrio</t>
  </si>
  <si>
    <t>Reduzir custos de investimento (CAPEX) e operacionais (OPEX) dos sistemas de produção offshore, através do desenvolvimento e implantaçao de soluções tecnológicas, em consonância com as iniciativas estratégicas que buscam a redução do brent de equilíbrio</t>
  </si>
  <si>
    <t>Custos de P&amp;D: R$ 93 MM_x000D_
Custos de Implantação: R$ 162 MM</t>
  </si>
  <si>
    <t>Prazo para atendimento aos projetos de Búzios 6,7, 8 e 9._x000D_
Descida em poço aberto de um grande número de linhas de controle (7 hidráulicas e 1 elétrica) ._x000D_
Contratação antecipada de implantação de novas tecnologias.</t>
  </si>
  <si>
    <t>A situação atual do P&amp;D é TRL-4 e CRL-5._x000D_
Aplicação em Búzios 6, 7, 8 e 9 a partir de 2023 (implantação). _x000D_
MVP através da antecipação do teste de campo (TRL-7 e TRL-8) para 2021 em MERO 1 e 2.</t>
  </si>
  <si>
    <t>Compatibilidade limitada ou inexistente entre o SDFP de um fornecedor com a CI de outro fornecedor._x000D_
Limite de 3 zonas de seletividade e controle remoto para CI._x000D_
Número elevado de linhas de controle em poço aberto._x000D_
Comprimento total de isolamento de formação.</t>
  </si>
  <si>
    <t>Desenvolvimento: Halliburton, Schlumberger e Baker Hughes para o SDFP (Sistema de desconexão de Fundo de Poço) e Welltec para o PEPA FT (Packer Expansível de Poço Aberto Feedthrough)._x000D_
Compartilhamento de custos e riscos: Shell e Total_x000D_
Laboratórios de testes: Multitec, Stresstec e LTS/UFRJ_x000D_
Confiabilidade: UFPE.</t>
  </si>
  <si>
    <t>Desenvolvimento do SDFP com pelo menos dois fornecedores tradicionais de completação inteligente e pelo menos um fornecedor independente para o PEPA FT. Ampliação do número de fornecedores de SDFP e PEPA FT através da competição de mercado.</t>
  </si>
  <si>
    <t>ANM-MUX com 8 linhas hidráulicas e 2 linhas elétricas com 1 linha hidráulica HP configurável para injeção química. _x000D_
Laboratório de testes e metodologia de confiabilidade.</t>
  </si>
  <si>
    <t>Redução do tempo de construção de poço em até 3 dias e do tempo de light workovers em até 15 dias a cada 2 anos quando comparado com a configuração PACI 2+1. Ganho de produção de até 1,5%.</t>
  </si>
  <si>
    <t>VPL negócio: R$ 1441 MM (relativo a configuração PACI 2+1)</t>
  </si>
  <si>
    <t>Atraso no desenvolvimento do SDFP. Falta de recursos para o desenvolvimento do segundo fornecedor (mitigação do risco tecnógico). Incompatibilidade do SDFP de um fornecedor com a completação inteligente de outro fornecedor (risco comercial e tecnológico).  Ampliação do número de fornecedores através da competição de mercado.</t>
  </si>
  <si>
    <t>Viabilizar a configuração de poço PACI 3 zonas hidráulica direta._x000D_
O SDFP deve permitir a instalação manobra única ou duas manobras (ambiente de perda e/ou workover) e garantir a integridade das linhas hidráulicas e elétrica durande a conexão ou reconexão da completação superior com a inferior._x000D_
O PEPA FT deve garantir o islomento hidráulico entre as 3 zonas produtoras/injetoras sem interferir na passagem das linhas de controle.</t>
  </si>
  <si>
    <t>PT-200.20.00022.03</t>
  </si>
  <si>
    <t>EV-00102</t>
  </si>
  <si>
    <t>SSV 7 5-8</t>
  </si>
  <si>
    <t>Término de qualificação</t>
  </si>
  <si>
    <t>ST-0023</t>
  </si>
  <si>
    <t>Poços de grande diâmetro para altas vazões</t>
  </si>
  <si>
    <t>IT-002</t>
  </si>
  <si>
    <t>Produção/injeção em poços com elevado net pay</t>
  </si>
  <si>
    <t>Gerenciamento de reservatórios com elevado net pay, maximizando a produção no curto prazo e otimizando a produção do campo, além de potencial redução de CAPEX do campo através da implementação de sistemas para alta produtividade.</t>
  </si>
  <si>
    <t>Aumentar a eficiência de custos por meio da otimização continua de processos buscando igualar e superar os referenciais internos e externos</t>
  </si>
  <si>
    <t>EV-00103</t>
  </si>
  <si>
    <t>Novos métodos para enquadramento do óleo</t>
  </si>
  <si>
    <t>Métodos físicos / equipamentos para melhor enquadramento de petróleos em salinidade e teor de água, bem como melhoria do TOG.</t>
  </si>
  <si>
    <t>Redução de volume de óleo desenquadrado em BSW e salinidade, com melhor enquadramento da água produzida para descarte.</t>
  </si>
  <si>
    <t>Programa RES 20</t>
  </si>
  <si>
    <t>CXMG</t>
  </si>
  <si>
    <t>Erick Fabrizio Quintella Andrade Coelho</t>
  </si>
  <si>
    <t>9630075</t>
  </si>
  <si>
    <t>ST-0024</t>
  </si>
  <si>
    <t>Processamento Primário para garantir capacidade de produção, qualidade de óleo e desengargalamento de UEPs</t>
  </si>
  <si>
    <t>IT-003</t>
  </si>
  <si>
    <t>Produção em campos maduros offshore em águas profundas</t>
  </si>
  <si>
    <t>Garantia da qualidade do petróleo para manter e/ou incrementar o valor de venda e a participação no mercado. Desenvolvimento e otimização de tecnologias, produtos químicos, equipamentos, processos, geração de energia e mitigação de problemas para garantir a capacidade de produção em campos com elevada produção de água.</t>
  </si>
  <si>
    <t>Verba de pesquisa com universidade, HH para discussão entre pesquisadores e o E&amp;P. Aquisição e instalação de equipamentos.</t>
  </si>
  <si>
    <t>Não ter a verba cortada.</t>
  </si>
  <si>
    <t>Em prova de conceito. Há campo para aplicação em todas as plantas de processo de separação água-óleo.</t>
  </si>
  <si>
    <t>Instalação de sistemas / internos / equipamentos para melhor enquadramento de petróleos em salinidade e teor de água, bem como melhoria do TOG / flotação em vasos separadores.</t>
  </si>
  <si>
    <t>UFRJ, UFES, PUC-RJ e UNIFEI.</t>
  </si>
  <si>
    <t>Não depende do mercado.</t>
  </si>
  <si>
    <t>Verba de P&amp;D.</t>
  </si>
  <si>
    <t>Melhor enquadramento de petróleos em salinidade e teor de água; melhor TOG; redução de manobras operacionais de contingência que beneficiam uma parte em detrimento de outra; aumento do fator de recuperação.</t>
  </si>
  <si>
    <t>Consultar a valoração.</t>
  </si>
  <si>
    <t>Não há risco de mercado.</t>
  </si>
  <si>
    <t>Implantar melhorias nas plantas de processo para atendimento às especificações de água e óleo; coalescedor; flotação em vasos separadores; aumento do fator de recuperação de óleo.</t>
  </si>
  <si>
    <t>PT-200.20.00024.01</t>
  </si>
  <si>
    <t>EV-00104</t>
  </si>
  <si>
    <t>Corrosão em tratadores de óleo</t>
  </si>
  <si>
    <t>Técnicas de prevenção a corrosão nos eletrodos de tratadores eletrostáticos de alta eficiência (Dual Polarity e Dual Frequency) para desidratação de petróleos.</t>
  </si>
  <si>
    <t>Melhor enquadramento do petróleo em BSW e salinidade. Redução de manutenção em Tratadores Eletrostáticos de Óleo (TO) do tipo AC/DC.</t>
  </si>
  <si>
    <t>CL20</t>
  </si>
  <si>
    <t>Robson Pereira Alves</t>
  </si>
  <si>
    <t>230849</t>
  </si>
  <si>
    <t>Verba e obtenção de petróleos. Compra de materiais e revestimentos orgânicos.</t>
  </si>
  <si>
    <t>Readequação ao corte de verba. Obtenção de amostras de petróleo junto ao campo.</t>
  </si>
  <si>
    <t>Aplicação em todas as unidades de produção e refinarias que possuem tratadores eletrostáticos e dessalgadoras de tecnologia AC/DC (Dual Frequency e Dual Polarity). Uma vez definida a melhor solução para mitigação do problema, a implantação ocorre quando houver parada e abertura do vaso para entrada humana de cada unidade de produção.</t>
  </si>
  <si>
    <t>Será entregue a melhor técnica de prevenção a corrosão nos suportes de eletrodos, de modo a evitar queda de partes internas e curto-circuito elétrico , que levam a perda de eficiência de tratadores eletrostáticos no tratamento de petróleo, levando a desenquadramento do produto em BSW e salinidade.</t>
  </si>
  <si>
    <t>UFES</t>
  </si>
  <si>
    <t>Manutenção da verba de P&amp;D.</t>
  </si>
  <si>
    <t>Evitar o desenquadramento do petróleo devido a falhas em tratadores eletrostáticos. Redução de prejuízos com paradas e manutenções.</t>
  </si>
  <si>
    <t>Consultar valoração.</t>
  </si>
  <si>
    <t>Mitigação de corrosão nos suportes de eletrodos de TO AC/DC (Dual Polarity e Dual Frequency), de modo a evitar problemas como quedas de partes internas (eletrodos) e formação de curto-circuito elétrico, que levam a perda de eficiência de desidratação e dessalgação, com consequente desenquadramento do petróleo em BSW e salinidade.</t>
  </si>
  <si>
    <t>PT-200.20.00024.02</t>
  </si>
  <si>
    <t>EV-00106</t>
  </si>
  <si>
    <t>Sistema de estocagem subterrânea offshore em caverna de sal.</t>
  </si>
  <si>
    <t>Viabilizar o projeto, a construção e a operação de sistema de produção e estocagem por meio de caverna aberta por dissolução em rochas salinas em região offshore no Brasil como alternativa tecnológica as condições convencionais.</t>
  </si>
  <si>
    <t>1- Assegurar a produção de óleo do pré sal durante eventos previstos e contingências dos sistemas de escoamento e processamento de gás.2-Viabilizar a produção de reservatórios com elevada RGO e ou elevado teor de CO2 e ou de baixo IP.3-Possibilitar a implementação do sistema Subsea Factory.</t>
  </si>
  <si>
    <t>upimgs/Caverna_Offshore.jpg</t>
  </si>
  <si>
    <t>CSN9</t>
  </si>
  <si>
    <t>Edgard Poiate Junior</t>
  </si>
  <si>
    <t>205299</t>
  </si>
  <si>
    <t>DISRUPCAO</t>
  </si>
  <si>
    <t>Carteira Cenpes: Disrupção</t>
  </si>
  <si>
    <t>No P&amp;D e na implantação da entrega em cerca de R$ 12 milhões.</t>
  </si>
  <si>
    <t>1.Espessura mínima de halita sem sais mais solúveis e argilominerais._x000D_
2.Efeitos termo-hidro-químico e mecânico._x000D_
3.Critérios no projetos._x000D_
4.Condições construtivas._x000D_
5.Equipamentos e tecnologia offshore._x000D_
6.Parâmetros operacionais e monitoração da caverna._x000D_
7.Custos de construção e operação em LDA profunda._x000D_
8.Tempo para iniciar o uso da caverna._x000D_
9.Capacidade volumétrica, modal de operação e alívio da caverna._x000D_
10.Licença ambiental / Legislação (Lei nº 11.909/2009).</t>
  </si>
  <si>
    <t>Situação atual: avaliando cenários de aplicação._x000D_
Aplicada na UO-BS._x000D_
A partir de 2026.</t>
  </si>
  <si>
    <t>Apresentar o projeto a ANP para possibilitar o uso de verba de PD&amp;I na implementação de uma planta piloto.</t>
  </si>
  <si>
    <t>Geostock, LACTEC, RESPEC, UFPE, UFRJ, PUC, UFRGS.</t>
  </si>
  <si>
    <t>Basicamente, manter as premissas utilizadas:_x000D_
_x000D_
1-UTGCA possui 5% ao ano de ineficiência operacional de projeto PMXL-1 com parada programada para manutenção de 15 dias a cada 3 anos._x000D_
2- RGO de 250 Nm³/Nm³ e 10 milhões de Nm³/d_x000D_
3-Cenário Cardume (2020): US$ 64.87 / bbl e US$ 0.1915 / m3._x000D_
4-TMA: 10% e US$ 5/milhão de BTU</t>
  </si>
  <si>
    <t>1.Realizar pagamento de TC para EVTEA das locações._x000D_
2.Definir variáveis: Possíveis locações para piloto, Tempo e volume armazenado, Condições operacionais._x000D_
3.Avaliar/desenvolver equipamentos submarinos para construir caverna em menor tempo._x000D_
4.Contratar ensaios de fadiga termomecânico em rochas salinas._x000D_
5.Elaborar projeto executivo para projeto de PD&amp;I._x000D_
6.Atuar junto a ANP sobre aspectos regulatórios da estocagem de gás natural em rochas salinas.</t>
  </si>
  <si>
    <t>1- Assegurar a produção de óleo do pré sal durante eventos previstos e contingências dos sistemas de escoamento e processamento de gás._x000D_
2-Viabilizar a produção de reservatórios com elevada RGO e ou elevado teor de CO2 e ou de baixo IP._x000D_
3-Possibilitar a implementação do sistema Subsea Factory.</t>
  </si>
  <si>
    <t>Segundo o RT do GT DIP G&amp;E/EECP/INA 09/2019, num dos cenários analisados o VPL pode chegar a US$ 4 bi, com ROI=4,3 e PRI=5 anos.</t>
  </si>
  <si>
    <t>Redução do preço do barril de petróleo.</t>
  </si>
  <si>
    <t>Entrega: Projetar, construir e operar sistemas de estocagem em cavernas abertas por dissolução em rochas salinas em região offshore no Brasil._x000D_
_x000D_
Alcançar:  _x000D_
1-Definição de locais potenciais para locação da caverna de sal._x000D_
 2-Obtenção de propriedades mecânicas/químicas das rochas. _x000D_
 3-Estudo do comportamento:_x000D_
  a) termo-hidro-química-mecânica da abertura da caverna._x000D_
  b) estrutural termomecânico de operação da caverna._x000D_
4-Desenvolver ferramentas computacionais para a  modelagem geomecânica._x000D_
5-Obter critérios para projeto e operação da caverna._x000D_
6-Definir os parâmetros construtivos da caverna._x000D_
7-Estudar influência de efeito de grupo de cavernas e seus formatos._x000D_
8-Estudar equipamentos e tecnologia submarina_x000D_
9-Elaborar projeto de detalhamento de cenário de caso para viabilizar a utilização de sistemas de estocagem subterrânea.</t>
  </si>
  <si>
    <t>PT-200.20.00024.03</t>
  </si>
  <si>
    <t>EV-00107</t>
  </si>
  <si>
    <t>Novos Antiespumantes</t>
  </si>
  <si>
    <t>Metodologia avançada para avaliação de antiespumantes e desenvolvimento de antiespumantes mais eficientes para petróleo, com redução de formulações que causam impactos negativos no refino.</t>
  </si>
  <si>
    <t>Mitigar problemas decorrentes da formação de espuma e da adição de antiespumante com silício na formulação, de maneira a evitar desvalorização do petróleo produzido, bem como envenenamento de catalisadores nas refinarias e perda de especificação de derivados.</t>
  </si>
  <si>
    <t>UPRB</t>
  </si>
  <si>
    <t>Osvaldo Karnitz Junior</t>
  </si>
  <si>
    <t>9786254</t>
  </si>
  <si>
    <t>Verba de pesquisa com universidade, HH para discussão entre pesquisadores e o E&amp;P.</t>
  </si>
  <si>
    <t>Não assinar o TC por adiamento_x000D_
Não ter a verba cortada_x000D_
OBS.: a abertura de convênio com universidade está hibernada.</t>
  </si>
  <si>
    <t>Antiespumantes melhores são necessários para evitar perda de receita por descontroles e danos a equipamentos. Antiespumantes com silício causam desvalorização de petróleo e envenenamento de catalisadores no Refino. A substituição de antiespumantes atuais por melhores é proposta nesse projeto, aplicável a todas as plantas de processo do E&amp;P.</t>
  </si>
  <si>
    <t>(1) desenvolvimento de metodologia mais avançada para a seleção antiespumantes; (2) desenvolvimento de antiespumantes de melhor performance.</t>
  </si>
  <si>
    <t>UFRJ (IMA)</t>
  </si>
  <si>
    <t>Recuperação da verba de P&amp;D, que FOI CORTADA. OBS.: a abertura de convênio com universidade está hibernada.</t>
  </si>
  <si>
    <t>Mitigar perda de receita, por realização de paradas não programadas, perdas produção e desvalorização de petróleo e produtos fora da especificação, no E&amp;P e no Refino.</t>
  </si>
  <si>
    <t>Mitigar os problemas operacionais nas Unidades de Negócios do E&amp;P e Refino, decorrentes da formação de espuma em petróleo e da adição de produto químico antiespumante contendo silício, através de: (1) desenvolvimento de metodologia avançada para melhor seleção de antiespumantes; (2) desenvolvimento de antiespumantes mais eficientes, com redução de teor de silício nas formulações.</t>
  </si>
  <si>
    <t>PT-200.20.00024.04</t>
  </si>
  <si>
    <t>EV-00110</t>
  </si>
  <si>
    <t>Abraçadeiras magnéticas para mitigação de incrustação</t>
  </si>
  <si>
    <t>Mapeamento da aplicabilidade da tecnologia de abraçadeiras magnéticas em linhas e em processos nas unidades marítimas de produção.</t>
  </si>
  <si>
    <t>Minimização de problemas com incrustação em linhas e equipamentos de superfície. Minimização de perdas de produção, maximização da capacidade de produção, aumento da disponibilidade dos equipamento/processos, aumento da eficiência de separação (e consequentemente aumento da qualidade e valor agregado do óleo), melhora do enquadramento da água produzida tratada para descarte (evitando a formação de feições).</t>
  </si>
  <si>
    <t>UN-ES/ENGP</t>
  </si>
  <si>
    <t>B00H</t>
  </si>
  <si>
    <t>Helga Elisabeth Pinheiro Schluter</t>
  </si>
  <si>
    <t>220555</t>
  </si>
  <si>
    <t>ST-0217</t>
  </si>
  <si>
    <t>Prevenção e Mitigação de Perda de Produção</t>
  </si>
  <si>
    <t>IT-018</t>
  </si>
  <si>
    <t>Evitar Perdas de Produção</t>
  </si>
  <si>
    <t>A produção em ambiente offshore constitui um grande desafio devido as grandes variações de temperatura e pressão ao longo do escoamento, que podem ocasionar perdas de produção</t>
  </si>
  <si>
    <t>Termos de Cooperação _x000D_
HH das equipes do CENPES (EPOCOS). _x000D_
Custo de implantação: 850,00 (cada conjunto). É preciso dimensionar para cada cenário.</t>
  </si>
  <si>
    <t>Validação da tecnologia em campo em amplo leque de aplicações.</t>
  </si>
  <si>
    <t>Aplicação em  instalações de superfície (Unidades dessulfatadoras, Unidades de dessalinização, trocadores de calor, hidrociclones, geradores de hipoclorito, Osmose Inversa, Regeneração de MEG, Linhas de descate de água...); _x000D_
Previsão de entrega em Dez/2021.</t>
  </si>
  <si>
    <t>Eficiência da tecnologia  _x000D_
Segurança _x000D_
Mapeamento da aplicabilidade</t>
  </si>
  <si>
    <t>Desenvolvimento: UFRJ/IF; UFRJ/COPPE; CBPF; UFPE; IPT._x000D_
na PETROBRAS: POCOS e UNs.</t>
  </si>
  <si>
    <t>Fornecedores capacitados para produzir os equipamentos</t>
  </si>
  <si>
    <t>Realização de testes de campo conclusivo para os diversos processos de interesse. Desenvolvimento de múltiplos fabricantes.</t>
  </si>
  <si>
    <t>.Redução de custos operacionais através do aumento de eficiência de processos e disponibilidade de equipamentos. Potencial redução de custos com inibidores químicos.Impacto positivo na produção e na capacidade de injeção de plantas.</t>
  </si>
  <si>
    <t>R$ 122,09 (VPL Negócio – consulta MAP-e em 30/10/2020).</t>
  </si>
  <si>
    <t>Risco tecnológico da entrega não abranger todos os cenários de interesse_x000D_
Estudos experimentais impactados pela pandemia._x000D_
Alinhamento com as áreas interessadas para a aplicação da entrega.</t>
  </si>
  <si>
    <t>Viabilização da utilização de tecnologia limpa para mitigação de incrustação em substituição total/parcial aos produtos químicos tradicionalmente utilizados para inibição de incrustação._x000D_
Entrega de ET com dimensionamento e arranjo geométrico para atuação ótima do equipamento nos diversos processos.</t>
  </si>
  <si>
    <t>PT-200.20.00026.02</t>
  </si>
  <si>
    <t>EV-00111</t>
  </si>
  <si>
    <t>Subs magnéticos para mitigação de incrustação</t>
  </si>
  <si>
    <t>Disponibilização de ET e MD e Validação de Sub magnéticos (Mitigação de incrustação em poços)</t>
  </si>
  <si>
    <t>Minimização de problemas com incrustação em poços.Viabilização de configurações simplificadas de poços. Viabilização da CI elétrica e CI sem cabo.</t>
  </si>
  <si>
    <t>Termos de Cooperação _x000D_
HH das equipes do CENPES (PCP). _x000D_
Custo de implantação: Em construção</t>
  </si>
  <si>
    <t>Resultados experimentais fornecerem insumos para ET otimizada_x000D_
Transferência de tecnologia para fornecedores</t>
  </si>
  <si>
    <t>Em negociação a inclusão nas configurações de poços dos projetos Buzios 10 e 11 (excedente da ECO). Potencial aplicação em projetos complementares do pré-sal e REVITs pós-sal</t>
  </si>
  <si>
    <t>Eficiência da tecnologia , P&amp;D fornecendo projeto magnético otimizado (em relação à ET atual)_x000D_
Mapeamento da aplicabilidade_x000D_
Atender requisitos mecânicos para instalação nos cenários selecionados</t>
  </si>
  <si>
    <t>Desenvolvimento: IPT, CBPF, UFRJ, UFPE, UFES, UFRGS, VALLOUREC_x000D_
na PETROBRAS: POCOS e UNs</t>
  </si>
  <si>
    <t>•	Desembolso das parcelas a serem planejadas em termo de cooperação futuro, de forma a garantir o pagamento dos pesquisadores associados e realização dos ensaios;  _x000D_
•	Protótipo aprovado  para instalação_x000D_
•	Fabricante/Fornecedor da tecnologia</t>
  </si>
  <si>
    <t>Minimização do custo de construção de poços e  intervenção em poços  na implementação de projetos de desenvolvimento da produção.</t>
  </si>
  <si>
    <t>R$ 245,96 (VPL Negócio – consulta MAP-e em 30/10/2020).</t>
  </si>
  <si>
    <t>Risco tecnológico (entrega não abrange todos os cenários de interesse)_x000D_
Estudos experimentais impactados pela pandemia.</t>
  </si>
  <si>
    <t>Equipamentos magnéticos que propiciem mitigação de incrustação em poços, notadamente em cenàrios onde a injeção química não é contemplada.</t>
  </si>
  <si>
    <t>PT-200.20.00026.03</t>
  </si>
  <si>
    <t>EV-00112</t>
  </si>
  <si>
    <t>CFD Incrustação</t>
  </si>
  <si>
    <t>Disponibilização de modelos CFD para simulação hidrodinâmica de formação da incrustação com foco em comparação de configurações e otimização de geometria de componentes de CoP. ETs para compra e estudos comparativos para SELEPOÇO</t>
  </si>
  <si>
    <t>Redução de perdas de produção por incrustações, análise quantitativa do risco de formação de incrustação em poços com configurações concorrentes</t>
  </si>
  <si>
    <t>POCOS/EP/ITC</t>
  </si>
  <si>
    <t>BE4V</t>
  </si>
  <si>
    <t>Mateus Palharini Schwalbert</t>
  </si>
  <si>
    <t>9901421</t>
  </si>
  <si>
    <t>TC_x000D_
HH equipes CENPES (EPOÇOS)</t>
  </si>
  <si>
    <t>Metodologias de simulação serem factíveis para inclusão em ETs</t>
  </si>
  <si>
    <t>ET inicial será elaborada para proxima contratação de válvulas (jan/21)_x000D_
Et final para contratação seguinte.(disponivel em dez/22)_x000D_
aplicação em todos os poços equipados com CI</t>
  </si>
  <si>
    <t>Metodologias de simulação que permitam incorporação a ETs_x000D_
Critérios validados por experimentos</t>
  </si>
  <si>
    <t>UTFPR, UFES,UFRJ,SCHLUMBERGER</t>
  </si>
  <si>
    <t>Industria de serviços ser capaz propor projetos que atendam requisitos de simulação previstos nas ETs</t>
  </si>
  <si>
    <t>Capacitação técnica dos prestadores de serviços_x000D_
Desembolso de parcelas de TCs</t>
  </si>
  <si>
    <t>Minimização de custos de construção de poços e de intervenções em poços na implementação de projetos de desenvolvimento da produção.</t>
  </si>
  <si>
    <t>Resposta dos fornecedores à necessidade de Mudanças na linha de produção de equipamentos de coluna</t>
  </si>
  <si>
    <t>Elaboração de ETs de contratação contendo diretrizes de simulação (incrustação e erosão) para otimização de geometria de válvuals;_x000D_
Estudos comparativos sobre criticidade de incrustação em configurações de poços concorrentes_x000D_
Levantamento de dados sobre adesão de carbonatos a elementos metálicos</t>
  </si>
  <si>
    <t>EV-00113</t>
  </si>
  <si>
    <t>Subs ultrassônicos para mitigação de incrustação</t>
  </si>
  <si>
    <t>Disponibilização de ET e MD e Validação de Sub ultrassônicos (Mitigação de incrustação em poços)</t>
  </si>
  <si>
    <t>Minimização de problemas com incrustação em poços.Viabilização de configurações simplificadas de poços. Viabilização da CI elétrica e CI sem cabo. Menor risco tecnológico em relação ao sub magnético</t>
  </si>
  <si>
    <t>BFK1</t>
  </si>
  <si>
    <t>Hugo Francisco Lisboa Santos</t>
  </si>
  <si>
    <t>9916495</t>
  </si>
  <si>
    <t>Resultados experimentais fornecerem insumos para ET otimizada_x000D_
Transferência de tecnologia para fornecedores._x000D_
Capacidade de transmissão de energia para o fundo do poço. Articulação com SUB</t>
  </si>
  <si>
    <t>Em negociação a inclusão nas configurações de poços dos projetos pos 2026, onde ANM ainda não está contratada.</t>
  </si>
  <si>
    <t>Eficiência da tecnologia , P&amp;D fornecendo projeto ultrassônico otimizado._x000D_
Mapeamento da aplicabilidade_x000D_
Atender requisitos mecânicos para instalação nos cenários selecionados</t>
  </si>
  <si>
    <t>Desenvolvimento: UFBA e IPT , Vallourec e UFRGS_x000D_
na PETROBRAS: POCOS e UNs</t>
  </si>
  <si>
    <t>Fornecedores capacitados para produzir os equipamentos.</t>
  </si>
  <si>
    <t>•	Desembolso das parcelas a serem planejadas em termo de cooperação futuro, de forma a garantir o pagamento dos pesquisadores associados e realização dos ensaios;  _x000D_
•	Protótipo aprovado para instalação_x000D_
•	Fabricante/Fornecedor</t>
  </si>
  <si>
    <t>Minimização do impacto financeiro por intervenção em poços e na implementação de projetos de desenvolvimento da produção.</t>
  </si>
  <si>
    <t>R$ 274,16 (VPL Negócio – consulta MAP-e em 30/10/2020).</t>
  </si>
  <si>
    <t>Equipamentos ultrassônicos que propiciem mitigação de incrustação em poços, notadamente em cenàrios onde a injeção química não é contemplada.</t>
  </si>
  <si>
    <t>PT-200.20.00026.01</t>
  </si>
  <si>
    <t>EV-00114</t>
  </si>
  <si>
    <t>Ferramenta de inspeção para detecção de água no anular de dutos de IG</t>
  </si>
  <si>
    <t>Desenvolver, bem como identificar, testar e qualificar, tecnologias capazes de detectar a presença de água no espaço anular de dutos flexíveis de IG em operação, recolhidos ou novos.</t>
  </si>
  <si>
    <t>Identificar a real condição do anular dos dutos flexíveis no pré-sal. Para os dutos secos evita-se perdas de produção e custos com recursos navais. Para os dutos alagados,  pode-se evitar danos ambientais e/ou às instalações.Benefício (R$ MM): Retorno=13.367,47; VPL PAYOFF=6.602,12; VPL OPCÕES REAIS=6.249,62 E ROI 937,80</t>
  </si>
  <si>
    <t>Programa PROEF 95</t>
  </si>
  <si>
    <t>CTTJ</t>
  </si>
  <si>
    <t>Joao Marcio de Castilho Santos</t>
  </si>
  <si>
    <t>CENPES/PDIDP/TENDS</t>
  </si>
  <si>
    <t>213195</t>
  </si>
  <si>
    <t>ST-0027</t>
  </si>
  <si>
    <t>Tecnologia de detecção de alagamento de espaço anular de dutos flexíveis</t>
  </si>
  <si>
    <t>IT-004</t>
  </si>
  <si>
    <t>Programa de Dutos Flexíveis - PDF - SCC CO2</t>
  </si>
  <si>
    <t>Impacto de elevados teores de CO2  em dutos flexíveis causando corrosão sob tensão.</t>
  </si>
  <si>
    <t>HH-R$ 7,04 milhoes</t>
  </si>
  <si>
    <t>Concluído</t>
  </si>
  <si>
    <t>Metodologia de coleta e análise de daos validada; contrato de prestação de serviços assinado.</t>
  </si>
  <si>
    <t>Empresas: Oceaneering, Halfwave, Sonomatic, Ativatec, Saipem.</t>
  </si>
  <si>
    <t>barcos de inspeção (RSVs)</t>
  </si>
  <si>
    <t>Redução de OPEX;_x000D_
Evitar perdas de produção;</t>
  </si>
  <si>
    <t>Benefício (R$ MM): VPL= 5624  ; VPL riscado:5621 ;</t>
  </si>
  <si>
    <t>Mudanças no valor do barril e câmbio dolar</t>
  </si>
  <si>
    <t>Implantar tecnologias para inspeção do anular de dutos flexíveis quanto à condição de alagamento</t>
  </si>
  <si>
    <t>EV-00116</t>
  </si>
  <si>
    <t>Envoltoria</t>
  </si>
  <si>
    <t>Envoltória de ocorrência do fenômeno do SCC CO2 em dutos flexíveis</t>
  </si>
  <si>
    <t>Retirada de dutos flexíveis da abrangência do  SCC CO2</t>
  </si>
  <si>
    <t>UQJ9</t>
  </si>
  <si>
    <t>Fabricio Pinheiro dos Santos</t>
  </si>
  <si>
    <t>9844274</t>
  </si>
  <si>
    <t>ST-0028</t>
  </si>
  <si>
    <t>Envoltórias de Ocorrência do fenômeno SCC-CO2</t>
  </si>
  <si>
    <t>Custos associados a P&amp;D : R$ 44.330.000,00</t>
  </si>
  <si>
    <t>Realização de testes de corrosão de longa duração</t>
  </si>
  <si>
    <t>Atualmente todos os dutos flexiveis são considerados suceptiveis ao SCC - CO2 em pressões acima de 1 bara de CO2. A ideia é aumetar este limite com a realizaçao de teste de laboratório. A implantação esta prevista para 2021</t>
  </si>
  <si>
    <t>Quantidade de linhas _x000D_
Numero de testes de integridade não executados _x000D_
Lucro cessante</t>
  </si>
  <si>
    <t>UFRGS_x000D_
INT_x000D_
UFRJ_x000D_
DNV_x000D_
IPT_x000D_
UFC</t>
  </si>
  <si>
    <t>A implantação é interna</t>
  </si>
  <si>
    <t>Orçamento para realização de testes de corrosão</t>
  </si>
  <si>
    <t>Retirada de dutos da abrangência do SCC CO2 como por exemplo gasodutos e linhas de produção</t>
  </si>
  <si>
    <t>A partir da retirada de dutos da abrangênica do SCC -CO2 ocorrera uma redução no numero de teste de integridade alem de perdas de produção associadas a realização destes testes</t>
  </si>
  <si>
    <t>Não aplicavel</t>
  </si>
  <si>
    <t>A proposta consiste em entregar limites operacionais para ocorrencia do SCC CO2 em linhas flexiveis</t>
  </si>
  <si>
    <t>PT-200.20.00028.01</t>
  </si>
  <si>
    <t>EV-00117</t>
  </si>
  <si>
    <t>SCC-Life 1.0 - Dutos TechnipFMC</t>
  </si>
  <si>
    <t>Desenvolvimento de método de cálculo de vida útil para dutos do fabricante TechnipFMC</t>
  </si>
  <si>
    <t>B14K</t>
  </si>
  <si>
    <t>George Carneiro Campello</t>
  </si>
  <si>
    <t>CENPES/PDIDP/ESUB/TDUT</t>
  </si>
  <si>
    <t>242338</t>
  </si>
  <si>
    <t>ST-0029</t>
  </si>
  <si>
    <t>Metodologia para cálculo de vida útil, teste de integridade ao SCC-CO2</t>
  </si>
  <si>
    <t>EV-00118</t>
  </si>
  <si>
    <t>SCC-Life 2.0 - Dutos  BH e NOV</t>
  </si>
  <si>
    <t>Desenvolvimento de método de cálculo de vida útil para dutos dos fabricantes BH e NOV</t>
  </si>
  <si>
    <t>EV-00119</t>
  </si>
  <si>
    <t>SCC-LIFE 3.0</t>
  </si>
  <si>
    <t>Desenvolvimento de metodologias de cálculo e aplicação WEB para predição de vida de dutos flexíveis sujeitos ao SCC-CO2</t>
  </si>
  <si>
    <t>Redução de OPEX e de perda de óleo._x000D_
Conformidade Legal</t>
  </si>
  <si>
    <t>SUB/ES/ICSA</t>
  </si>
  <si>
    <t>Custos dos TCs e HH</t>
  </si>
  <si>
    <t>obter dados de campo de dissecação de dutos de PO para ajustar o modelo de IA</t>
  </si>
  <si>
    <t>Foi identificada uma oportunidade de antecipação da entrega em 1 ano. O delta valor capturado com esta antecipação é da ordem de R$ 95 MI. Está sendo negociada com a TIC uma alternativa para viabilizar esta antecipação.</t>
  </si>
  <si>
    <t>Necessidade de disponibilidade de dados de dissecação de dutos retirados de operação para alimentar os modelos de IA</t>
  </si>
  <si>
    <t>UFRJ</t>
  </si>
  <si>
    <t>N/A</t>
  </si>
  <si>
    <t>HH da TIC</t>
  </si>
  <si>
    <t>evitar realização de operações de THI ou substituição de linhas que impactam demasiadamente o OPEX</t>
  </si>
  <si>
    <t>conforme valoração</t>
  </si>
  <si>
    <t>disponibilizar para as áreas de negócio um modelo e uma ferramenta de cálculo de predição de vida para o SCC-CO2 mais acurada e menos conservadora</t>
  </si>
  <si>
    <t>PT-200.20.00029.01</t>
  </si>
  <si>
    <t>EV-00120</t>
  </si>
  <si>
    <t>Desempenho materiais compósitos</t>
  </si>
  <si>
    <t>Realização de testes de: (i) degradação de materiais compósitos(ii) fadiga, fluência de materiais compósitosambos na disciplina de materiais (estudos e caracterização) não se prevendo os TRLs mais altos da abordagem convencional. Os TRL e CRLs mais altos são contemplados por/conectados a  outras entregas  (EV-00122 Dutos em compósitos) e pelos processos de qualificação de tecnologia junto ao SUB/ES/DCT.</t>
  </si>
  <si>
    <t>1 - Redução de Risco da Tecnologia2 - Otimização de requisitos ET (compra)3- Melhoria do Gerenciamento de integridade (SGSS)4 - Extensão de Vida útil</t>
  </si>
  <si>
    <t>upimgs/DUTOS_COMPÓSITOS.jpg</t>
  </si>
  <si>
    <t>TRT0</t>
  </si>
  <si>
    <t>Antonio Henrique Monteiro da Fonseca Thome da Silva</t>
  </si>
  <si>
    <t>9792039</t>
  </si>
  <si>
    <t>ST-0030</t>
  </si>
  <si>
    <t>Solução Definitiva em Dutos Flexíveis</t>
  </si>
  <si>
    <t>1 - Celebração dos instrumentos contratuais (ICJ) que viabilizam o aporte financeiros nos serviços delineados_x000D_
_x000D_
2 - Infraestrutura laboratorial que minimize necessidade de testes em série (dado que são todas atividades de longa duração)</t>
  </si>
  <si>
    <t>As entregas em materiais subsidiarão as entregas em maiores escalas (dutos), sendo esta última avaliada / valorada quando utilizada como risers de PO e IG em novas unidades de produção (ao invés de risers flexíveis ou rígidos) solucionando de forma definitiva o problema de SCC-CO2. Além disso, tem potencial para permitir futuras extensões  de vida, aumento de abrangência de aplicação da tecnologia para outros cenários, maior segurança operacional e garantia de integridade operacional nos cenários instalados. .</t>
  </si>
  <si>
    <t>1 - Normalização disponível (DNV-ST-F119), especificações técnicas internas, informação disponível na literatura ou compartilhada pelos fabricantes de materiais, resultados de testes internos dentro dos programas de P&amp;D dos últimos anos e rotas atuais desenvolvidas nas próprias instalações do CENPES.</t>
  </si>
  <si>
    <t>1 - Universidade Federal do Rio Grande de Sul (UFRGS/LAMEF) - Avaliação do desempenho em testes de longa duração (TTR e Fadiga) a partir do termo de cooperação 2019/00265-0_x000D_
_x000D_
2 - Instituições internacionais referência na área de prestação de serviços em materiais não-metálicos (licitação internacional) para avaliação do envelhecimento dos materiais compósitos em cenários extremos por longos períodos de tempo_x000D_
_x000D_
3 - Fabricantes de materiais poliméricos e compósitos (Arkema, Solvay, Evonik, Victrex) e de dutos flexíveis compósitos (MAGMA, AIRBORNE, BH, TechnipFMC, NOV)</t>
  </si>
  <si>
    <t>Referência entrega "Dutos em compósitos":  Cumprimento dos prazos de desenvolvimento previstos. Oportunidade de participação nas licitações futuras após a implantação inicial.</t>
  </si>
  <si>
    <t>1 - Verba para os serviços propostos com ICJ ativos_x000D_
2 - Amostras disponibilizadas pelos fabricantes _x000D_
3 - Processo de contratação ágil, eficiente e eficaz</t>
  </si>
  <si>
    <t>1. Redução do risco da tecnologia_x000D_
2. Otimização requisitos ET (compras futuras)_x000D_
3. Melhoria do gerenciamento de integridade (SGSS) durante a operação das linhas_x000D_
4. Extensão de vida útil e mesmo de envelopes de aplicação (abrangência)</t>
  </si>
  <si>
    <t>segue memória de cálculo de valoração das entregas “Desempenho materiais compósitos” e “Dutos em compósitos” da ST Solução Definitiva em_x000D_
Dutos Flexíveis:_x000D_
CAPEX Dutos Flexíveis (Riser e Flow) PO e IG por UEP: US$ 450MM (Notas 1 e 2)_x000D_
CAPEX Risers Flexíveis PO e IG por UEP: US$ 315MM (70% do CAPEX total de Riser e Flow = 0,7 * 450) (Nota 1)_x000D_
CAPEX Risers Compósitos PO e IG: US$ 204,75MM (65% do CAPEX Risers PO e IG) (Nota 3)_x000D_
Redução de CAPEX por UEP usando Risers PO e IG compósitos: US$ 110,25MM (= 310MM – 204,75MM)_x000D_
Redução de CAPEX em 10 anos: US$ 1.110,25MM (= 10 x 110,25MM) (Nota 4)_x000D_
Investimento previsto em P&amp;D: ~US$20MM_x000D_
Nota 1: Utilizado como referência informações disponibilizadas em reuniões técnico-gerenciais envolvendo SUB/ES/DCT, CENPES/TDUT e CENPES/TMEC, relativas ao tema_x000D_
Soluções Definitivas para o SCC CO2_x000D_
Nota 2: Conforme informado em reuniões técnico-gerenciais envolvendo SUB/ES/DCT, CENPES/TDUT e CENPES/TMEC, relativas ao tema Soluções Definitivas para o SCC_x000D_
CO2, assumiu-se que o custo (aquisição e instalação) de risers rígidos de PO e IG é equivalente ao de risers flexíveis. Esta premissa é importante visto que considera-se que o principal competidor para o riser compósito será o riser rígido_x000D_
Nota 3: Conforme percepção/informação de fabricantes, é indicada uma redução entre 20% e 35% do custo final (aquisição e instalação) para os risers compósitos_x000D_
comparativamente aos risers flexíveis, considerando configuração em catenária livre para os compósitos com ausência de flutuadores. No âmbito da ST, havia sido adotado_x000D_
inicialmente o valor de 25%. Em reunião técnico-gerencial de nivelamento das valorações das STs da IT “Programa de Dutos Flexíveis (PDF) – SCC CO2”, foi decidido alterar_x000D_
este valor para 35%_x000D_
Nota 4: Conforme também informado em reuniões técnico-gerenciais envolvendo SUB/ES/DCT, CENPES/TDUT e CENPES/TMEC, relativas ao tema Soluções Definitivas para_x000D_
o SCC CO2, está prevista a entrada de 15 novas UEPs no horizonte 2025-2030. Foi assumido que 1/3 deste total de UEPs utilizarão risers compósitos de PO e IG. Como a_x000D_
valoração da ST deveria ser feita para um horizonte de 10 anos, assumiu-se que no período seguinte de 5 anos este número de novos empreendimentos se repetirá,_x000D_
resultando, portanto, em 10 UEPs utilizando risers compósitos de PO e IG no período 2026-2035. Como nesta ST há 2 entregas relativas aos dutos compósitos, considera-se que a entrega “Desempenho em materiais compósitos” trará insumos para aprimoramento de_x000D_
especificações técnicas, gerenciamento da integridade e eventual extensão de vida útil de dutos compósitos, ou seja, maior assertividade no desempenho a longo prazo_x000D_
dos dutos compósitos. Assim, assumiu-se que a vida útil dos dutos compósitos poderá ter uma variação de +/- 25% em torno de um valor alvo, definido inicialmente pelos_x000D_
fabricantes e que esta entrega poderá contribuir no refinamento da vida útil real. Logo, este percentual foi aplicado para particionar o valor calculado acima entre as 2 entregas:_x000D_
Retorno da entrega “Desempenho materiais compósitos”: US$ 277,6MM_x000D_
Retorno da entrega “Dutos em compósitos”: US$ 832,7MM_x000D_
Obs.: A valoração que consta acima continua alinhada com a memória de calculo que vc enviou acima. A única diferença é que supomos o início do retorno já em 2025 (50%). Se não me engano, fizemos isto pensando que esta entrega contribuirá tb para os dutos híbridos, cuja previsão de inicio de uso é mais cedo do que o full compósito, que está previsto para apenas 2026.</t>
  </si>
  <si>
    <t>1 - Referência entrega "Dutos em compósitos": Demora na disponibilização da tecnologia somente terminando a qualificação após as entradas em operação das novas unidades da Petrobras._x000D_
2 - Os custos da solução não terem sido bem avaliados previamente em caso de grande demanda internacional pela matéria prima_x000D_
3 - Processo de contratação levar a ausência de candidatos capacitados após disponibilização da oportunidade via processo licitatório_x000D_
4 - Fornecedores exigirem aporte financeiro para compartilhamento de amostras para teste</t>
  </si>
  <si>
    <t>1 - Determinação de conjunto de metodologias para determinação de desempenho dos materiais compósitos em carregamentos de longa duração, inclusive dinâmicos_x000D_
_x000D_
2 - Curvas de envelhecimento dos materiais poliméricos e compósitos com base na Metodologia de aceleração de envelhecimento por Arrhenius, de forma a determinar a vida em operação dos dutos flexíveis em termos de potencial envelhecimento (ou não) das estruturas feitas em materiais não-metálicos</t>
  </si>
  <si>
    <t>PT-200.20.00030.01</t>
  </si>
  <si>
    <t>EV-00121</t>
  </si>
  <si>
    <t>Desempenho arames aluminizados</t>
  </si>
  <si>
    <t>Especificação técnica para definição dos cenários de utilização de arames aluminizados em dutos flexiveis tipo flowlines submetidos ao mecanismo de SCC pelo CO2</t>
  </si>
  <si>
    <t>UPVU</t>
  </si>
  <si>
    <t>Giovani Dalpiaz</t>
  </si>
  <si>
    <t>9792390</t>
  </si>
  <si>
    <t>EV-00122</t>
  </si>
  <si>
    <t>Duto de Compósito</t>
  </si>
  <si>
    <t>Conclusão do desenvolvimento de dutos IG e PO em material compósito para aplicações estática e dinâmica (i.e. flowline e riser), conforme requisitos da DNVGL-ST-F119</t>
  </si>
  <si>
    <t>Solução do problema do SCC-CO2 em dutos flexíveis a partir do final de 2026.Manutenção da produção de um poço com a utilização de 1 riser piloto a partir do final de 2024.Redução no custo das tecnologias concorrentes (dutos rígidos e flexíveis).</t>
  </si>
  <si>
    <t>upimgs/Airborne.jpg</t>
  </si>
  <si>
    <t>BX54</t>
  </si>
  <si>
    <t>Carlos Alberto Duarte de Lemos</t>
  </si>
  <si>
    <t>809427</t>
  </si>
  <si>
    <t>JIP conduzido pela Airborne e com a participação da Shell. Com valores previstos para a Petrobras na ordem de US$ 19 MM</t>
  </si>
  <si>
    <t>Contratação do JIP dentro dos prazos estabelecidos._x000D_
Garantir que o fabricante execute o projeto dentro da qualidade exigida pela Petrobras, do prazo e custos estabelecidos. _x000D_
Identificar candidatos para utilização dos pilotos de campo (Flowline e Riser).</t>
  </si>
  <si>
    <t>A tecnologia está sendo avaliada / valorada quando utilizada como risers de PO e IG em novas unidades de produção (ao invés de risers flexíveis ou rígidos) solucionando de forma definitiva o problema de SCC-CO2. _x000D_
 _x000D_
A utilização para substituição de risers flexíveis em operação poderá trazer um maior retorno para a tecnologia._x000D_
_x000D_
Aceleração da implantação da tecnologia através da contratação de um protótipo de campo dentro do JIP que tem como objetivo o desenvolvimento / qualificação.</t>
  </si>
  <si>
    <t>Deve-se identificar ativos/poços candidatos ao recebimento do duto piloto de campo._x000D_
Assinar o JIP até o final do ano._x000D_
Deve-se levar em conta as normas internacionais em conjunto com as especificações da Petrobras._x000D_
Deve comprovar que o produto resolve o prob. do SCC-CO2 dentro dos parâm. de segurança  por toda a vida da instalação de campo._x000D_
Deve-se obedecer aos prazos requeridos para a disponibilização do produto final.</t>
  </si>
  <si>
    <t>Fabricantes: Magma e Airborne_x000D_
ICTs: UFRJ-NEO, UFRJ-LNDC, SENAI_x000D_
Empresas Nacionais: Símeros, StressTec, SourTec_x000D_
Empresas Internacionais: Element_x000D_
PETROBRAS: Ativos de produção e Engenharia Submarina (SUB)</t>
  </si>
  <si>
    <t>Cumprimento dos prazos de desenvolvimento previstos._x000D_
Oportunidade de participação nas licitações futuras após a implantação Piloto.</t>
  </si>
  <si>
    <t>Verba para a contratação do JIP. H-H da equipe para acompanhamento do projeto.</t>
  </si>
  <si>
    <t>Solução definitiva do problema do SCC-CO2 na Petrobras e disponibilização de novos fornecedores para os risers do pré-sal (aumentando a concorrência). Manutenção da produção de 1 poço utilizando o piloto de campo.</t>
  </si>
  <si>
    <t>Risers flexíveis PO e IG por UEP à US$315 MM (70% do CAPEX total de Riser e Flow = 0,7 x 450) (informação SUB). Os fabricantes indicam redução entre 20 e 35%_x000D_
CAPEX Risers Comp. PO e IG à US$204 MM (65% do CAPEX Risers PO e IG = 0,65 x 315)_x000D_
Considerando 15 novas UEPs em 5 anos e que risers compósitos sejam usados em 1/3 deste total_x000D_
Redução de CAPEX por UEP usando compósitos à US$110,3 MM - 10 novas UEPs em 10 anos irão usar risers compósitos (extendido por mais 5 anos após 2030)_x000D_
Manutenção da produção de 1 poço no período 2024 a 2026</t>
  </si>
  <si>
    <t>Não disponibilização pela Petrobras poços para instalação dos Pilotos de campo (Flow e Riser)._x000D_
Demora na disponibilização da tecnologia somente terminando a qualificação após as entradas em operação das novas unidades da Petrobras._x000D_
Os custos da solução não terem sido bem avaliados previamente em caso de grande demanda internacional pela matéria prima</t>
  </si>
  <si>
    <t>A entrega compreende a instalação em campo de um duto full compósito (TCP) como solução definitiva ao problema de SCC-CO2_x000D_
Para que isto seja possível, deve-se qualificar o material e o duto de acordo com a norma internacional (DNVGL-F119) e especificações específicas da Petrobras</t>
  </si>
  <si>
    <t>PT-200.20.00030.02</t>
  </si>
  <si>
    <t>EV-00123</t>
  </si>
  <si>
    <t>AVISO</t>
  </si>
  <si>
    <t>Release do Software AVISO</t>
  </si>
  <si>
    <t>Aumento da confiabilidade da avaliação da cimentação; redução do tempo para avaliação da cimentação com perfis.</t>
  </si>
  <si>
    <t>POCOS/SPO/SP</t>
  </si>
  <si>
    <t>CTRU</t>
  </si>
  <si>
    <t>Jose Marcelo Silva Rocha</t>
  </si>
  <si>
    <t>CENPES/PDIDP/EPOCOS/PERF</t>
  </si>
  <si>
    <t>213379</t>
  </si>
  <si>
    <t>ST-0031</t>
  </si>
  <si>
    <t>Monitoramento de Integridade na Construção de Poços</t>
  </si>
  <si>
    <t>IT-005</t>
  </si>
  <si>
    <t>Integridade e Confiabilidade de Poços</t>
  </si>
  <si>
    <t>Implementar tecnologias e novos processos para garantir a integridade e aumentar a confiabilidade dos poços offshore, contribuindo para elevar a eficiência operacional dos Ativos do E&amp;P.</t>
  </si>
  <si>
    <t>•	Custo de P&amp;D com Termo de Cooperação (R$ 4,292 MM)</t>
  </si>
  <si>
    <t>•	Aperfeiçoamento do modelo de preditivo para aumento da confiabilidade da avaliação da cimentação_x000D_
•	Interface otimizada para redução do tempo de análise.</t>
  </si>
  <si>
    <t>•	Subjetividade da avaliação; falta de uniformidade entre interpretações por diferentes analistas, falta de ferramenta para visualização dos perfis e falta de sistema para armazenar laudos;</t>
  </si>
  <si>
    <t>•	Redução da subjetividade das análises. _x000D_
•	Redução do tempo de análise dos perfis acústicos (validação dos dados de entrada, avaliação dos perfis, elaboração de laudos).</t>
  </si>
  <si>
    <t>•	ADDLabs/UFF_x000D_
•	POÇOS/SPO/SP/EP</t>
  </si>
  <si>
    <t>•	Média de uma avaliação da cimentação por perfis acústicos para cada dois poços perfurados.</t>
  </si>
  <si>
    <t>•	Desembolso da parcela 7 do termo de cooperação (R$ 562,9 mil);_x000D_
•	Análise de casos para validação e aperfeiçoamento da rede.</t>
  </si>
  <si>
    <t>•	Aumento da confiabilidade da avaliação da cimentação; _x000D_
•	Redução do tempo para avaliação da cimentação com perfis.</t>
  </si>
  <si>
    <t>•	Evitar operações de recimentação desnecessárias em poços bem cimentados motivadas por erro de interpretação de perfis acústicos.</t>
  </si>
  <si>
    <t>•	Redução do número de avaliações por perfis acústicos.</t>
  </si>
  <si>
    <t>•	Aplicativo com base em inteligência artificial para avaliação da qualidade da cimentação a partir de análises de perfis sônicos e ultrassônicos._x000D_
•	Características: validação dos dados de entrada automatizada a partir das informações dos perfis e dados do poço, leitura e exibição de arquivos de perfis, análise dos perfis, elaboração automática de laudos da qualidade da cimentação e documentação do processo.</t>
  </si>
  <si>
    <t>PT-200.20.00031.02</t>
  </si>
  <si>
    <t>EV-00124</t>
  </si>
  <si>
    <t>Hydra 2.0</t>
  </si>
  <si>
    <t>Atualização do Software para versão 2.0 com a incorporação das análises de APB salino para ciclo de vida do poço e integridade de poço submetido a carregamento de subsidência.</t>
  </si>
  <si>
    <t>Reduzir tempo total de construção, manutenção e abandono de poços com a simplificação dos projetos de poços em zonas salinas; aumentar a segurança e a integridade dos poços com modelos mais realistas e validados experimentalmente; aumentar a produtividade por poço, em aprovados os conceitos de poços de grande diâmetro.</t>
  </si>
  <si>
    <t>POCOS/SPO/PEP</t>
  </si>
  <si>
    <t>BF4Q</t>
  </si>
  <si>
    <t>Luiz Felippe Medeiros de Almeida</t>
  </si>
  <si>
    <t>2420689</t>
  </si>
  <si>
    <t>ST-0216</t>
  </si>
  <si>
    <t>Integridade na Vida Produtiva</t>
  </si>
  <si>
    <t>Termo de Cooperação com a PUC-Rio, para desenvolvimento do software Hydra._x000D_
_x000D_
Termo de cooperação com a PUC-Rio para realização de experimentos de laboratório para calibração/validação de modelos.</t>
  </si>
  <si>
    <t>O desafio é desenvolver uma metodologia robusta o suficiente para que seja gerada de forma automática pelo Hydra, considerando que os modelos a serem implementados são bastante complexos.</t>
  </si>
  <si>
    <t>O Hydra já é uma solução implantada e utilizada pelo cliente (POCOS/SPO/PEP/PROJ-EP). As demais simulações a serem entregues no Hydra estarão disponíveis e implantadas em abril de 2021 (subsidência e APB salino).</t>
  </si>
  <si>
    <t>PUC-Rio (Termo de Cooperação) - Hydra_x000D_
PUC-Rio (Termo de Cooperaçõ) - Experimentos</t>
  </si>
  <si>
    <t>É necessário que os clientes utilizem a ferramenta nos seus fluxos de análise e que não tenha software comercial equivalente.</t>
  </si>
  <si>
    <t>GAT de Revestimento e CABP_x000D_
POCOS/SPO/PEP/PROJ-EP</t>
  </si>
  <si>
    <t>O ganho é de segurança, pois a estrutura de poço submetido aos carregamentos geomecânicos será dimensionada de forma mais eficiente, evitando a perda de poços por falha estrutural (p. ex. BUZ-20)._x000D_
_x000D_
Além disso, há o ganho financeiro de evitar a realização dos furos de alívio nos poços da força tarefa de Búzios._x000D_
_x000D_
Com relação ao tema subsidência, a entrega contribui para a avaliação da integridade dos poços submetidos a esses carregamentos, potencialmente evitando a perda de poços e/ou parada de operação.</t>
  </si>
  <si>
    <t>A entrega gera economia por serem evitados os furos de alívio de APB e economia pela possível perda de poços por carregamento de subsidência. O ganho na verdade é evitar perdas.</t>
  </si>
  <si>
    <t>Risco é ter outra solução comercial que possa competir com o Hydra.</t>
  </si>
  <si>
    <t>Software de dimensionamento de revestimento submetido a carregamento geomecânico.</t>
  </si>
  <si>
    <t>PT-200.20.00031.03</t>
  </si>
  <si>
    <t>PT-200.20.00216.01</t>
  </si>
  <si>
    <t>EV-00125</t>
  </si>
  <si>
    <t>MyBarrier-Integridade</t>
  </si>
  <si>
    <t>Software MyBarrier para Gerenciamento de Integridade de Poços em Produção através de Análises Quantitativas de Risco</t>
  </si>
  <si>
    <t>- Redução de OPEX através de menos dias de sonda para intervenções de workover em poços- Melhor planejamento de workovers em tempo e escopo</t>
  </si>
  <si>
    <t>POCOS/SIP</t>
  </si>
  <si>
    <t>BHK5</t>
  </si>
  <si>
    <t>Danilo Colombo</t>
  </si>
  <si>
    <t>2493946</t>
  </si>
  <si>
    <t>Custo do Termo de Cooperação com a DNV -  R$ 3.175.362,00</t>
  </si>
  <si>
    <t>Mudança no processo de gestão de integridade para aceitação dos critérios quantitativos na tomada de decisão.</t>
  </si>
  <si>
    <t>Atualmente são utilizados critérios prescritivos para a tomada de decisão em relação a integridade de poços. A tomada de decisão baseada em dados pode ajudar a reduzir os esforços neste sentido. A solução será aplicada em POCOS a partir de JUN/2021</t>
  </si>
  <si>
    <t>Redução do número de dias de sonda ou embarcações para intervenções em poços levando-se em conta a tomada de decisão baseada em análise quantitativa de risco</t>
  </si>
  <si>
    <t>DNV GL - Desenvolvedora conjunta _x000D_
POCOS/SIP - Apoio na implantação em poços marítimos - Análise de Integridade_x000D_
POCOS/EP/IDE/MAB - Apoio na implantação em poços marítimos - Planejamento de Workovers _x000D_
GIA-E&amp;P/EAEP/ICSP - Cliente final na gestão de integridade de poços em produção</t>
  </si>
  <si>
    <t>A entrega não depende de movimentos do mercado. A entrega depende de um envolvimento multi partes na Petrobras. A saber: _x000D_
1 - TIC: auxiliar no deployment do MyBarrier em Ambiente Petrobras _x000D_
2 - GIA-E&amp;P/EAEP/ICSP: Auxiliar na integração com o Wellsom</t>
  </si>
  <si>
    <t>Termo de Cooperação com a DNV _x000D_
Apoio da TIC e do GIA-E&amp;P</t>
  </si>
  <si>
    <t>Redução de escopo de workover, reduzindo tempo de sonda e tempo de poço fechado</t>
  </si>
  <si>
    <t>- VPL Negócio - R$ 2005 MM_x000D_
- VPL Riscado - R$ 1691 MM</t>
  </si>
  <si>
    <t>Falta de apoio interno das gerências apontadas TIC, GIA-E&amp;P e POCOS</t>
  </si>
  <si>
    <t>Software para a gestão de integridade de poços em produção baseada em análise quantitativa de riscos. _x000D_
O parâmetro afetado será o custo de workovers por problemas de integridade: redução do número de workovers,  postergação de workovers e redução do escopo de workovers</t>
  </si>
  <si>
    <t>PT-200.20.00031.01</t>
  </si>
  <si>
    <t>EV-00126</t>
  </si>
  <si>
    <t>PWCa</t>
  </si>
  <si>
    <t>Versão de Produção PWCa - Diagnósticos na Completação</t>
  </si>
  <si>
    <t>Minimização do tempo de completação de poços; Aumento de segurança operacional.</t>
  </si>
  <si>
    <t>POCOS/EP/SASD</t>
  </si>
  <si>
    <t>BH14</t>
  </si>
  <si>
    <t>Andre Leibsohn Martins</t>
  </si>
  <si>
    <t>803865</t>
  </si>
  <si>
    <t>TC_x000D_
HH EPOÇOS</t>
  </si>
  <si>
    <t>aprovação gerencial, precisão de modelos</t>
  </si>
  <si>
    <t>Ganhos de eficiência e simplificação de processos na atividade de instalação da completação.</t>
  </si>
  <si>
    <t>Instrumentação disponível. Multiplicidade de tarefas de completação</t>
  </si>
  <si>
    <t>ESSS</t>
  </si>
  <si>
    <t>Escopo alinhado com requisitos da operação</t>
  </si>
  <si>
    <t>HH disponivel. alinhamento de escopo</t>
  </si>
  <si>
    <t>ganho de tempo e segurança em operações de completação</t>
  </si>
  <si>
    <t>Redução de NPT . licenciamento_x000D_
R$ 52,93 (VPL Negócio – consulta MAP-e em 30/10/2020).</t>
  </si>
  <si>
    <t>priorização interna. dificuldade de quantificação do benefício_x000D_
Visualizador e sistema preliminar de diagnóstico concluidos. Atividades paralisadas ate CTO Nov/20</t>
  </si>
  <si>
    <t>Ferramenta de monitoramento de operações de Completação, Estimulação e Workover contendo: Cálculo da análise volumétrica dos tanques durante descidas de COP/COI; Mapeamento dos elementos da COP/COI frente ao poço, com a consideração do efeito de elongação de coluna; Sistema de diagnósticos que visa alertar o topamento de elementos da coluna em restrições do poço; Conferência de Tally na Descida da COP/COI; Análise de Instalação de Equipamentos; Incorporação de testes dos elementos de coluna, considerando efeito térmico (interface com RTO Live e SISP); Monitoramento de linhas hidráulicas e cabo elétrico; Modelagem do bombeio de N2 (acompanhamento da frente, posicionamento); Versão preliminar para operações de Intervenção.</t>
  </si>
  <si>
    <t>EV-00127</t>
  </si>
  <si>
    <t>PWDa</t>
  </si>
  <si>
    <t>Versão de produção do PWDa</t>
  </si>
  <si>
    <t>Antecipação de Problemas de perfuração. Redução de tempo não produtivo, Aumento de eficiência e redução de riscos operacionais</t>
  </si>
  <si>
    <t>Contratos de desenvolvimento no valor de R$ &amp;&amp;&amp;&amp;&amp;</t>
  </si>
  <si>
    <t>Entrega implantada</t>
  </si>
  <si>
    <t>Solução implantada e em processo de melhoria contínua desde 2014</t>
  </si>
  <si>
    <t>Qualidade dos resultados, repetibilidade, tempo de resposta (antecipação ao problema), customização a cenários de interesse. Modelos, algoritmos, comunicação com provedores de dados</t>
  </si>
  <si>
    <t>ESSS, UTFPR, UFRuralRJ, UCL</t>
  </si>
  <si>
    <t>Implantação da tecnologia sob a forma de serviço 24hs</t>
  </si>
  <si>
    <t>Modelos disponíveis, HH implantação e teste , fluxo de comunicação</t>
  </si>
  <si>
    <t>Redução de tempo náo produtivo na construção de poços, ja auferidos com a implantação.</t>
  </si>
  <si>
    <t>Desde a implantação em 2014 ate dezembro de 2019 USD 130 MM</t>
  </si>
  <si>
    <t>Nao alcançar os benefícios propostos</t>
  </si>
  <si>
    <t>Sistema de diagnóstico de problemas de perfuração validado. Capacidade de antecipar problemas. Modelos hidráulicos, torque E drag transientes implenmentados</t>
  </si>
  <si>
    <t>EV-00128</t>
  </si>
  <si>
    <t>PWPa</t>
  </si>
  <si>
    <t>Versão de produção do PWPa - Sistema de diagnóstico de ocorrências de intergridade de poços em produção</t>
  </si>
  <si>
    <t>Minimização de incidentes associados à integridade dos equipamentos de coluna de produção de poços</t>
  </si>
  <si>
    <t>HH EPOCOS_x000D_
TC</t>
  </si>
  <si>
    <t>Detalhamento das necessidades dos parceiros chave</t>
  </si>
  <si>
    <t>O projeto atualmente simula, em tempo real, e envia (para o Wis Live) perfis de temperatura e pressão para 4 poços. A intenção é que, no futuro, essas simulações sejam aplicadas para todos os poços injetores e produtores da Petrobras.Implantação continuada</t>
  </si>
  <si>
    <t>Modelos adequados, comunicação com provedores de dados</t>
  </si>
  <si>
    <t>Modelo multifásico em tempo real representativo_x000D_
Resultados devem gerar ganhos mensuráveis</t>
  </si>
  <si>
    <t>Capacidade computacional, sucesso na implementação de soluções</t>
  </si>
  <si>
    <t>Trata-se de uma aplicação de monitoramento da vida produtiva de poços, capaz de simular perfis de Pressão e Temperatura, em tempo real, ao longo da coluna e anulares, fornecendo diagnósticos de possíveis problemas de integridade de equipamentos. Com isso, o produto visa reduzir NPT e aumentar a eficiência operacional.</t>
  </si>
  <si>
    <t>R$ 279 MM (VPL Negócio em 08/03/2021)</t>
  </si>
  <si>
    <t>Competição com outros desenvolvimentos e soluções_x000D_
Comprovação de funcionamento adequado do programa, com evidências de que o produto traz redução de NPT e aumento de eficiência operacional.</t>
  </si>
  <si>
    <t>Ferramenta para Diagnostico de Integridade equipamentos de Coluna de Produção contendo: envio de perfis de temperatura e pressão de poços para o Wis Live; Verificação dos limites operacionais de Pressão e Vazão por equipamento; Contagem de ciclos para abertura de válvula ICV; Simulação de perfis de P e T para poços sem sensores (UN-BC, etc); Integração do SCORE TR ao WisLive por meio do PWPa; Identificação de furo na coluna; Módulo de Diagnóstico de falhas em DHSV"</t>
  </si>
  <si>
    <t>PT-200.20.00031.04</t>
  </si>
  <si>
    <t>PT-200.20.00216.08</t>
  </si>
  <si>
    <t>EV-00129</t>
  </si>
  <si>
    <t>Score 2</t>
  </si>
  <si>
    <t>Software de dimensionamento probabilístico de revestimento para cargas hidrostáticas (Score 2.2), MVP do Score 3 (EV-01053).</t>
  </si>
  <si>
    <t>Automatização do processo de dimensionamento de revestimentos, da coleta de dados até a emissão do relatório e inclusão no projeto do poço. Reduz custo com HH dos projetistas, permitindo também a interrupção da licença de manutenção do software StressCheck. Este trabalho serve de base para a entrega final (Score 3) e para o Score TR (EV-00130).</t>
  </si>
  <si>
    <t>upimgs/Score_2_map-e.jpg</t>
  </si>
  <si>
    <t>BEY3</t>
  </si>
  <si>
    <t>Emilio Cesar Cavalcante Melo da Silva</t>
  </si>
  <si>
    <t>9858520</t>
  </si>
  <si>
    <t>R$ 2,92 MM em TCs com a UFAL. A implantação consumiu HH interno.</t>
  </si>
  <si>
    <t>A entrega atingiu equivalência ao StressCheck mas ainda não inclui todas as etapas do projeto realizadas sem este software, como por exemplo o dimensionamento do packoff. O desenvolvimento do Score 3 incluirá estes recursos.</t>
  </si>
  <si>
    <t>O Score 2.2 está em produção e incorporado ao fluxo de trabalho do PROJ-PERF. Este setor também atende demandas dos projetistas generalistas e da operação.</t>
  </si>
  <si>
    <t>Complexidade e falta de integração entre ferramentas de dimensionamento de estrutura de poço, que precisam ser complementadas internamente por planilhas e outros simuladores.</t>
  </si>
  <si>
    <t>TC com UFAL.</t>
  </si>
  <si>
    <t>Adoção corporativa do software em lugar do anteriormente utilizado (StressCheck).</t>
  </si>
  <si>
    <t>Projeto especializado de estrutura de poço (POCOS/SPO/PEP/PROJ-PERF); GAT de Revestimento e Cabeça de Poço.</t>
  </si>
  <si>
    <t>Redução do tempo dispendido na elaboração de projetos, interrupção do contrato de manutenção do StressCheck, automação da elaboração do projeto de revestimento e integração do mesmo com o Poço Web.</t>
  </si>
  <si>
    <t>R$ 4,14 MM (VPL estimado em 2020)</t>
  </si>
  <si>
    <t>Adoção corporativa de um pacote comercial de função similar (e.g. DecisionSpace, DrillPlan)</t>
  </si>
  <si>
    <t>Implantar um software de dimensionamento de revestimento para cargas hidrostáticas.</t>
  </si>
  <si>
    <t>EV-00130</t>
  </si>
  <si>
    <t>Score TR</t>
  </si>
  <si>
    <t>Sistema de monitoramento de integridade de poços em tempo real, abrangendo COP/COI, revestimento e pack-off. Inclui envelope operacional em tempo real e detecção antecipada de anomalias. Utiliza modelo de escoamento, temperatura e pressão do PWPa (EV-00128).</t>
  </si>
  <si>
    <t>Prevenção de acidentes detectáveis; flexibilização do envelope operacional; detecção de anomalias; suporte aos Centros de Operações Integradas das UNs. Juntamente com o PWPa, pode prevenir acidentes de grande severidade por antecipar a detecção de condições críticas.</t>
  </si>
  <si>
    <t>GIA-E&amp;P/EAEP/ICSP</t>
  </si>
  <si>
    <t>upimgs/Score_TR_map-e.png</t>
  </si>
  <si>
    <t>BDZP</t>
  </si>
  <si>
    <t>Felipe Lima de Oliveira</t>
  </si>
  <si>
    <t>9918556</t>
  </si>
  <si>
    <t>R$ 6,0 MM em verba de compromisso ANP (PEP 78). A implantação demandará HH interno com possibilidade de contratação de um parceiro para manutenção e operação.</t>
  </si>
  <si>
    <t>A ausência de sinais do anular B e pequeno número de sensores operando em poços mais antigos prejudica a fidelidade das simulações que suportam o monitoramento e a capacidade de gerar alertas relevantes. Os usuários requerem ccompatibilidade e integração com sistemas existentes (Portal de Integridade, VIP, etc.), reduzindo a flexibilidade do desenvolvimento. A detecção de anomalias por aprendizado de máquina tem baixo TRL.</t>
  </si>
  <si>
    <t>A entrega pode ser utilizada imediatamente. O sistema de monitoramento atual, baseado em envelopes operacionais, está em implantação por exigência do SGIP. Primeira aplicação em 2022 na UN-BS, onde há um piloto, com abrangência para as outras UNs através do Sponsor GIA-E&amp;P/ICSP.</t>
  </si>
  <si>
    <t>O handover do poço para a operação entrega um envelope operacional estático e conservador. A operação não possui informações para inferir o estado do poço. Casos especiais, imprevistos e anomalias podem gerar esforços críticos na estrutura de poço.</t>
  </si>
  <si>
    <t>TCs com a UFAL e empresa ESSS. Possível parceria TIC Cenpes.</t>
  </si>
  <si>
    <t>Aceitação pelas UNs (principalmente COIs, onde será implantada); integração com TIC e SADS durante a implantação.</t>
  </si>
  <si>
    <t>Integridade e Confiabilidade de Poços (GIA-E&amp;P/EAEP/ICSP); Centro de Operações Integradas (UN/PGPO/COI); Engenharia de Poços (UN/ENGP/ESSP); Elevação e Escoamento (UN/RES/EE); E, E e Integridade (UN/ATP/EEIS); Automação e Sistemas Digitais (POCOS/EP/SASD); Segurança e Integridade de Poço (POCOS/SIP); GAT de Integridade e Segurança de Poços</t>
  </si>
  <si>
    <t>A valoração é baseada na detecção e prevenção de incidentes de alta severidade (levando à perda de integridade e intervenção para abandono). Outros ganhos de produção e prevenção de paradas operacionais podem ser auferidos, por flexibilização de envelopes operacionais e detecção de anomalias simples.</t>
  </si>
  <si>
    <t>R$ 257,5 MM.</t>
  </si>
  <si>
    <t>Implantação de uma solução comercial de monitoramento em tempo real (e.g. DecisionSpace Well Integrity Monitoring).</t>
  </si>
  <si>
    <t>Sistema de monitoramento de integridade de poços em tempo real, abrangendo COP/COI, revestimento e pack-off. Inclui envelope operacional em tempo real e detecção antecipada de anomalias.</t>
  </si>
  <si>
    <t>PT-200.20.00031.05</t>
  </si>
  <si>
    <t>PT-200.20.00216.10</t>
  </si>
  <si>
    <t>EV-00131</t>
  </si>
  <si>
    <t>SEST WEB</t>
  </si>
  <si>
    <t>Release do Software SEST WEB</t>
  </si>
  <si>
    <t>Prover software para projeto e acompanhamento em tempo real, implementado no POÇOWEB integrado com todos os programas da SUITE. É primordial para o processo de automação de projeto de poças dentro do POÇO WEB. Esta versão também possibilita o acompanhamento da estabilidade de poços em tempo real, comparando automaticamente com os poços de correlação escolhidos, com seus problemas ocorridos neste poços e suas propriedades. Com o novo módulo de cálculo de tensões in situ, permite cálculo do estado de tensões tanto para projetos, quanto no acompanhamento em tempo real com modelos existentes e calibração esses modelos especificamente para o poço ou para a região onde o poço está sendo perfurado.calibrados.do do  Redução do tempo perdido relacionado a problemas de cunho geomecânico durante a perfuração de poços de petróleo, que somam em média em torno de dois dias por poço. Implementação de metodologia para monitoramento e diagnóstico de problemas relacionados à estabilidade de poço em tempo real, metodologia de estimativa de pressão de poros tanto para projetos quanto para tempo real e podendo modificar as premissas on the fly.Integração com a Geologia para que sejam utilizados por eles para facilitar cálculos de seu trabalho.</t>
  </si>
  <si>
    <t>BFV5</t>
  </si>
  <si>
    <t>Rafael Dias</t>
  </si>
  <si>
    <t>9914810</t>
  </si>
  <si>
    <t>ST-0048</t>
  </si>
  <si>
    <t>Redução de CAPEx na Perfuração de Poços</t>
  </si>
  <si>
    <t>Não deve haver mais desembolsos na entrega a partir de agora. O valor até agora desembolsado dentro do projeto foi de MM R$ 4,9 correspondente ao TC 2017/00690 com a PUC-Rio ._x000D_
Na implantação deve haver custo apenas de HH da TIC e de POCOS/EP/SASD.</t>
  </si>
  <si>
    <t>Baixíssimo risco da perda de pessoas que trabalham no TC com a PUC-Rio</t>
  </si>
  <si>
    <t>o mais rápido possivel _x000D_
para o CSO da exploração e para o grupo de geomecãnica de poços da Petrobras que utilizará como padrão para projetos.</t>
  </si>
  <si>
    <t>Diminuição de custo de poços devido a problemas geomecânicos com metodologias para projeto e aplicação em tempo real._x000D_
Software para possibilitar a automação de projetos de poços no ambiente POÇOWEB.</t>
  </si>
  <si>
    <t>A implantação deve ser relativamente rápida, posto que o sistema estará de acordo com as diretrizes e metodologias para calculo de estabilidade de poços na companhia e vem sendo acompanhado pelo GAT de Geomecânica de Poços neste sentido._x000D_
necessita-se apenas o acompanhamento da implantação no POÇO WEB, que já vem sendo feita durante o TC de apoio a entrega._x000D_
O Sponsor é responsável pelo CSO de acompanhamento real de poços da Exploração. E outro grupo que irá se beneficiar é o grupo de estabilidade de poços recém criado no pocos/spo/pep/proj-perf</t>
  </si>
  <si>
    <t>TIC_x000D_
POCOS/EP/SASD_x000D_
Gat de Geomecânica de poços _x000D_
CSO da Exxploração_x000D_
EXP/TAID_x000D_
POCOS/EP/IDE_x000D_
pocos/spo/pep/proj-perf</t>
  </si>
  <si>
    <t>1) Problemas de cunho geomecânico (prisão, topada, arraste, perda e kick) somam 1.99 dias de tempo perdido por poço);_x000D_
2) É possível prevenir em torno de 70% dos problemas ocorridos;_x000D_
Prisão     0,41 dias NPT / poço_x000D_
Topada   0,25 dias de NPT / poço_x000D_
Arraste   1.,1 dias NPT / poço_x000D_
Perda     0,19 dias NPT / poço_x000D_
Kick        0,04 dias NPT / poço_x000D_
_x000D_
Num cenário otimista 9,2% (40% x 23%) dos custos poderiam ser evitado com esta iniciativa._x000D_
Some-se a isto, a diminuição de HH para projetos de poços pela utilização de um software integrado no projeto automático de poço._x000D_
Além do aumento de segurança por decisões poderem ser tomadas mais rapidamente durante um problema de poço, devido aos modelos implantados e comparação em TR com poços de correlação e cálculos serem feitos mais rapidamente.</t>
  </si>
  <si>
    <t>O retorno segundo valoração calculada e confirmada é de MM R$ 76,74_x000D_
considerando que somente 23% da valoração total de redução de custos de poços referentes a problemas geomecânicos sejam alcançados por esta entrega. Esta valoração está dividida em três entregas.</t>
  </si>
  <si>
    <t>A modificação da companhia deixando de projetar e acompanhar as atividades de estabilidade de poços e geomecânica em geral para terceirizar, porém isto se daria com um enorme decrescimo em tecnologia, modelos e tempo para projetos e mudança de rumos de poços em tempo rel se necessário.</t>
  </si>
  <si>
    <t>Software de estabilidade de poços implantado no POÇOWEB, para projetos e tempo real que permita análises e resoluções rápidas para propostas modificação nas atividades em tempo real.</t>
  </si>
  <si>
    <t>PT-200.20.00048.18</t>
  </si>
  <si>
    <t>EV-00132</t>
  </si>
  <si>
    <t>SIMWEAR</t>
  </si>
  <si>
    <t>Módulo AsBuilt (v.2), Perfilagem (v.2) e Calibração (v.3) disponíveis no Poço WEB, completando a aplicação SIMWEAR, já disponível com o módulo Projeto (v.1 - Junho/19)</t>
  </si>
  <si>
    <t>1. Melhorias relevantes no projeto estrutural da coluna de revestimento, de forma a atender as crescentes demandas da ANP; 2. Padronização dos ensaios tribológicos para determinação do fator de desgaste do sistema ensaiado; 3. Melhorias práticas na seleção de tubos de revestimento visando garantir a integridade do poço. 4. Análise pós operação de poços com validação de perfilagem e operações de perfuração realizadas.Premissas: redução de material de revestimento, redução de HH, licença de software e mitigação da perda de 1 poço por falha estrutural.</t>
  </si>
  <si>
    <t>upimgs/Hardbanding_Duraband.jpg</t>
  </si>
  <si>
    <t>CJD0</t>
  </si>
  <si>
    <t>Joseir Gandra Percy</t>
  </si>
  <si>
    <t>9654294</t>
  </si>
  <si>
    <t>Custos de desenvolvimento da metodologia com a UFAL/LCCV e UFU/LTAD (PEP-78)</t>
  </si>
  <si>
    <t>Cancelamentos dos TCs assinados para desenvolvimento de ferramenta computacional e estudo tribológico do atrito entre coluna de perfuração</t>
  </si>
  <si>
    <t>A previsão de desgaste está distante dos resultados aferidos em campo. Aplicada em projetos e execução de todos os poços marítimos. Aplicação da quantificação do desgaste em poços que realizarem perfilagem do revestimento. Necessidade imediata.</t>
  </si>
  <si>
    <t>Aplicação para previsão, quantificação e calibração do desgaste do revestimento. Modelagem de previsão do desgaste que represente os valores obtidos em perfilagens. Acompanhamento em tempo real e armazenamento do desgaste do revestimento na operação.</t>
  </si>
  <si>
    <t>UFAL/LCCV. Parceria com Kestra e Wellbore para fabricação de arame desenvolvido.</t>
  </si>
  <si>
    <t>Realizar desenvolvimentos que aproximem os resultados das simulações com os resultados de campo</t>
  </si>
  <si>
    <t>Aplicação integrada com dados de projeto (Poço WEB), dados de tempo real (RTO e PWDa) e dados do histórico de perfuração. Interação com projeto do revestimento para análise do desgaste previsto vs desgaste permitido.</t>
  </si>
  <si>
    <t>Melhorias relevantes no projeto estrutural da coluna de revestimento, de forma a atender as crescentes demandas da ANP; Garantia de envelope operacional para vazão de produção/injeção em cenários críticos; Otimização de custos de material pela utilização de tubos de menores espessura de parede.</t>
  </si>
  <si>
    <t>R$ 44 MM</t>
  </si>
  <si>
    <t>Alteração no SIGP que reduz critérios de avaliação da integridade estrutural do poço durante toda a vida útil.</t>
  </si>
  <si>
    <t>Aplicação no Poço Web deve realizar a previsão do desgaste do revestimento no projeto, usando parâmetros de poços executados, quantificar o desgaste em dados de perfilagens de revestimento, armazenar o desgaste obtidos com dados de tempo real e calibrar valores de modelo com os dados de campo e projeto.</t>
  </si>
  <si>
    <t>PT-200.20.00031.06</t>
  </si>
  <si>
    <t>EV-00133</t>
  </si>
  <si>
    <t>TENCIM</t>
  </si>
  <si>
    <t>TENCIM 1D - Módulo Simentar para avaliação da integridade mecânica da bainha de cimento.</t>
  </si>
  <si>
    <t>Será utilizado como ferramenta de simulação na diretriz de Dimensionamento termo-mecânico da bainha de cimento durante a construção (atendimento ao WCA) e vida útil do poço, possibilitando o conhecimento a nível de projeto das propriedades térmicas e mecânicas necessárias para garantir a integridade do cimento durante sua vida útil no poço.</t>
  </si>
  <si>
    <t>upimgs/tencim_4kUCqqd.png</t>
  </si>
  <si>
    <t>BG0T</t>
  </si>
  <si>
    <t>Carlos Pessanha Costa Carvalho</t>
  </si>
  <si>
    <t>2452233</t>
  </si>
  <si>
    <t>1) Custo com o Termo de Cooperação_x000D_
2) HH do CENPES (gestão, acompanhamento, testes de validação, suporte e treinamento) _x000D_
3) HH do cliente SPO (acompanhamento, avaliação, testes) _x000D_
4) Custo com o contrato de serviços</t>
  </si>
  <si>
    <t>1) Mudança cultural para dimensionamento de projetos mais robustos, porém mais seguros_x000D_
2) HH disponível dedicado para a entrega</t>
  </si>
  <si>
    <t>Versão traduzida do módulo TENCIM disponibilizada no Simentar, que terá sua primeira implantação em 29/01/2021 juntamente com a emissão de um padrão  de dimensionamento termo-mecânico da bainha de cimento em poços novos.</t>
  </si>
  <si>
    <t>Antes da implantação será realizado um curso teórico e prático sobre o TENCIM para os clientes. Ao final do curso os participantes compreenderão os conceitos básicos que fundamentam as simulações e estarão aptos para utilizar o software na análise estrutural da bainha de cimento sujeitos a esforços durante a vida útil dos poços de petróleo.</t>
  </si>
  <si>
    <t>1) POCOS/SPO_x000D_
2) POCOS/EP/IDE/PERF_x000D_
3) POCOS/EP/SASD_x000D_
4) TC com a UFRJ</t>
  </si>
  <si>
    <t>Será utilizado como ferramenta de simulação na diretriz de Dimensionamento termo-mecânico da bainha de cimento em poços novos. Seu manual se encontra no Anexo 2 do PE-2DPT-00220 - Elaborar Projeto de Cimentação Primária de Poços Marítimos.</t>
  </si>
  <si>
    <t>1) Wikki Brasil (desenvolvimento módulo TENCIM 1D)_x000D_
2) TIC (infraestrutura)_x000D_
3) Simulador Físico de Integridade do Cimento (realização dos ensaios)</t>
  </si>
  <si>
    <t>Aumento confiabilidade e integridade das bainhas de cimento nos poços de petróleo.</t>
  </si>
  <si>
    <t>O valor econômico gerado pela entrega está diretamente relacionado à redução do número de poços com perda de integridade mecânica na bainha de cimento durante a vida útil do poço, dispensando assim futuras intervenções para correção da cimentação.</t>
  </si>
  <si>
    <t>Seleção de sistema de pasta inadequado aos carregamentos previstos durante a vida útil do poço,  acarretando em perda de integridade da bainha de cimento. A perda da integridade pode comprometer o isolamento hidráulico com a necessidade de reentrada no poço para correção da cimentação.</t>
  </si>
  <si>
    <t>Simulador computacional para dimensionamento de pastas, garantindo a integridade mecânica do cimento durante sua vida útil no poço.</t>
  </si>
  <si>
    <t>PT-200.20.00031.07</t>
  </si>
  <si>
    <t>EV-00134</t>
  </si>
  <si>
    <t>DATS</t>
  </si>
  <si>
    <t>Sensoriamento distribuído de fibra ótica aplicado em gerenciamento de reservatório em tempo real.</t>
  </si>
  <si>
    <t>Antecipação da decisão de abertura/fechamento das ICV's e antecipação da produção devido ao aumento do conhecimento do reservatório.</t>
  </si>
  <si>
    <t>UP8P</t>
  </si>
  <si>
    <t>Sergio Taveira de Camargo Junior</t>
  </si>
  <si>
    <t>9810511</t>
  </si>
  <si>
    <t>P&amp;D de desenvolvimento de conector TH/ANM - US$ 2.000.000,00_x000D_
P&amp;D de desenvolvimento de conector downhole - US$ 2.000.000,00_x000D_
Contratação de umbilical com fibra - US$ 39.000,00/km (delta)_x000D_
Compra de interrogador (solução topside)- US$ 282.000,00_x000D_
P&amp;D interrogador (solução leito marinho) - R$ 6.000.000,00</t>
  </si>
  <si>
    <t>Garantir as duas medidas (DAS e DTS) simultâneos._x000D_
Adequação da interface submarina para incorporar a fibra ótica em tempo hábil para implantação no projeto de Búzios.</t>
  </si>
  <si>
    <t>Atualmente não há fibra ótica instalada permanentemente nos poços Petrobras offshore. _x000D_
Otimizar o gerenciamento de reservatório através medidas distribuídas em tempo real._x000D_
Piloto previsto para campo de Búzios a partir de 2023/24.</t>
  </si>
  <si>
    <t>Padronização da completação dos poços e interface submarina da Petrobras. _x000D_
Designação de espaço na FPSO para equipamentos da fibra ótica._x000D_
Definição do tipo de umbilical a ser instalado/contratado._x000D_
Garantir a interoperabilidade entre os diversos sistemas contratado e instalados.</t>
  </si>
  <si>
    <t>Cias de Serviço: Baker Hughes, Schlumberger, Halliburton, Silixa, Lytt, e TE (Deutch Seacon)._x000D_
Termo de cooperação com Instituição de pesquisa (UTFPR) para modelo de performance (DAS  &amp; DTS) a ser instalado no leito marinho._x000D_
Potenciais parceiros: Exxon Mobil, Shell, Total.</t>
  </si>
  <si>
    <t>Desenvolvimento de múltiplos fornecedores de conector para completação inferior  e para ANM/TH no cenário Petrobras._x000D_
Ferramentas para tomadas de decisão disponíveis ou desenvolver próprias.</t>
  </si>
  <si>
    <t>Interface submarina._x000D_
Processos de contratação integrando as diversas áreas (poço, subsea e produção).</t>
  </si>
  <si>
    <t>Antecipação da identificação de frente de água/gás._x000D_
Possível identificação de incrustação, otimizando intervenções._x000D_
Avaliação de integridade do poço: identificação da posição de furo na coluna/revestimento e quantificação de fluxo, identificação de vazamento de packer/VGL._x000D_
Validação do perfil de divergência na operações de estimulação, o que acarreta em otimizar as operações/simuladores.</t>
  </si>
  <si>
    <t>Antecipação da decisão de abertura/fechamento das ICV's._x000D_
Antecipação da produção devido ao aumento do conhecimento do reservatório._x000D_
Nota: Estudo sendo feito em conjunto com RES/EXP.</t>
  </si>
  <si>
    <t>Desenvolvimento dos conectores fora do prazo necessário para instalar no projeto de Búzios._x000D_
Ausência de múltiplos fornecedores dos conectores.</t>
  </si>
  <si>
    <t>Medidas de strain/tempo (vibração, onda mecânica), temperatura e gradiente de temperatura distribuídas ao longo do poço através de sensores de fibra ótica.</t>
  </si>
  <si>
    <t>EV-00135</t>
  </si>
  <si>
    <t>SAD Riser-BOP</t>
  </si>
  <si>
    <t>Sistema de monitoramento da coluna de riser de perfuração e BOP, conjuntamente com dados de correnteza, para avaliação dos movimentos sobre a CABP, permitindo avaliar a fadiga sobre os elementos tubulares.</t>
  </si>
  <si>
    <t>Reduzir dias de NPT de sondas de perfuração devido a restrições de condições ambientais, e mitigar perda de poço por necessidade de abandono devido a falta de conhecimento na avaliação da fadiga dos elementos.</t>
  </si>
  <si>
    <t>upimgs/Dart_Anel_Tensionador.jpg</t>
  </si>
  <si>
    <t>Custos de instrumentação com parceiro licitado (PEP-75 – serviço tecnológico)</t>
  </si>
  <si>
    <t>Cancelamento da licitação para contratação do serviço. Licitação sem vencedores.</t>
  </si>
  <si>
    <t>O processo de contratação foi interrompido em março/2020. A ET e MD estão prontas para lançamento do processo de contratação.</t>
  </si>
  <si>
    <t>Instrumentação da coluna de riser associando as condições ambientais atuantes. Permitir desenvolvimento de metodologias que avaliem a fadiga sobre a CABP.</t>
  </si>
  <si>
    <t>Pulse, Kongsberg, Fulgro, 4subsea, 2H, Stress Enginerring. Drilling contractor</t>
  </si>
  <si>
    <t>Mobilização das drilling contractor para fornecer dados de sensores na coluna de riser, principalmente integradas ao monitoramento em tempo real.</t>
  </si>
  <si>
    <t>GAT de sondagem, integração das drilling contractor na instrumentação da coluna de riser e BOP/LMRP.</t>
  </si>
  <si>
    <t>Redução de NPT por condições ambientais que restringem a operação da sonda no poço. Perda de poço por abandono em caso de balanço da CABP.</t>
  </si>
  <si>
    <t>Não participação de drilling contractor na instrumentação do riser de perfuração</t>
  </si>
  <si>
    <t>Coleta de dados da coluna de riser que validem metodologias de redução de tempos perdidos e ociosidade nas sondas afretadas na companhia. Validação de quantificação do consumo de fadiga em cenários de balanço de cabeça de poço.</t>
  </si>
  <si>
    <t>EV-00136</t>
  </si>
  <si>
    <t>BOPe</t>
  </si>
  <si>
    <t>BOPe certificado</t>
  </si>
  <si>
    <t>CYG3</t>
  </si>
  <si>
    <t>Guilherme Siqueira Vanni</t>
  </si>
  <si>
    <t>9617680</t>
  </si>
  <si>
    <t>ST-0032</t>
  </si>
  <si>
    <t>Desenvolvimento de Equipamentos de Alta Confiabilidade</t>
  </si>
  <si>
    <t>EV-00137</t>
  </si>
  <si>
    <t>Guideline para Linhas de ECS</t>
  </si>
  <si>
    <t>Conclusão das especificações</t>
  </si>
  <si>
    <t>EV-00138</t>
  </si>
  <si>
    <t>MyBarrier-BOP</t>
  </si>
  <si>
    <t>Software MyBarrier para Gerenciamento da Confiabilidade e Segurança de BOP</t>
  </si>
  <si>
    <t>Redução de CAPEX e OPEX nas operações de construção e intervenções em poços com sonda Redução do número de retiradas de BOP</t>
  </si>
  <si>
    <t>POCOS/SM/ES</t>
  </si>
  <si>
    <t>ST-0219</t>
  </si>
  <si>
    <t>Segurança Operacional e Ambiental em operações de Poços</t>
  </si>
  <si>
    <t>IT-010</t>
  </si>
  <si>
    <t>Aumento da Segurança e Redução HHER</t>
  </si>
  <si>
    <t>Aumento da Segurança Operacional e da Segurança de Processo e Redução do TAR</t>
  </si>
  <si>
    <t>Atrasos na entrega por parte da DNV _x000D_
Problemas financeiros relativos a dificuldade de se utilizar os recursos dentro do regulamento ANP apontados pela DNV</t>
  </si>
  <si>
    <t>Atualmente a tomada de decisão em relação a continuidade operacional quando há ocorrência de falhas no BOP é complexa, sujeita a subjetividade e conflitos de interesse. A tomada de decisão baseada em dados pode ajudar a reduzir os esforços neste sentido. A solução será aplicada em POCOS a partir de DEZ/2021</t>
  </si>
  <si>
    <t>Redução do número de dias de operação com sonda para construção e intervenções em poços levando-se em conta a tomada de decisão baseada em análise quantitativa de risco</t>
  </si>
  <si>
    <t>DNV GL - Desenvolvedora conjunta _x000D_
POCOS/SIP - Apoio na implantação em poços marítimos - Segurança de Poços_x000D_
POCOS/SM/ES/ECS - Apoio na implantação em poços marítimos - Operação de BOP</t>
  </si>
  <si>
    <t>A entrega não depende de movimentos do mercado. A entrega depende de um envolvimento multi partes na Petrobras. A saber: _x000D_
1 - TIC: auxiliar no deployment do MyBarrier em Ambiente Petrobras _x000D_
2 - POCOS/SM/ES/ECS: Auxiliar na integração com o Sondopolis</t>
  </si>
  <si>
    <t>Termo de Cooperação com a DNV _x000D_
Apoio da TIC e de POCOS/SM/ES/ECS</t>
  </si>
  <si>
    <t>A valoração da entrega se deve a estimativas de redução de custos com sonda devido a redução do número de retiradas de BOP e consequente redução do tempo perdido com sonda_x000D_
Outro benefício importante é o aumento da segurança, dado em primeiro lugar pela própria gestão do risco na operação com BOP e também por evitar manobras de retirada e instalação de BOP que apresentam um risco para a operação.</t>
  </si>
  <si>
    <t>VPL do Negócio: R$ 151,23 MM</t>
  </si>
  <si>
    <t>Falta de apoio interno das gerências apontadas TIC e POCOS/SM/ES/ECS</t>
  </si>
  <si>
    <t>Software para a gestão de confiabilidade e segurança de BOP baseada em análise quantitativa de riscos. _x000D_
O parâmetro afetado será o custo na construção e intervenção em poços pela redução do downtime em sonda por falhas de BOP</t>
  </si>
  <si>
    <t>PT-200.20.00032.02</t>
  </si>
  <si>
    <t>PT-200.20.00219.01</t>
  </si>
  <si>
    <t>EV-00139</t>
  </si>
  <si>
    <t>Requisitos de Confiabilidade em ETs de Serviços de Poço</t>
  </si>
  <si>
    <t>Metodologia para inclusão de Confiabilidade em ETs de Poço</t>
  </si>
  <si>
    <t>Melhorias nos parâmetros de confiabilidade de equipamentos/ferramentas associados a serviços de poços, reduzindo tempo perdido durante operações</t>
  </si>
  <si>
    <t>U43V</t>
  </si>
  <si>
    <t>Marcos Vinicius da Silva Nobrega</t>
  </si>
  <si>
    <t>2478193</t>
  </si>
  <si>
    <t>P&amp;D: Custos do Termo de Cooperação com a USP-LabRisco (2017/00305-7)</t>
  </si>
  <si>
    <t>O principal desafio está associado a obtenção de informações que representem bem os sistemas em foco de maneira ampla, evitando considerar soluções específicas de fornecedores.</t>
  </si>
  <si>
    <t>A aplicação piloto está focada no sistema de DP de barcos de estimulação e nos sistemas de Secagem e de transporte de de cascalho._x000D_
Oportunidade de entrada em operação de sistemas considerando estes novos requisitos são esperados para meados de 2022</t>
  </si>
  <si>
    <t>USP - LabRisco (Colaborador no desenvovimento - TC)_x000D_
-POCOS/SPO/PEP/PROJ-CA (Cliente atual)_x000D_
-POCOS/SPO/SP/FLUI (Cliente atual)_x000D_
- POCOS/EP/ITC (Implanação/Abrangência)_x000D_
- POCOS/SPO/PEP/PROJ-MABI (Abrangência)</t>
  </si>
  <si>
    <t>É necessário que o mercado caminhe no sentido de incrementar a cultura de confiabilidade, sendo capaz de atender aos novos requisitos a serem incluídos nas ET de serviços a serem propostos neste projeto.</t>
  </si>
  <si>
    <t>Informações relativas a confiabilidade dos componentes empregados nas equipamentos/ferramentas af</t>
  </si>
  <si>
    <t>O ganho potencial enxergado para o negócio é a redução de tempo perdido ocasionado por falhas em equipamentos/ferramentas associadas a serviços, principalmente nas operações realizadas em conjunto a recursos críticos (Sondas)._x000D_
Dependendo do serviço em foco, pode contribuir também nos aspectos de SMS.</t>
  </si>
  <si>
    <t>Incapacidade de atender ao novos requisitos incluídos nas ET de serviços ou atendimento, mas com substancial aumento do valor cobrado pelo serviço.</t>
  </si>
  <si>
    <t>Entrega: Recomendações para inclusão em especificações técnicas, incluindo sensoriamento de componentes críticos, especificação de sistema de diagnóstico/prognóstico de falhas e recomendações para registro de falhas.</t>
  </si>
  <si>
    <t>EV-00140</t>
  </si>
  <si>
    <t>SCPS baseado em Confiabilidade</t>
  </si>
  <si>
    <t>Construção e disponibilização de aparato de testes de SCPS em escala real, customizado para os equipamentos da Petrobras</t>
  </si>
  <si>
    <t>Alavanca de valor: Redução de CAPEX:  redução de tempo de sonda por conta de menor número de falhas de vedação do SCPS e menor número de poços a reconstruir para recomposição de malha._x000D_
_x000D_
Ganhos potencialmente altos por conta do custo necessário para consertar falha de vedação ou abandonar o poço._x000D_
_x000D_
Verificação experimental de limites operacionais de novos SCPS a serem apreciados ou adquiridos pela Petrobras futuramente._x000D_
_x000D_
Verificação experimental dos limites operacionais frente a carregamentos específicos (testes fit-for-purpose), como fadiga ou carregamentos extremos que não estiverem previstos em normas vigentes.</t>
  </si>
  <si>
    <t>upimgs/fea.PNG</t>
  </si>
  <si>
    <t>TCs com UFRGS/LAMEF. Há dois TCs_x000D_
- P&amp;D: valor total R$ 10,77 MM, dos quais R$ 4,08 MM já foram desembolsados._x000D_
- Infraestrutura: R$ 3,35 MM, já 100% desembolsado_x000D_
_x000D_
Para efeitos de cálculo, considera-se que, dos R$ 6,68 MM a desembolsar, R$ 3,24 MM seja custo dessa entrega. O restante lança-se como custo da entrega EV-00838 - ELU dos SCPS._x000D_
_x000D_
No futuro, custos com contrato de serviço a ser negociado com a UFRGS/LAMEF.</t>
  </si>
  <si>
    <t>Fabricantes fornecem os limites dos seus equipamentos, sem verificação externa. Os fabricantes são excessivamente otimistas ao publicar os limites de alguns equipamentos (por exemplo, o SCPS MS-700 da GE). _x000D_
_x000D_
A Petrobras poderá testar quaisquer SCPS que venha a apreciar ou possuir futuramente, de forma a medir a real capacidade limite dos equipamentos. Hoje há plano de testes proveniente do GT de Gerenciamento de Pressão Mínima no Anular de Poços Produtores de Búzios. A demanda consiste em testar 15 CVUs com carregamentos customizados (fit-for-purpose) para verificar se os respectivos poços estão de fato dentro do envelope operacional especificado pelo fabricante._x000D_
_x000D_
Em geral, a medição pode ser realizada segundo as normas vigentes bem como em condições específicas de carregamento, efetivamente testando o SCPS em um regime fit-for-purpose. Exemplos de testes fit-for-purpose seriam carregamentos extremos não previstos em norma, ou carregamentos que induzam fadiga.</t>
  </si>
  <si>
    <t>1) Desconhecimento dos limites operacionais dos elementos de vedação das cabeças de poço submarinas, conhecidos por CVUs; e_x000D_
_x000D_
2) Inviabilidade de testes recorrentes desses elementos de vedação</t>
  </si>
  <si>
    <t>UFRGS/LAMEF_x000D_
POCOS/EP/IDE/PERF_x000D_
POCOS/SPO/SP/EP_x000D_
POCOS/SPO/PEP/PROJ-PERF</t>
  </si>
  <si>
    <t>O cliente deve determinar as premissas da entrega (quais SCPS serão analisadas, informações fornecidas pelos fabricantes) e atualizá-las conforme necessário.</t>
  </si>
  <si>
    <t>Analistas experientes em testes físicos_x000D_
_x000D_
Engenheiros com conhecimento acerca dos SCPS utilizados na Petrobras e seus limites e limitações</t>
  </si>
  <si>
    <t>Alavanca de valor: Redução de CAPEX:  redução de tempo de sonda por conta de menor número de falhas de vedação do SCPS e menor número de poços a reconstruir para recomposição de malha._x000D_
Ganhos potencialmente altos por conta do custo necessário para consertar falha de vedação ou abandonar o poço._x000D_
_x000D_
Premissas de valoração:_x000D_
_x000D_
Cada falha resulta em 30 dias de sonda de tempo perdido (80% de chance) ou em um poço perdido (20% de chance)_x000D_
					_x000D_
Falhas de CVU por ano: 2 falhas				_x000D_
Dias sonda por falha: 30 dias				_x000D_
Custo de 1 poço: 65 MM USD (Fonte: custo de poços de GLF e LPA)_x000D_
Falhas reparáveis 18,2 MM USD (80% de dois workovers de 30 dias)_x000D_
Perdas de poços:	26,0 MM USD (20% de dois poços perdidos)_x000D_
_x000D_
Divide valoração (50%) com a entrega EV-00140 - SCPS baseado em Confiabilidade.</t>
  </si>
  <si>
    <t>R$ 194 MM com economia de tempo de sonda com intervenções para endereçar falhas de CVUs.</t>
  </si>
  <si>
    <t>Os SCPS analisados podem ter limites condizentes com o publicado pelos fabricantes, diminuindo o interesse dos clientes pela Entrega._x000D_
_x000D_
As premissas de custo de workover podem ser excessivamente otimistas.</t>
  </si>
  <si>
    <t>Com base nos conhecimentos adquiridos da Entrega ELU dos SCPS (http://map-e.petrobras.com.br/entregas/editar-entrega/8563), construção e disponibilização de aparato de testes em  escala real, customizado para os SCPS disponíveis para a Petrobras com prioridade._x000D_
_x000D_
- início de 2022: captura de valor com testes fit-for-purpose de poços produtores de Búzios com SCPS cujo fabricante (GE/Baker) fez downrating do envelope operacional.</t>
  </si>
  <si>
    <t>EV-00141</t>
  </si>
  <si>
    <t>Sistema de CBM para Segurança de Poço</t>
  </si>
  <si>
    <t>Entrega do Plug-in no RTO Live para CBM em BOP</t>
  </si>
  <si>
    <t>Redução de downtime - benefício Petrobras e Drilling Contractor Melhor planejamento de manutenção - benefício Petrobras e Drilling Contractor Redução do custo com spare parts - benefício Drilling Contractor</t>
  </si>
  <si>
    <t>Programa Brent de Equilíbrio 25 - Beq 25</t>
  </si>
  <si>
    <t>TC com a UFF: R$ 4.617.980,68</t>
  </si>
  <si>
    <t>Atualmente a manutenção do BOP é baseada em calendário segundo orientações do fabricante. A manutenção baseada em condição (CBM) pode ajudar a reduzir o tempo perdido. O plug-in deverá ser implantado em dezembro de 2022 no RTO Live</t>
  </si>
  <si>
    <t>Redução do número de dias de operação com sonda para construção e intervenções em poços levando-se em conta a manutenção baseada em condição</t>
  </si>
  <si>
    <t>UFF - Parceira no termo de cooperação que está desenvolvendo o sistema _x000D_
Drilling Contractors - Fornecem informações relevantes e validam os resultado_x000D_
POCOS/SM/ES/ECS - Apoio no desenvolvimento e na implantação em Poços Marítimos</t>
  </si>
  <si>
    <t>Adoção por parte das drilling contractors e fabricantes das ações de manutenção baseada em condição</t>
  </si>
  <si>
    <t>Termo de Cooperação com a UFF _x000D_
Viabilização do uso do RTO Live para a implantação do plug-in</t>
  </si>
  <si>
    <t>risco de não aceitação por parte do mercado da mudança da estratégia de manutenção</t>
  </si>
  <si>
    <t>Plug-in para o RTO Live que ofereça regras de interpretação dos dados monitorados do BOP para orientar as atividades de manutenção. _x000D_
O parâmetro afetado será o custo na construção e intervenção em poços pela redução do downtime em sondas por falhas de BOP</t>
  </si>
  <si>
    <t>PT-200.20.00032.03</t>
  </si>
  <si>
    <t>PT-200.20.00219.06</t>
  </si>
  <si>
    <t>EV-00142</t>
  </si>
  <si>
    <t>SIMSAG</t>
  </si>
  <si>
    <t>Simulador computacional que permite ao projetista calcular a altura do leito de sólidos formado, a transmissibilidade de pressão e o nível de degradação do fluido no anular ao longo dos anos de operação do poço dada as condições ambientais, natureza do fluido e o  dimensional da metalurgia.</t>
  </si>
  <si>
    <t>Otimização de projetos de intervenção, completação ou abandono mediante a confirmação da não ocorrência de anular confinado. Economia de custos despendidos em operações de mitigação de APB.</t>
  </si>
  <si>
    <t>upimgs/sh_ampulheta_549656056.jpg</t>
  </si>
  <si>
    <t>BBQ8</t>
  </si>
  <si>
    <t>Elessandre Alves de Souza</t>
  </si>
  <si>
    <t>9736539</t>
  </si>
  <si>
    <t>- 2.859 MM R$, TC 2019/00571-4, UNICAMP: Transmissibilidade de pressão, caracterização do leito sedimentado, ganho de escala, simulação física._x000D_
_x000D_
- 0,931 MM R$, TC 2020/00236-8, UFRuralRJ: caracterização da dinâmica de sedimentação, distribuição hidrostática e modelagem matemática e programação._x000D_
_x000D_
- 0,491 MM R$, TC 2017/00708-4, UFU: validação experimental do simulador numérico: ensaios de sedimentação pela técnica de raios gama.</t>
  </si>
  <si>
    <t>Operacionalizar ensaios de sedimentação em escala para validação do modelo de transmissibilidade. _x000D_
Definir técnica de caracterização mecânica do leito sedimentado._x000D_
Realização de ensaios de vida acelerada.</t>
  </si>
  <si>
    <t>Em 2020, disponibilização de versão simplificada do simulador  no poçoweb (MVP), atualizações anuais serão implementadas até a versão final em 2023._x000D_
O software  vem sendo utilizado em otimização de projetos de intervenção, abandono, perfuração  e completação de todo E&amp;P.</t>
  </si>
  <si>
    <t>Poços que apresentem obstrução de algum anular devido sedimentação avançada são suscetíveis à perda de integridade, principalmente em intervenções ou operações com grande variação de temperatura. _x000D_
O uso da ferramenta permite identificar esses poços e otimizar os recursos de engenharia para evitar ou mitigar problemas.</t>
  </si>
  <si>
    <t>UFRuralRJ, UFU, UNICAMP</t>
  </si>
  <si>
    <t>- Medidas de contenção/correção: projetos de intervenção, completação ou abandono em poços com anulares contendo fluidos de perfuração. _x000D_
_x000D_
- Medidas de prevenção: projetos de perfuração em poços onde serão deixados anulares contendo fluidos de perfuração.</t>
  </si>
  <si>
    <t>- Assinatura do TC: 2019/00571-4_x000D_
_x000D_
- Assinatura do TC: 2020/00236-8</t>
  </si>
  <si>
    <t>O ganho médio por poço onde a MVP (SIMSAG 1.0) atestou a não cobertura do trecho de poço aberto simplificando projetos de  perfuração, intervenção, completação e/ou abandono foi de 10 dias de sonda.</t>
  </si>
  <si>
    <t>Economia de 418 MM R$ (VPL) por redução de dias de sonda empregados em perfuração, completação, abandono ou w/o.</t>
  </si>
  <si>
    <t>- Interrupção do cronograma de intervenção, abandono e completação.</t>
  </si>
  <si>
    <t>Simulador computacional que permite ao projetista calcular a altura do leito de sólidos formado no anular ao longo do tempo e a distribuição hidrostática decorrente. Além da transmissibilidade de pressão e o nível de degradação do fluido. _x000D_
O modelo contempla sólidos polidispersos, fluido não newtoniano  e efeitos térmicos.</t>
  </si>
  <si>
    <t>PT-200.20.00032.01</t>
  </si>
  <si>
    <t>PT-200.20.00031.14</t>
  </si>
  <si>
    <t>EV-00143</t>
  </si>
  <si>
    <t>Avaliação projeto de Interferência</t>
  </si>
  <si>
    <t>Entrega de Metodologia consideração do efeito do amortecimento estrutural nos coeficientes hidrodinâmicos</t>
  </si>
  <si>
    <t>Redução do conservadorismo na determinação da amplificação do arrasto em análises de interferência possibilitando a otimização do arranjo submarino e a redução de periodicidade de inspeção com possível redução de custos.</t>
  </si>
  <si>
    <t>SUB/ES/PSUB</t>
  </si>
  <si>
    <t>ST-0050</t>
  </si>
  <si>
    <t>Redução de Custos de Sistemas Submarinos (CAPEX)</t>
  </si>
  <si>
    <t>1. No P&amp;D R$ 11,5MM sendo: HH R$ 2MM, TC ICT R$ 8MM e Outros (JIP) R$ 1,5MM_x000D_
2. Implantação: não haverá custo</t>
  </si>
  <si>
    <t>O projeto não foi priorizado mesmo com uma relação ganho/custo de 75 vezes (economia de USD 154MM). O projeto depende de amostras reais de dutos que estão sendo negociadas tanto junto à BANIT (linhas para descarte) quanto diretamente com os fornecedores (já houve um contato com a Prysmiam)</t>
  </si>
  <si>
    <t>Atualmente, a ET de Análise de Interferência não especifica como os coeficientes hidrodinâmicos devem ser calculados. Com isso, cada fornecedor adota uma metodologia diferente e submete à apreciação da Petrobras. Como resultado, os valores obtidos são bastante conservadores gerando limitações no arranjo submarino e em alguns casos diminuição do número de poços interligados._x000D_
Uma vez implementada, a metodologia será aplicada a todos os projetos de desenvolvimento da produção._x000D_
A expectativa é que a partir do início de 2024 seja possível incorporar a metodologia à ET de Análise de Interferência.</t>
  </si>
  <si>
    <t>A metodologia será elaborada em função dos resultados numéricos e experimentais previstos no desenvolvimento do projeto. Tendo em vista que o número de amostras é pequeno devido à limitações de logística e custo, é possível que a abrangência em termos dos tipos de dutos seja limitada</t>
  </si>
  <si>
    <t>1. Internos: SUB/DCT, SUB/ECSS, SUB/EDF e SUB/EDR_x000D_
2. Externos_x000D_
2.1 ICT: UFSC (um TC em adamento e outro suspenso - aguardando priorização CTO)_x000D_
2.2 Fornecedores: dutos flexíveis, umbilicais (STU e convencionais) e compósitos</t>
  </si>
  <si>
    <t>Aceitação da metodologia por parte dos fornecedores uma vez que, apesar da pouca amostragem, será embasada por estudos numéricos e experimentais e possivelmente certificada.</t>
  </si>
  <si>
    <t>1. Amostras reais de dutos (flexíveis, umbilicais e compositos) com comprimentos de 5m, 10m e 30m._x000D_
2. Termos de cooperação com universidade_x000D_
3. Acordos com fornecedores para disponibilização de amostras</t>
  </si>
  <si>
    <t>Possibilitar projetos menos conservadores quanto à interferência, otimizando o arranjo submarino e viabilizando a interligação de mais poços. Além disso, devido à redução no conservadorismo, espera-se uma redução da necessidade de intervenção e substituição de linhas.</t>
  </si>
  <si>
    <t>1. Otimização CAPEX nos projetos (flexível + STU): USD 45MM_x000D_
2. Redução OPEX (inspeção): USD 4MM_x000D_
3. Redução Opex (substituição de risers - flexíveis + STU): USD 105MM_x000D_
TOTAL: USD 154MM</t>
  </si>
  <si>
    <t>Recusa dos fornecedores em adotar a metodologia que será incorporada na ET de Análise de Interferência. Como forma de mitigar esse risco, está planejado (a ser avaliado pelo CTO) a validação da metodologia por uma empresa certificadora.</t>
  </si>
  <si>
    <t>O produto final será uma metodologia para consideração do amortecimento estrutural na determinação dos coeficientes hidrodinâmicos resultantes do fenômeno de VIV (Vibração Induzida por Vórtices) que será implementada na ET de Interferência. Dessa forma, a metodologia será usada tanto para elaboração de projetos conceituais quanto por fornecedores para avaliação da interferência entre linhas.</t>
  </si>
  <si>
    <t>PT-200.20.00033.03</t>
  </si>
  <si>
    <t>PT-200.20.00050.07</t>
  </si>
  <si>
    <t>EV-00151</t>
  </si>
  <si>
    <t>Smart Subsea - Sistemas Submarinos Inteligentes</t>
  </si>
  <si>
    <t>Entrega de metodologia de implementação de novos sistemas submarinos inteligentes</t>
  </si>
  <si>
    <t>Aumento da confiabilidade e desempenho de sistemas submarinos, melhor precisão na avaliação da condição e integridade de equipamentos submarinos, aumento da automação de sistemas submarinos</t>
  </si>
  <si>
    <t>upimgs/SS.jpg</t>
  </si>
  <si>
    <t>UP4K</t>
  </si>
  <si>
    <t>Daniel Pozzani</t>
  </si>
  <si>
    <t>9801538</t>
  </si>
  <si>
    <t>ST-0033</t>
  </si>
  <si>
    <t>Aumento da confiabilidade e garantia da integridade de novos sistemas submarinos</t>
  </si>
  <si>
    <t>IT-006</t>
  </si>
  <si>
    <t>Integridade e Confiabilidade de Sistemas Submarinos</t>
  </si>
  <si>
    <t>Limitação tecnológica da capacidade de detecção, de acompanhamento, de análise e de prognóstico do nível de integridade e disponibilidade de dutos flexíveis, dutos rígidos e equipamentos submarinos. Aprimoramento das técnicas de intervenção para manutenção da integridade, mitigação de riscos e reparo de danos em sistemas submarinos.</t>
  </si>
  <si>
    <t>Investimento: R$ 1,77 MM</t>
  </si>
  <si>
    <t>-Avaliação da estratégia de implementação do projeto conceitual de equipamentos inteligentes em sistemas submarinos através de especificação;_x000D_
-Revisão da especificação necessária para implementação.</t>
  </si>
  <si>
    <t>Situação atual: TRL 3 e CRL 4 (projeto em contratação)_x000D_
Aplicação: Pré-Sal, Pós-Sal com extensão para revitalizações submarinas;_x000D_
Data de implementação: 2025</t>
  </si>
  <si>
    <t>Desempenho da qualificação da tecnologia através dos parâmetros de fabricação, montagem e qualificação do sistema. Desempenho da evolução física e financeira do projeto</t>
  </si>
  <si>
    <t>-Fornecedores de equipamentos submarinos_x000D_
-Operadoras com experiência offshore</t>
  </si>
  <si>
    <t>Mercado deve evoluir em tecnologias mapeadas no desenvolvimento</t>
  </si>
  <si>
    <t>-Disponibilidade da Verba de P&amp;D_x000D_
-HH interno de P&amp;D_x000D_
-Agilidade na Contratação</t>
  </si>
  <si>
    <t>Até aprox. R$ 123 MM</t>
  </si>
  <si>
    <t>Fornecedores podem perder oportunidades de implantar novas tecnologias ou tecnologias mais promissoras e que reduzam custo de implantação e operação</t>
  </si>
  <si>
    <t>Proposta: contratar o projeto conceitual e elaborar especificação para implementação de método e KPIs em equipamentos submarinos</t>
  </si>
  <si>
    <t>PT-200.20.00033.02</t>
  </si>
  <si>
    <t>EV-00152</t>
  </si>
  <si>
    <t>Interação Duto-solo Pré-sal</t>
  </si>
  <si>
    <t>Entrega de Metodologia de Interação Duto-Solo para dutos de coleta (até 12 pol) e de exportação (Especificação Técnica) com aplicação direta em dutos do pré-sal</t>
  </si>
  <si>
    <t>1)	possível aumento de vida útil de dutos flow-line existentes de até 12" (coleta) e dutos de exportação, 2) Viabilizar especificações menos conservadoras para projetos novos.</t>
  </si>
  <si>
    <t>SUB/ES/GEO</t>
  </si>
  <si>
    <t>BXXG</t>
  </si>
  <si>
    <t>Carlos de Oliveira Cardoso</t>
  </si>
  <si>
    <t>235464</t>
  </si>
  <si>
    <t>HH, TCs (HH e infra-estrutura)</t>
  </si>
  <si>
    <t>Concluir as obras de infra-estrutura</t>
  </si>
  <si>
    <t>Situação atual: projetos novos e análises de vida útil em dutos com metodologia mais conservadora face as incertezas do critério atual</t>
  </si>
  <si>
    <t>Treinamento, testes em protótipos</t>
  </si>
  <si>
    <t>IPT, SUB, CENPES, TIC, certificadora (hold)</t>
  </si>
  <si>
    <t>N.A</t>
  </si>
  <si>
    <t>Orçamento</t>
  </si>
  <si>
    <t>Aumento de vida útil de dutos existentes e redução de custos em dutos novos</t>
  </si>
  <si>
    <t>Ver VPL entrega</t>
  </si>
  <si>
    <t>Redução de conservadorismo em especificações técnicas para dutos novos e em análise de confiabilidade para dutos existentes</t>
  </si>
  <si>
    <t>PT-200.20.00033.04</t>
  </si>
  <si>
    <t>PT-200.20.00050.08</t>
  </si>
  <si>
    <t>EV-00153</t>
  </si>
  <si>
    <t>Interação Duto-Solo Exportação</t>
  </si>
  <si>
    <t>Entrega de Metodologia de Interação Duto-Solo para dutos acima 12 pol (Especificação Técnica) com aplicação direta em dutos de exportação do pré-sal</t>
  </si>
  <si>
    <t>1)	possível aumento de vida útil de dutos flow-line existentes acima de 12", 2) Viabilizar especificações menos conservadoras para projetos novos.</t>
  </si>
  <si>
    <t>CP56</t>
  </si>
  <si>
    <t>Cyntia Goncalves da Costa Matt</t>
  </si>
  <si>
    <t>240609</t>
  </si>
  <si>
    <t>PT-200.20.00033.05</t>
  </si>
  <si>
    <t>EV-00158</t>
  </si>
  <si>
    <t>PIG mandril 4" × 8,5" para P-55</t>
  </si>
  <si>
    <t>Pig de limpeza do tipo mandril para dutos com variação de diâmetro de 4" × 8,5".</t>
  </si>
  <si>
    <t>Condicionamento dos dutos para campanha de inspeção e melhoria de escoamento através de remoção de depósitos. Redução de custo de parada operacional não programada e multa ANP por descumprimento do SGSS.</t>
  </si>
  <si>
    <t>upimgs/PIG_4_x_85pol.jpg</t>
  </si>
  <si>
    <t>CL98</t>
  </si>
  <si>
    <t>Volney Soares Lopes</t>
  </si>
  <si>
    <t>231557</t>
  </si>
  <si>
    <t>ST-0034</t>
  </si>
  <si>
    <t>Inspeção, monitoramento e intervenção em dutos submarinos</t>
  </si>
  <si>
    <t>TC com a UNIFEI no valor de R$ 747.639,00 (já totalmente quitado). Esse projeto enquadra-se no Regulamento Técnico nº 5/2005 da ANP, em cumprimento à cláusula de investimento em P&amp;D.</t>
  </si>
  <si>
    <t>Atualmente, apenas a impossibilidade de trabalho de campo (testes no loop) por conta da pandemia poderia comprometer a entrega do produto no prazo. A área de testes está pronta, assim como o protótipo do PIG.</t>
  </si>
  <si>
    <t>Protótipo fabricado e loop de testes montado. _x000D_
_x000D_
O PIG será utilizado para limpeza e condicionamento para inspeção dos dutos de coleta da P55.  Esse PIG foi projetado especificamente para este duto, com suas particularidades.</t>
  </si>
  <si>
    <t>Após os testes de qualificação, o PIG deve ser limpo e ter seus vedadores substituídos por novos, antes de ser enviado para a Petrobras para testes de campo.</t>
  </si>
  <si>
    <t>Universidade Federal de Itajubá - UNIFEI</t>
  </si>
  <si>
    <t>O valor do petróleo retorne ao patamar utilizado nas premissas de cálculo da valoração</t>
  </si>
  <si>
    <t>Apenas HH. O projeto está em fase final, com todos as parcelas do contrato já quitadas.</t>
  </si>
  <si>
    <t>Caso o PIG não esteja disponível, não será possível a limpeza dos dutos para posterior inspeção, com periodicidade de 5 anos. A alternativa, seria a realização e testes hidrostáticos em cada duto, para assegurar sua integridade. Essa alternativa requer parada de produção do duto em teste por um tempo estimado de 5 dias semana.</t>
  </si>
  <si>
    <t>A não necessidade de interrupção de produção para o processo de limpeza do duto, com a utilização do PIG. A solução alternativa prevê interrupção de produção para teste de integridade.</t>
  </si>
  <si>
    <t>Interrupção da produção através dos dutos ou preço do petróleo abaixo do valor utilizado como premissa de cálculo da valoração.</t>
  </si>
  <si>
    <t>Desenvolvimento e qualificação de um  protótipo de pig mandril raspador multi-diâmetro 4" x 8,5". O PIG deve ser capaz de percorrer todo o duto para qual ele foi projetado, executando a limpeza do mesmo, sendo recolhido no recebedor em condições íntegras.</t>
  </si>
  <si>
    <t>PT-200.20.00034.01</t>
  </si>
  <si>
    <t>EV-00159</t>
  </si>
  <si>
    <t>Slofec</t>
  </si>
  <si>
    <t>Protótipos para detecção de falhas em tubulações/dutos emersos e submersos reparados por material compósito</t>
  </si>
  <si>
    <t>U4EL</t>
  </si>
  <si>
    <t>Ana Lucia Fampa Seabra D'Almeida</t>
  </si>
  <si>
    <t>2427297</t>
  </si>
  <si>
    <t>EV-00160</t>
  </si>
  <si>
    <t>VANT 3D -  Inspeção Visual Quantitativa com RPAS</t>
  </si>
  <si>
    <t>Protótipo de plataforma VANT 3D com sistema de inspeção visual quantitativa</t>
  </si>
  <si>
    <t>Minimizar a exposição de pessoas ao risco de acidentes, redução de POB, redução do tempo de inspeção, aumento da qualidade e precisão dos resultados. Escalabilidade</t>
  </si>
  <si>
    <t>upimgs/3.jpg</t>
  </si>
  <si>
    <t>CTTI</t>
  </si>
  <si>
    <t>Carla Alves Marinho Ferreira</t>
  </si>
  <si>
    <t>211337</t>
  </si>
  <si>
    <t>R$ 3,9 MM:_x000D_
TC (PEP78) R$ 2,4 MM;  Horas (PEP75) R$ 1,5 MM.</t>
  </si>
  <si>
    <t>Validar a tecnologia em ambiente offshore mediante testes de campo</t>
  </si>
  <si>
    <t>Situação Atual: O trabalho é executado por escaladores industriais de forma totalmente manual_x000D_
Onde: UEPs da Companhia; _x000D_
Quando: Com a finalização do projeto e transferência tecnológica, iniciando-se em 2022.</t>
  </si>
  <si>
    <t>Condições ambientais (que também interferem no trabalho do escalador) e procedimentos de segurança de voo</t>
  </si>
  <si>
    <t>Dentro da Petrobras: SUB/ES/DCT e SUB/OPSUB/MIS/IRSE_x000D_
_x000D_
_x000D_
Fora da Petrobras:  Empresas prestadoras de serviços com RPAS (drone) dentro dos requisitos da família de fornecedores 99.005.500</t>
  </si>
  <si>
    <t>Oferta do serviço com uso da ferramenta diante de demanda segura do cliente</t>
  </si>
  <si>
    <t>Vagas a bordo em plataforma. Demanda sinalizada pela MIS/IRSE para que seja viável implantar a tecnologia na Petrobras.</t>
  </si>
  <si>
    <t>Aumento da segurança para os trabalhadores, redução do tempo consumido com a inspeção, redução do POB para a atividade e aumento da qualidade do serviço executado</t>
  </si>
  <si>
    <t>Redução no tempo de inspeção por duto. VPL de R$0,9 MM (payoff 10 anos)</t>
  </si>
  <si>
    <t>Desinteresse das empresas em absorver a tecnologia. Falha no modo de demandar o serviço por parte da Petrobras</t>
  </si>
  <si>
    <t>A solução visa realizar a inspeção visual quantitativa em PIDF-4, podendo ser extendida para o PIDR-4, reduzindo a atuação do escalador apenas para serviços de manutenção que se fizerem necessários;_x000D_
Parâmetros a serem alcançados:                                                     Capacidade de execução das medições dimensionais usualmente realizadas pelo escalador (diâmetro, ovalização, ângulo de catenária...)</t>
  </si>
  <si>
    <t>PT-200.20.00034.07</t>
  </si>
  <si>
    <t>EV-00161</t>
  </si>
  <si>
    <t>Visão computacional (processamento de Imagens) para inspeção e monitoramento da integridade de sistemas submarinos</t>
  </si>
  <si>
    <t>Três tipos de ferramentas para inspeção e monitoração de dutos flexíveis, baseadas em Visão Computacional e  Processamento de Imagens para medir torções e deformações na capa externa. Serão utilizados vídeos de ROV convencional (1ª ferramenta),  imagens de câmeras fixadas no riser (2ª ferramenta), ou ainda escaneamento a laser a partir do ROV com reconstrução 3D da geometria do duto (3ª ferramenta). As ferramentas permitem medir torções com acurácia melhor que 0,5 grau/m, além da acuidade visual da inspeção hoje disponível.</t>
  </si>
  <si>
    <t>Redução do número de diárias de embarcação RSV para realização de IDDT (Inspeção Diferenciada para Detecção de Torção) e THI (Teste Hidrostático de Integridade) nas linhas flexíveis.</t>
  </si>
  <si>
    <t>upimgs/Visão.jpg</t>
  </si>
  <si>
    <t>CSFW</t>
  </si>
  <si>
    <t>Jose Mauro Teixeira Marinho</t>
  </si>
  <si>
    <t>203325</t>
  </si>
  <si>
    <t>ST-0051</t>
  </si>
  <si>
    <t>Redução de Custos de Operações Submarinas (OPEX)</t>
  </si>
  <si>
    <t>Termo de Cooperação com a UFPE para desenvolvimento das ferramentas (R$ 10,8MM no período 2020 a 2024)._x000D_
Custos de fabricação e operação das ferramentas (estimado R$24,6MM no período 2023 a 2032).</t>
  </si>
  <si>
    <t>Desenvolver um sistema eficiente de fixação do padrão gráfico e ferramenta no riser, pois as condições na splash zone são muito agressivas._x000D_
Se houver requisito de fixação diverless (a depender da condição do riser no momento da instalação), o risco de insucesso é muito maior.</t>
  </si>
  <si>
    <t>Para risers antigos, não utilizando o sistema MODA, só existe o sistema de televisionamento para risers com ponto de conexão emersa. Para o conexão submersa, somente inspeção visual, sem capacidade de medir torções com acurácia requerida. _x000D_
_x000D_
Será aplicado em risers de UEP flutuantes da UN-BC e UN-ES._x000D_
Já identificados 273 dutos com vencimento até 2025, dentre os quais estima-se que de 10 a 25 vão requerer monitoração de torção, e são candidatos a utilização da ferramenta._x000D_
_x000D_
VPL calculado a partir de 2023 (disponibilização da 2ª ferramenta)._x000D_
Uso potencial a partir de 2021 (disponibilização da 1ª ferramenta).</t>
  </si>
  <si>
    <t>Quantidade de risers que utilizarão a ferramenta simultaneamente. Serão entregues todos os softwares e dois protótipos (hardware) da 2a ferramenta. O uso em maior escala requer o licenciamento de fornecedor para a fabricação de mais unidades.</t>
  </si>
  <si>
    <t>GRVM (Grupo de Realidade Virtual e Multimidia) da UFPE (Universidade Federal de Pernambuco)</t>
  </si>
  <si>
    <t>Assinatura do Termo de Cooperação com a UFPE._x000D_
_x000D_
Dispositivos de fixação das câmeras e padrões gráficos no riser (abraçadeiras) a serem desenvolvidos pelo CENPES.</t>
  </si>
  <si>
    <t>Permitir que um programa de extensão da vida útil em risers   seja realizado com critérios mais rigorosos de medição de torções para avaliar a integridade estrutural dos arames da armadura de tração, eliminando algumas inspeções IDDT nestes risers.</t>
  </si>
  <si>
    <t>Redução de gasto com embarcação RSV para realização de IDDT (Inspeção Diferenciada para Detecção de Torção) e THI (Teste Hidrostático de Integridade) nas linhas flexíveis.</t>
  </si>
  <si>
    <t>Desenvolver 3 tipos de ferramentas para inspeção e monitoração de dutos flexíveis, baseadas em Visão Computacional e  Processamento de Imagens para medir torções e deformações na capa externa. _x000D_
_x000D_
As ferramentas devem permitir a medição de torções com acurácia melhor que 0,5grau/m, além da acuidade visual da inspeção hoje disponível.</t>
  </si>
  <si>
    <t>PT-200.20.00034.02</t>
  </si>
  <si>
    <t>EV-00163</t>
  </si>
  <si>
    <t>PIGs de inspeção de trincas para dutos cladeados multisize (4" x 7,13" e 4" x 8")</t>
  </si>
  <si>
    <t>PIG de inspeção de trincas para dutos cladeados multisize  (4 x 7,13 ; 4 x 8") - UN-BUZIOS e UN-BS</t>
  </si>
  <si>
    <t>Benefícios relacionados principalmente ao aumento da eficiência operacional e a redução dos custos de inspeção, pois, para os pigs em desenvolvimento, não há necessidade de parada de produção para passagem do pig (inspeção com pig disponível no mercado levaria a pelo menos 6 dias de parada de produção do duto)</t>
  </si>
  <si>
    <t>upimgs/imagem_pig_trinca_Versao_7.png</t>
  </si>
  <si>
    <t>HXB6</t>
  </si>
  <si>
    <t>Rafael Wagner Florencio dos Santos</t>
  </si>
  <si>
    <t>9701957</t>
  </si>
  <si>
    <t>R$ 24 MM</t>
  </si>
  <si>
    <t>Integração de sensores de correntes parasitas a uma eletrônica de controle e de baterias, adaptáveis a um projeto mecânico de pig  capaz de negociar variações de diâmetro interno entre 4" e 8"</t>
  </si>
  <si>
    <t>Pig disponível no mercado levaria a pelo menos 6 dias de parada de produção do duto para a inspeção, além de toda uma complexidade logística para adaptação da tubulação em topside para a passagem desse pig._x000D_
_x000D_
A Entrega será inicialmente utilizada como teste de campo em duto cladeado de um dos FPSOs:  Cid Paraty, Cid Sao Paulo, Cid Ilhabela. Ao todo são 64 dutos dentro do envelope de abrangência (considerando-se também Mero 1 e 2, Búzios V e Sépia), onde estima-se inspeção de pelo menos 26 desses dutos no próximos 10 anos._x000D_
_x000D_
1ª Entrega parcial (pig 4" x 7,13") com previsão de disponibilização para teste de campo em junho de 2022.</t>
  </si>
  <si>
    <t>Velocidade do pig = max 2m/s_x000D_
Pressão interna duto = max 250bar_x000D_
Raios de curvatura mínimos no duto:_x000D_
4": 5D_x000D_
5,13": 3D_x000D_
6" - 8": 3D</t>
  </si>
  <si>
    <t>PUC-RIO/CPTI_x000D_
UFRJ/LNDC</t>
  </si>
  <si>
    <t>Entrega continuar a ser a única no mercado para atendimento aos requisitos técnicos de inspeção considerando-se os custos de sua implantação</t>
  </si>
  <si>
    <t>Pagamento das parcelas restantes do TC (pelo menos R$ 1MM em 2020); fabricação de corpos de prova com tubos cladeados para validação em TRL6; Inspeção de duto do FPSO Cid São Paulo ou Paraty ou Ilhabela para validação em TRL7</t>
  </si>
  <si>
    <t>Redução de custos relacionados principalmente aos custos de inspeção, pois, para os pigs em desenvolvimento, não há necessidade de parada de produção para passagem do pig (inspeção com pig disponível no mercado levaria a pelo menos 6 dias de parada de produção do duto)</t>
  </si>
  <si>
    <t>Considerando-se redução de custos de inspeção  de 26 dutos resulta-se VPL de R$ 240,7 MM em 10 anos</t>
  </si>
  <si>
    <t>Surgimento de tecnologia que atenda as requisitos técnicos a um custo mais baixo de inspeção; redução da demanda por petroleo levando a redução de produção ou venda de ativos</t>
  </si>
  <si>
    <t>PIGs instrumentados que atendam às variações de diâmetro previstas para os trechos com dutos rígidos cladeados das plataformas Cid Paraty, Cid Sao Paulo, Cid Ilhabela e para os projetos de Mero 1, Mero 2, Búzios V e Sépia para garantir a identificação de trinca na camada cladeada na região de soldas desses dutos, antes da mesma ser transpassada e o aço carbono exposto ao fluído altamente corrosivo._x000D_
Os parâmetros técnicos a serem alcançados estão contemplados no documento "Specifications and requirements for in-line inspection of pipelines" do Pipeline Operators Forum (POF)</t>
  </si>
  <si>
    <t>PT-200.20.00034.03</t>
  </si>
  <si>
    <t>EV-00164</t>
  </si>
  <si>
    <t>Controlador de velocidade (módulo de controle de velocidade para PIG 12" e Multisize)- Rota 2</t>
  </si>
  <si>
    <t>Adaptação do módulo de controle de velocidade para PIG 12" e Multisize</t>
  </si>
  <si>
    <t>Inspeção de dutos com maior eficiência e qualidade; Prevenção a falhas nos dutos devido a inspeção correta; Prevenir possíveis problemas ambientais que possam ser advindos da falha de dutos; Evitar a redução do fluxo de gás mesmo quando realizando as operações de pigagem (limpeza e inspeção).</t>
  </si>
  <si>
    <t>U49H</t>
  </si>
  <si>
    <t>Raphael de Miranda Negri</t>
  </si>
  <si>
    <t>2415679</t>
  </si>
  <si>
    <t>Custo das instituições e fabricação/manutenção do PIG</t>
  </si>
  <si>
    <t>Assinatura do contrato_x000D_
Desafios tecnológicos</t>
  </si>
  <si>
    <t>Gasoduto ROTA 2</t>
  </si>
  <si>
    <t>Projeto modificado de PIGs monosizes de 12" c/ o controlador_x000D_
Projeto Modificado de PIGs multisizes (tamanho em range a ser definido) c/ o_x000D_
controlador_x000D_
Controle de Velocidade Ativo_x000D_
PIG monosize modificado com prototipo de controle ativo de velocidade_x000D_
PIG multisize modificado com prototipo de controle ativo de velocidade</t>
  </si>
  <si>
    <t>SENAI-BA e PUC-RIO</t>
  </si>
  <si>
    <t>NA</t>
  </si>
  <si>
    <t>Inspeção de dutos com maior eficiência e qualidade_x000D_
-Prevenção a falhas nos dutos devido a Inspeção correta_x000D_
-Prevenir possíveis problemas ambientais que possam ser advindos da falha de dutos_x000D_
-Evitar a redução do fluxo de gás mesmo quando realizando as operações de pigagem (limpeza e Inspeção)</t>
  </si>
  <si>
    <t>Ganhos de produção relativos à não redução de fluxo de gás.</t>
  </si>
  <si>
    <t>Desenvolvimento de lógica e controle de baixo consumo de energia de forma a garantir que o PIGs possua energia ao longo de todo o_x000D_
trajeto a ser percorrido._x000D_
- Desenvolvimento/Seleção de componentes eletrônicos compatíveis com o ambiente de forma a evitar canisters para alta pressão._x000D_
- Desenvolvimento de dispositivo de abertura e fechamento, confiável para o meio de utilização, e com baixo consumo de potência;_x000D_
- Desenvolvimento de sensor de velocidade adequado para o meio de aplicação, que possibilite leituras de velocidade fidedignas;_x000D_
- Adaptação de PIG monosize de 12"com o sistema de controle de velocidade a ser desenvolvido;_x000D_
- Adaptação de PIG multisize (possíveis alternativas 9"-16" ou 15"-24") com o sistema de controle de velocidade a ser desenvolvido;_x000D_
- Desenvolvimento da competência em projeto de PIGs;</t>
  </si>
  <si>
    <t>PT-200.20.00034.04</t>
  </si>
  <si>
    <t>EV-00165</t>
  </si>
  <si>
    <t>IBR (Inspeção Baseada em Risco) de Equipamentos Submarinos</t>
  </si>
  <si>
    <t>Metodologia para otimização de inspeção de equipamentos submarinos validada em campo</t>
  </si>
  <si>
    <t>- Otimização dos custos de inspeção de equipamentos submarinos- Aumento da assertividade na tomada de decisões relativas ao gerenciamento da integridade e da análise de extensão de vida de equipamentos submarinos</t>
  </si>
  <si>
    <t>CTDM</t>
  </si>
  <si>
    <t>Leonardo Oliveira de Barros</t>
  </si>
  <si>
    <t>213750</t>
  </si>
  <si>
    <t>- Revisar os padrões corporativos para incluir as metodologias_x000D_
- Convergir na matriz de tolerabilidade de risco desenvolvida na metodologia (faixa quantitativa)</t>
  </si>
  <si>
    <t>- Os termos de cooperação estão assinados e em andamento_x000D_
- A aplicação será em todas as UNs do E&amp;P e nas gerências da SUB envolvidas com o processo de gerenciamento da integridade_x000D_
- A primeira entrega ocorrerá em 2022</t>
  </si>
  <si>
    <t>- Facilidade de uso pelas áreas operacionais_x000D_
- Disponibilização de ferramentas computacionais para aplicação da metodologia</t>
  </si>
  <si>
    <t>-Universidades e ICTs. (USP, LACTEC, CERTI, UFRGS, PUC-RIO)</t>
  </si>
  <si>
    <t>- Processos da Petrobras e Regulamentação Externa não podem sofrer alteração significativa ao longo do projeto</t>
  </si>
  <si>
    <t>- Manutenção dos termos de cooperação_x000D_
- Envio de informações demandadas para o desenvolvimento do trabalho_x000D_
- Engajamento das gerências das UNs e da SUB no desenvolvimento do trabalho</t>
  </si>
  <si>
    <t>- Otimização dos custos de inspeção de equipamentos submarinos_x000D_
- Aumento da assertividade na tomada de decisões relativas ao gerenciamento da integridade e da análise de extensão de vida de equipamentos submarinos</t>
  </si>
  <si>
    <t>- Encerramento prematuro dos termos de cooperação_x000D_
- Falta de acesso aos dados históricos de operação por parte dos parceiros</t>
  </si>
  <si>
    <t>- Metodologia para otimizar o escopo e a periodicidade de inspeção de equipamentos submarinos com base em seu histórico operacional e seu risco associado</t>
  </si>
  <si>
    <t>PT-200.20.00035.01</t>
  </si>
  <si>
    <t>EV-00166</t>
  </si>
  <si>
    <t>Novos critérios para avaliação de proteção catódica</t>
  </si>
  <si>
    <t>Definição de novos potenciais de sub-proteção catódica;Redução da emissão RTIs de Proteção Catódica;Diminuição do custo de manutenção do Sistema de Proteção Catódica;Extensão para todo ciclo de vida da instalação submarina;</t>
  </si>
  <si>
    <t>UQT7</t>
  </si>
  <si>
    <t>Jefferson Rodrigues de oliveira</t>
  </si>
  <si>
    <t>CENPES/PDIDP/EXP</t>
  </si>
  <si>
    <t>9828599</t>
  </si>
  <si>
    <t>- Simulação laboratorial de longa duração;_x000D_
- Testes de campo durante 1 ano;_x000D_
- Modificação das normas internacionais relacionadas a sistemas de proteção catódica.</t>
  </si>
  <si>
    <t>De 2017 a 2020 foram executadas apenas 24% das RTIs emitidas;_x000D_
_x000D_
Será aplicado em equipamentos submarinos submetidos a sistemas de proteção catódica, ao final do projeto.</t>
  </si>
  <si>
    <t>Parâmetros fisico-químicos do equipamento (profundidade);_x000D_
Tempo proposto para projeto de Proteção Catódica;_x000D_
Inspeção Visual.</t>
  </si>
  <si>
    <t>UFRJ;_x000D_
 - DNV-GL;_x000D_
 - Instituto Francês de Corrosão._x000D_
CENPES.</t>
  </si>
  <si>
    <t>Necessidades:_x000D_
 - Testes laboratoriais;_x000D_
 - Testes de Campo;_x000D_
 - Análise de RTI emitidas desde 2005.</t>
  </si>
  <si>
    <t>Recursos:_x000D_
 - Testes laboratoriais;_x000D_
 - Testes de Campo;_x000D_
 - Análise de RTI emitidas desde 2005._x000D_
_x000D_
Ou seja, 4 Termos de Cooperação com a UFRJ.</t>
  </si>
  <si>
    <t>Revisão das normas internacionais dos sistemas de proteção catódica submarina, atuando em toda a Petrobras, principalmente visando os campos maduros, sem considerar equipamentos submarinos dos campos do pré-sal, com não necessidade de tratamento de 68% das RTIs emitidas.</t>
  </si>
  <si>
    <t>96 milhões de reais por ano ao longo dos próximos 10 anos, considerando 120 RTIs ao valor de 800.000 reais, considerando apenas sistemas submarinos de campos maduros.</t>
  </si>
  <si>
    <t>Cancelamento do projeto.</t>
  </si>
  <si>
    <t>Redução do número de Recomendação Técnica de Inspeção (RTI) de proteção catódica relacionada a equipamentos submarinos;_x000D_
 - Postergar o tratamentos das RTIs, sem comprometer a integridade do sistema._x000D_
 - Definir potenciais de sub-proteção catódica em relação a taxa de corrosão.</t>
  </si>
  <si>
    <t>PT-200.20.00035.02</t>
  </si>
  <si>
    <t>EV-00167</t>
  </si>
  <si>
    <t>Mensageiro</t>
  </si>
  <si>
    <t>Sistema Mensageiro para monitorar e armazenar parâmetros relevantes, tais como pequenos vazamentos de hidrocarbonetos e taxa de corrosão, gerando alarme de contigência.</t>
  </si>
  <si>
    <t>Permitir a monitoração da integridade de equipamentos submarinos em processo de descomissionamento como a BSR protótipo de Congro, evitando sua remoção em regime de urgência.</t>
  </si>
  <si>
    <t>CMAO</t>
  </si>
  <si>
    <t>Allan Carre de Oliveira</t>
  </si>
  <si>
    <t>232580</t>
  </si>
  <si>
    <t>ST-0037</t>
  </si>
  <si>
    <t>Inspeção, monitoramento e intervenção em equipamentos submarinos</t>
  </si>
  <si>
    <t>Finalização do termo de cooperação vigente com a PUC-Rio.</t>
  </si>
  <si>
    <t>Sistema entregue; manutenção necessária até o descomissionamento da BSR de congro.</t>
  </si>
  <si>
    <t>A partir da entrega, todas as operações de mergulho.</t>
  </si>
  <si>
    <t>A entrega já foi realizada estando o sistema instalado e operando na BSR de congro.</t>
  </si>
  <si>
    <t>PUC-Rio e EBTs associadas (Ativatec)</t>
  </si>
  <si>
    <t>O que existe no mercado atualmente já garantiria o resultado esperado.</t>
  </si>
  <si>
    <t>Contratação da PUC-Rio</t>
  </si>
  <si>
    <t>Evitar a desmobilzação imediata da BSR de congro por falta do sistema de monitoramento</t>
  </si>
  <si>
    <t>Evitar a desmobilização imediata da BSR de congro por falta de sistema de monioramento.</t>
  </si>
  <si>
    <t>Risco baixo, tecnologia já implementada.</t>
  </si>
  <si>
    <t>Ferramenta de simulação de operações de mergulho, capaz de avaliar a capacidade de ROVs/AUVs desempenharem a função do mergulhador, substituindo-o.</t>
  </si>
  <si>
    <t>PT-200.20.00037.04</t>
  </si>
  <si>
    <t>EV-00168</t>
  </si>
  <si>
    <t>Mapeamento de espessura</t>
  </si>
  <si>
    <t>Protótipo da ferramenta de mapeamento de espessura testada</t>
  </si>
  <si>
    <t>Redução de custo e incremento na segurança via:_x000D_
1 - aumento da confiabilidade por estender o conceito de medição pontual para varredura de áreas, garantindo detectabilidade de defeitos críticos, inclusive em cenários de corrosão heterogênea; _x000D_
2 - evitamento de perda de produção devido à dano crítico detectado antes da falha;_x000D_
3 - redução e otimização do tempo de inspeção (medição de espessura);_x000D_
4 - construção de modelo 3D dos spools inspecionados para alimentar Digital Tween dos equipamentos submarinos;_x000D_
5 - extensão de vida de equipamentos através de análises menos consevadoras (ECA) previstas nos códigos de adequação ao serviço (Fitness for Service) para equipamentos com modelagem 3D refinada;_x000D_
6 - otimização do planejamento das inspeções submarinas (via IBR) em função da disponibilidade de dados mais refinados das geometrias inspecionadas.</t>
  </si>
  <si>
    <t>CTMZ</t>
  </si>
  <si>
    <t>Gustavo Pinto Pires</t>
  </si>
  <si>
    <t>212881</t>
  </si>
  <si>
    <t>-HH interno, materiais para construção do protótipo, serviços (usinagem e calderaria);_x000D_
-Termo de Cooperação com TCS (Conexões Petrobras para Inovação- módulo Startup)</t>
  </si>
  <si>
    <t>-Robotização do mecanismo de acesso à area a ser inspecionada;_x000D_
-Processamento de sinais avançados, que está sendo contemplado no TC com a UTFPR</t>
  </si>
  <si>
    <t>Tem oportunidade de ser aplicado em Roncador, Marlim e Albacora a partir da disponibilidade do equipamento (12/2023)</t>
  </si>
  <si>
    <t>-Capacidade de acesso às regiões de interesse do equipamento submarino_x000D_
-Capacidade do algoritmo para reconstrução 3D do perfil de corrosão;</t>
  </si>
  <si>
    <t>Internos: SUB/SSUB/MIS/STMI, SUB/SSUB/MIS/MI-AUP_x000D_
Externos: UTFPR (TC de desenvolvimento do software), TCS Tecnologia (Petrobras para Conexões - Módulo Startup), Sonomatic (?) e outras empresas de inspeção submarina.</t>
  </si>
  <si>
    <t>Empresas interessadas na prestação de serviço de mapeamento de espessura para equipamentos submarinos como consequência de um requisito a ser incorporado nas futuras especificações técnicas de RSVs</t>
  </si>
  <si>
    <t>-protótipo (2023): HH interno+ materiais+serviços_x000D_
-verba Conexões Petrobras para Inovação- módulo Startup: em torno de R$500 mil para termo de cooperação com TCS;</t>
  </si>
  <si>
    <t>-Aumento da confiabilidade e disponibilidade dos equipamentos submarinos;_x000D_
-Redução de custo ao evitar perda de produção devido à dano crítico detectado antes da falha;_x000D_
-Fornecimento de dados em 3D para construção do modelo virtual (digital twin) do equipamento submarino, subsidiando análises de integridade alinhadas à transformação digital;</t>
  </si>
  <si>
    <t>-Redução de custo ao evitar perda de produção devido à dano crítico detectado antes da falha;</t>
  </si>
  <si>
    <t>-Equipamento de mapeamento de espessura não ser capaz de detectar danos críticos como previsto (restrições de acesso ou limitação na técnica de reconstrução);</t>
  </si>
  <si>
    <t>-ter maior capacidade de detecção de danos críticos para equipamentos submarinos, contribuindo para aumento da disponibilidade;_x000D_
-maior capacidade para reconstrução do perfil interno de corrosão;</t>
  </si>
  <si>
    <t>PT-200.20.00037.01</t>
  </si>
  <si>
    <t>EV-00169</t>
  </si>
  <si>
    <t>Diagnóstico de falhas e Estimativa da Confiabilidade de sensores submarinos (TPT, PT, PDG)</t>
  </si>
  <si>
    <t>Sistema de monitoramento (hardware +software conectado em rede) de sensores de poços e modelo computacional para análises de interferência eletromagnética em sensores de poços.</t>
  </si>
  <si>
    <t>Acompanhamento em tempo real da integridade de sensores de poços;_x000D_
- Identificação de parâmetros de confiabilidade desses sensores, suportando possíveis tomadas de decisões relacionadas a esse tipo de equipamento;_x000D_
- Validação dos dados de sensores de forma automática;_x000D_
- União e estruturação de dados de sensores advindos de diferentes sistemas de aquisição  (SAS, MCS), e dos diferentes sistemas de gerenciamento existentes; _x000D_
- Análise e diagnóstico de falhas em sensores submarinos, causadas por interferência eletromagnética de circuitos de potência próximos.</t>
  </si>
  <si>
    <t>upimgs/Sensores.png</t>
  </si>
  <si>
    <t>UR67</t>
  </si>
  <si>
    <t>Jose Carlos Leao Veloso Silva</t>
  </si>
  <si>
    <t>9851900</t>
  </si>
  <si>
    <t>Custos no P&amp;D, sobretudo, de HH e de viagens. Na implantação, custos de serviços para customização e suporte a nível comercial.</t>
  </si>
  <si>
    <t>Realização de testes de campo, com embarque de pessoal envolvido na pesquisa.</t>
  </si>
  <si>
    <t>A Entrega avançou cerca de 75 % do planejamento realizado, faltando, praticamente, a etapa de teste de campo. Será aplicada em qualquer UN com necessidade de gerenciamento dos dados de sensores submarinos, ou com potencial de ocorrência de falha em sensores por interferência eletromagnética de circuitos de potência próximos. Estará disponível (piloto) a partir de meados de 2021.</t>
  </si>
  <si>
    <t>Disponibilização dos dados de sensores submarinos advindos de sistemas da Petrobras, como o SAS, o MCS e o PI.</t>
  </si>
  <si>
    <t>Institutos de pesquisa com conhecimento diferenciado nos assuntos envolvidos, e empresas com experiência na área de gestão de dados, confiabilidade e de sistemas de sensores submarinos utilizados pela Petrobras.</t>
  </si>
  <si>
    <t>Deverá atender aos requisitos técnico básicos que terão sido definidos na fase de P&amp;D.</t>
  </si>
  <si>
    <t>Recursos necessários para o embarque de equipe.</t>
  </si>
  <si>
    <t>- Acompanhamento em tempo real da integridade de sensores de poços;_x000D_
- Identificação de parâmetros de confiabilidade desses sensores, suportando possíveis tomadas de decisões relacionadas a esse tipo de equipamento;_x000D_
- Validação dos dados de sensores de forma automática, minimizando custos associados a embarques, que teriam essa função._x000D_
- União e estruturação de dados de sensores advindos de diferentes sistemas de aquisição  (SASMIC, SAS, MCS), e dos diferentes sistemas de gerenciamento existentes, otimizando processos de análises e de tomadas de decisão._x000D_
- Análise e diagnóstico de falhas em sensores submarinos, causadas por interferência eletromagnética de circuitos de potência próximos, indicando possíveis ações corretivas ou preditivas.</t>
  </si>
  <si>
    <t>Aumento da produção a partir de um acompanhamento em tempo real da integridade dos sensores, e de um maior conhecimento da confiabilidade dos mesmos.</t>
  </si>
  <si>
    <t>Falta de capacitação técnica do mercado.</t>
  </si>
  <si>
    <t>- Instalação em plataformas offshore de sistemas de monitoramento de sensores submarinos de poços, fornecendo dados desses equipamentos, em tempo real, de forma estruturada e com parâmetros de confiabilidade, a grupos de gestão de sensores das UN, de Avaliação da Formação, e de Produção, Elevação  escoamento;_x000D_
- Parâmetro de diagnóstico e análise de interferência eletromagnética em sensores submarinos, suportando decisões relacionadas à instalação/intervenção de cabos de potência integrados  e de sensores.</t>
  </si>
  <si>
    <t>PT-200.20.00037.02</t>
  </si>
  <si>
    <t>EV-00170</t>
  </si>
  <si>
    <t>Protótipo de TDR e Megômetro submarino</t>
  </si>
  <si>
    <t>-Economia com embarcações (utilização de RSV ao invés de SESV para atividades de busca de falhas em umbilicais elétricos submarinos)</t>
  </si>
  <si>
    <t>BG2D</t>
  </si>
  <si>
    <t>Antonio Augusto Kotsugai Moreira</t>
  </si>
  <si>
    <t>2450184</t>
  </si>
  <si>
    <t>-R$5,2 milhões com o TCT com o SENAI-SC;
-Custos de transporte/Impostos para teste do equipamento da C-Kore;
-Custo de leasing do equipamento</t>
  </si>
  <si>
    <t>-Testar equipamento/protótipo para detecta falhas em umbilicais submarinos; 
-Verificar se o equipamento é capaz de detectar falhas no sistema elétrico dentro do poço</t>
  </si>
  <si>
    <t>-Será aplicada a partir de 2024 em ativos com falhas em umbilicais submarinos</t>
  </si>
  <si>
    <t>-eficiência da tecnologia para encontrar falhas em umbilicais elétricos com precisão de aproximadamente 10m</t>
  </si>
  <si>
    <t>SENAI-SC, C-Kore</t>
  </si>
  <si>
    <t>-2 campanhas de detecção de falhas em umbilicais</t>
  </si>
  <si>
    <t>-Recursos para o TCT com o SENAI-SC;
-Recursos para o teste de campo do equipamento da empresa C-Kore</t>
  </si>
  <si>
    <t>-Substituição de barco SESV (diária $250mil) por RSV (diária $70 mil) para realização de diagnóstico de falha de umbilicais elétricos</t>
  </si>
  <si>
    <t>- Preço do equipamento ou o seu aluguel ser muito superior ao projetado;
-Tecnologia se mostrar ineficiente para encontrar falhas</t>
  </si>
  <si>
    <t>-entrega de protótipo pronto para ser usado em campo</t>
  </si>
  <si>
    <t>EV-00171</t>
  </si>
  <si>
    <t>Digital Twin de Sistemas de Potência Submarinos para Gerenciamento da Integridade e Otimização da Produção</t>
  </si>
  <si>
    <t>Sistema (software + hardware) de monitoramento remoto (do topside), não invasivo, baseado na modelagem computacional detalhada do sistema de potência submarino (sistema de acionamento), realimentado através das variáveis monitoradas, com estimação, com alto grau de confiabilidade, do estado operacional do HiSep, mediante aplicação de técnicas de inteligência artificial. Baseado nessa estimação, é feita a identificação do ajuste do controle do VSD para uma operação otimizada do sistema submarino, ou para a retirada do mesmo de uma condição de instabilidade.</t>
  </si>
  <si>
    <t>Disponibilização de informações, com alto grau de confiabilidade e em tempo real, a respeito do estado de operação de motores submarinos, e a respeito do melhor ajuste a ser feito no VSD de alimentação, de forma a levar o motor para um ponto de operação otimizado. Isso levará o motor a trabalhar de forma mais eficiente, impactando em um aumento de produção de óleo e em uma aumento de sua vida util.</t>
  </si>
  <si>
    <t>Para o P&amp;D, custos, basicamente, de HH e de viagens. Para a implantação da entrega, custos para o desenvolvimento de um hardware adequado à instalação junto ao VSD da plataforma, bem como de incorporação dos algoritmos desenvolvidos.</t>
  </si>
  <si>
    <t>Conseguir informações técnicas detalhadas sobre os equipamentos que constituem o sistema de potência submarino, e validar a tecnologia com testes reais, em plataformas.</t>
  </si>
  <si>
    <t>O projeto encontra-se em fase de assinatura nas instituições, mas suspenso devido ao cenário atual. Poderá ser aplicada a tecnologia em qualquer campo com sistema de potência submarino, estando provavelmente disponível para a implantação a partir do 2º semestre de 2025.</t>
  </si>
  <si>
    <t>Devem ser disponibilizados os dados elétricos de saída do VSD, e outros dados de campo identificados como necessários para o ajuste do modelo matemático/digital twin.</t>
  </si>
  <si>
    <t>Instituições de pesquisa com conhecimento técnico a respeito do assunto e com capacidade laboratorial para a realização de simulações de alta performance, em tempo real. Empresas com experiência no desenvolvimento de hardwares e softwares de monitoramento de motores.</t>
  </si>
  <si>
    <t>O mercado deve ser capaz de atender aos requisitos técnicos da tecnologia, definidos no P&amp;D.</t>
  </si>
  <si>
    <t>Recursos voltados para os testes em ambiente real, na plataforma.</t>
  </si>
  <si>
    <t>Possibilidade de acompanhamento, em tempo real, da condição operacional do motor, em termos dos sinais de tensão e corrente chegando nos terminais do equipamento, e suporte à operação para um ajuste ótimo dessa condição.</t>
  </si>
  <si>
    <t>Ganhos em termos de aumento da produção, e em aumento da vida util do motor/ conjunto submarino de bombeio.</t>
  </si>
  <si>
    <t>Mediante o monitoramento dos sinais elétricos de saída do VSD, em topside, estimar, em tempo real e com um grau de confiabilidade significativamente superior ao atual, os parâmetros de estado de operação do motor,  identificando o ajuste ótimo do VSD, de forma a levar o motor submarino para uma condição de operação otimizada;</t>
  </si>
  <si>
    <t>EV-00172</t>
  </si>
  <si>
    <t>Monitoramento remoto e diagnóstico preditivo de falha em tempo real de Modulos de Bombeio Submarinos (MOBO) da P-57 / P58</t>
  </si>
  <si>
    <t>Sistema de monitoramento remoto (hardware +software)– localizado em topside - de sistemas de bombeio submarinos, especialmente do tipo MoBo, para o diagnóstico preditivo de falhas mediante a técnica da assinatura elétrica dos sinais de alimentação do motor.</t>
  </si>
  <si>
    <t>- Acompanhamento em tempo real da integridade de motores/sistemas de bombeio submarinos; e/ou- Identificação precoce de falhas no motor/sistemas de bombeio submarino mediante técnica não-intrusiva;- Favorecimento do planejamento da intervenção, mediante uma estimativa de proximidade de falha do equipamento, com consequente redução do tempo de parada;- Suporte à operação para ajuste do ponto de operação do motor/sistema submarino, de modo a se aumentar seu tempo médio de falha.</t>
  </si>
  <si>
    <t>Na fase de P&amp;D, basicamente HH e viagens. Na implantação, os custos de mercado para tornar o produto comercial.</t>
  </si>
  <si>
    <t>Disponibilidade de sistemas de bombeio submarino, onde possam ser instalados os equipamentos de medição, monitoramento e diagnóstico, que estão em desenvolvimento.</t>
  </si>
  <si>
    <t>Está na fase de coleta de dados reais na P-58, sendo essa a primeira plataforma onde o sistema está sendo empregado. Após análises e tratamento dos dados monitorados, para ajuste dos algorítmos, deverá ser aplicada, como protótipo, na P-58 e na P-57, a partir de 2022.</t>
  </si>
  <si>
    <t>A disponibilidade do sistema de bombeio submarino a ser monitorado, que deve estar fora de operação para a instalação da tecnologia (entrega).</t>
  </si>
  <si>
    <t>Institutos de pesquisa e empresas com conhecimento na área de técnicas de diagnóstico preditivo de motores elétricos através de sua assinatura elétrica .</t>
  </si>
  <si>
    <t>O  mercado deve ser capaz de atender aos requisitos técnicos mínimos a serem definidos ao fim do projeto.</t>
  </si>
  <si>
    <t>Recursos humanos nas plataformas para a coleta dos dados monitorados e de TIC, para transmissão destes, para a equipe de pesquisadores em terra.</t>
  </si>
  <si>
    <t>Acompanhamento em tempo real da integridade de motores/sistemas de bombeio submarinos, permitindo a identificação precoce de falhas no motor/sistemas de bombeio submarino, o que favorecerá o planejamento da intervenção, mediante uma estimativa de proximidade de falha do equipamento, com consequente redução do tempo de parada, gerando ganhos de produção._x000D_
E suporte à operação para ajuste do ponto de operação do motor/sistema submarino, de modo a se aumentar sua vida útil média, aumentando a produção e reduzindo o OPEX.</t>
  </si>
  <si>
    <t>Sobretudo aumento da produção, em virtude de um menor tempo de intervenção.</t>
  </si>
  <si>
    <t>Uma falta de capacitação técnica por parte do mercado.</t>
  </si>
  <si>
    <t>Instalação em plataformas offshore (inicialmente, P-57 e P-58) de sistemas remotos de monitoramento e diagnóstico preditivo de falhas em motores/sistemas de bombeio submarino;_x000D_
- Parâmetros  de integridade do motor/sistema, dando suporte à operação para ajustes no acionamento do equipamento de modo a aumentar seu tempo para falha._x000D_
- Parâmetros indicativos de proximidade de falha do equipamento, permitindo um planejamento antecipado da intervenção, com consequente redução de tempo de parada.</t>
  </si>
  <si>
    <t>PT-200.20.00037.03</t>
  </si>
  <si>
    <t>EV-00173</t>
  </si>
  <si>
    <t>Sensor submarino wireless para medição de espessura</t>
  </si>
  <si>
    <t>Protótipo de sensor submarino wireless para medição de espessura em equipamentos submarinos</t>
  </si>
  <si>
    <t>EV-00174</t>
  </si>
  <si>
    <t>Sensor submarino wireless para medição de potencial eletroquímico</t>
  </si>
  <si>
    <t>Protótipo de sensor submarino wireless para medição de potencial eletroquímico em equipamentos submarinos</t>
  </si>
  <si>
    <t>EV-00175</t>
  </si>
  <si>
    <t>Sistema para teste de estanqueidade de válvula</t>
  </si>
  <si>
    <t>Protótipo de sistema para teste de estanqueidade de válvula validado em campo</t>
  </si>
  <si>
    <t>-redução de tempo para realização do teste funcional de estanqueidade de válvulas</t>
  </si>
  <si>
    <t>-Custo de HH de laboratório para realização dos testes (TEA- não haverá desembolso para Clampon)_x000D_
-Aquisição dos equipamentos para instalação em campo (implantação);_x000D_
-RSV para instalação dos equipamentos;</t>
  </si>
  <si>
    <t>Equipamento capaz de detectar estanqueidade de válvulas com taxas determinadas na norma API STD 6AV2</t>
  </si>
  <si>
    <t>UNs com ativos marítimos</t>
  </si>
  <si>
    <t>Detecção de taxas de vazamento descritas na norma API STD 6AV2</t>
  </si>
  <si>
    <t>BHGE(Naxys), Clampon</t>
  </si>
  <si>
    <t>-Equipamento ser capaz de detectar taxas de vazamento definidas na API STD 6AV2_x000D_
-tempo de instalação ser curto</t>
  </si>
  <si>
    <t>-Laboratório com bombas/compressores para realização de testes para validar a tecnologia;_x000D_
-válvula submarina semelhante às da ANMs_x000D_
-Equipamento e equipe da Clampon para validarmos a tecnologia</t>
  </si>
  <si>
    <t>Redução de tempo na realização de testes funcionais de estanqueidade (diminuição de perda de produção)</t>
  </si>
  <si>
    <t>-Equipamento não ser capaz de detectar taxas de vazamento definidas na API STD 6AV2;_x000D_
-tempo de instalação ser muito alto</t>
  </si>
  <si>
    <t>Desenvolvimento de protótipo que seja capaz de detectar vazamentos em taxas definidas na norma API STD 6AV2 para testes de estanqueidade</t>
  </si>
  <si>
    <t>EV-00176</t>
  </si>
  <si>
    <t>Fatores de correção na medição fiscal de óleo</t>
  </si>
  <si>
    <t>Estabelecer fator de correção na aplicação de medidor fiscal de vazão de óleo com teor de água de até 30%. Atualmente, a ANP impõe um fator de correção sem embasamento técnico-científico em plataformas que realizam a medição fiscal de óleo com teor de água acima de 1%.</t>
  </si>
  <si>
    <t>Fatores de correção da medição fiscal de óleo com teor de água acima de 1% obtidos com rigor científico para as diferentes tecnologias de medição.</t>
  </si>
  <si>
    <t>TMLW</t>
  </si>
  <si>
    <t>Luiz Augusto de Andrade</t>
  </si>
  <si>
    <t>224290</t>
  </si>
  <si>
    <t>ST-0038</t>
  </si>
  <si>
    <t>Ampliação da qualidade e garantia da conformidade legal dos sistemas da medição de fluidos</t>
  </si>
  <si>
    <t>IT-007</t>
  </si>
  <si>
    <t>Integridade e Confiabilidade de Sistemas de Superfície</t>
  </si>
  <si>
    <t>Necessidade de aumento da eficiência operacional para equiparação com os líderes da indústria e aumento da resiliência da companhia em relação ao valor de Brent de Petróleo.</t>
  </si>
  <si>
    <t>HH interno e R$ 270.000,00</t>
  </si>
  <si>
    <t>Quarentena do Covid-19 pode atrasar a entrega._x000D_
Mimetizar o cenário do campo em laboratório._x000D_
Realizar experimentos conclusivos com diferentes tecnologias de medição</t>
  </si>
  <si>
    <t>A ANP impõe um fator de correção na medição fiscal de óleo quando a essa medição é realizada com petróleo com teor de água superior a 1%. Esse fator de correção penaliza a Petrobras a pagar mais royalties considerando que o sistema de medição apresenta um erro de medição quando opera com esse fluido. Contudo, não há comprovação de que o fator de correção imposto pela ANP foi obtido com rigor científico. Além disso, não é esperado que todas tecnologias de medição apresentem um mesmo o fator de correção. _x000D_
Será aplicado nas plataformas em operação que, em caso de descontrole operacional, realizem a medição fiscal de petróleo com BSW acima de 1%. É previsto ter o estudo conclusivo para apresentar a ANP em 2021.</t>
  </si>
  <si>
    <t>Serão realizados experimentos com óleo e água com diferentes tecnologias de medição de vazão em laboratório independente a fim de obter fatores de correção com o devido rigor científico. O resultado desse estudo vai ser usado para sustentar um pleito junto a ANP a fim de atualizar esses fatores de correção na medição fiscal e reduzir a penalidade imposta nessas plataformas.</t>
  </si>
  <si>
    <t>IPT_x000D_
ANP_x000D_
Gerência de relacionamento com ANP_x000D_
GIA-E&amp;P/EOPM</t>
  </si>
  <si>
    <t>A ANP vai incorporar os fatores de correção obtidos nesse estudo.</t>
  </si>
  <si>
    <t>1) Obter os empréstimos dos medidores aplicados no campo_x000D_
2) obter o óleo com as características do campo</t>
  </si>
  <si>
    <t>redução do valor de multa de recálculo dos volumes produzidos.</t>
  </si>
  <si>
    <t>R$ 172 milhões</t>
  </si>
  <si>
    <t>1) ANP não aceitar o resultado do estudo realizado._x000D_
2) Resultado gerar um fator de correção mais severo que o aplicado pela ANP atualmente._x000D_
3) O estudo ser inconclusivo no prazo estipulado e necessitar de mais recursos e prazo para a finalização.</t>
  </si>
  <si>
    <t>Estudo conclusivo com base técnica apresentando novos fatores de correção para medidores fiscais de petróleo operando com BSW acima de 1%. Esse estudo será apresentado a ANP como um pleito para atualização do fator de correção.</t>
  </si>
  <si>
    <t>PT-200.20.00038.06</t>
  </si>
  <si>
    <t>EV-00179</t>
  </si>
  <si>
    <t>Desenvolvimento de novas metodologias para calibração de medidores fiscais com Inmetro</t>
  </si>
  <si>
    <t>Desenvolvimento de 3 metodologias inovadoras para calibração de medidores fiscais em conjunto com Inmetro: _x000D_
1) Estudo conclusivo do número de pontos necessários na curva de calibração;_x000D_
2) Estudo conclusivo da metodologia da calibração do medidor coriolis com água para medição de vazão de Gás Natural;_x000D_
3) Estudo conclusivo da metodologia da calibração dos medidores ultrassônico pelo número de Reynolds.</t>
  </si>
  <si>
    <t>A proposta dessa entrega em parceria com o Inmetro é estudar e caracterizar novas metodologias de calibração de medidores de vazão fiscal, com base trabalhos técnicos prévios da literatura a fim de subsidiar a revisão do Regulamento Técnico de Medição contemplando sua modernização. A parceria com o Inmetro é estratégica para que esta autarquia seja a “catalisadora” dessa mudança. _x000D_
_x000D_
Benefícios por cada metodologia:_x000D_
_x000D_
1) Reduzir custos operacionais para realizar calibração de medidores fiscais devido a exigência do regulamento para que a vazão operacional esteja sempre a ± 10% de um ponto da curva de calibração. Elevado custo devido ao tempo excessivo em laboratório para curvas de calibração com número excessivo de pontos.Risco de perda de prazo regulamentar da calibração_x000D_
_x000D_
2) Reduzir limitações operacionais e a incerteza de medição do sistema de medição com placa de orifício para gás natural e a impossibilidade de se utilizar outra tecnologia de _x000D_
medição devido a falta de laboratório nacional para calibração de medidores com gás Natural._x000D_
_x000D_
3) Reduzir custo de calibração de medidores ficais tipo ultrassônico devido a necessidade de_x000D_
 calibração no laboratório com fluido de viscosidade e massa específica próxima ao do fluido  do campo. A exigência atual eleva o custo do laboratório por necessitar a troca de fluido para atender esse requisito. A nova metodologia permitirá a calibração com um fluido diferente do campo, mas atendendo o mesmo número de reynolds do campo.</t>
  </si>
  <si>
    <t>B09B</t>
  </si>
  <si>
    <t>Luiz Octavio Vieira Pereira</t>
  </si>
  <si>
    <t>221171</t>
  </si>
  <si>
    <t>HH interno e R$ 2,9 milhões</t>
  </si>
  <si>
    <t>"Quarentena do Covid-19 pode atrasar a entrega._x000D_
Mimetizar o cenário do campo em laboratório._x000D_
Realizar experimentos conclusivos com diferentes tecnologias de medição_x000D_
Obter medidores comerciais emprestados._x000D_
Obter dados de calibração no campo"</t>
  </si>
  <si>
    <t>"1) O Regulamento técnico de medição ANP/Inmetro (RTM) impõe que os medidores fiscais devem operar dentro da faixa de ±10% do ponto da curva de calibração. Essa determinação leva as UN’s terem elevados custos operacionais para realizar calibração desses medidores com diversos pontos._x000D_
2) Adicionalmente, quase a totalidade dos pontos de medição de vazão de gás natural é realizado com placa de orifício devido a falta de laboratório pra calibração de outras tecnologias. Estudos internacionais mostram que o medidor mássico de vazão tipo coriolis pode ser calibrado com água e usado para medir gás natural com incerteza menor que a placa de orifício;_x000D_
3)O RTM impõe que as calibrações dos medidores fiscais sejam com a viscosidade e massa específica próxima ao do campo. Estudos internacionais mostram que tecnologias ultrassônicas de medição podem ser calibradas pelo número de Reynolds, o qual contém a massa específica e a viscosidade, sem necessidade de troca de inventário do laboratório."</t>
  </si>
  <si>
    <t>"1) será realizado estudo teórico conclusivo quanto ao número de pontos na curva de calibração._x000D_
2) testes experimentais com medidor coriolis com água e gás natural a fim de demonstrar a calibração com água e uso com GN._x000D_
3) serão realizados experimentos e  calibrações do medidor ultrassônico pelo número de reynolds."</t>
  </si>
  <si>
    <t>"Inmetro_x000D_
ANP_x000D_
Gerência de relacionamento com ANP_x000D_
GIA-E&amp;P/EAEP/EOPM"</t>
  </si>
  <si>
    <t>"1) A ANP vai incorporar os estudos na próxima revisão do RTM;_x000D_
2) não há laboratório de GN no Brasil;_x000D_
3) Os estudos comprovarão que o número de pontos na curva de calibração pode ser reduzido;_x000D_
4) os estudos demonstrarão que o medidor coriolis pode ser calibvrado com água a aplicado na medição de GN;_x000D_
5) os medidores ultrassônicos podem ser calibrados pelo número de reynolds."</t>
  </si>
  <si>
    <t>"1) Obter os empréstimos dos medidores aplicados no campo;_x000D_
2) obter o óleo com as características do campo_x000D_
3) realizar testes em laboratórios nacionais e internacionais"_x000D_
4) obter dados de calibração em laboratórios e no campo para os estudos;</t>
  </si>
  <si>
    <t>"Aumento da conformidade legal e redução de multa._x000D_
Redução de custo operacionais relativos a calibração e diminuição da incerteza de medição. "</t>
  </si>
  <si>
    <t>R$ 109 milhões</t>
  </si>
  <si>
    <t>"1) ANP não aceitar o estudo realizado;_x000D_
2) Dificuldade de obter os medidores necessários para os estudos;_x000D_
3) elevada cotação do dolar impactando testes internacionais;_x000D_
4) Falta de recursos para continuar o estudo"</t>
  </si>
  <si>
    <t>"Estudo conclusivo com base técnica demonstrando que:_x000D_
1) de 5 a 7 pontos na curva de calibração de medidores de vazão é o suficiente._x000D_
2) É robusto metrologiacamente calibrar medidor coriolis com água e usá-lo com GN._x000D_
3) é robusto metrologicamente calibrar medidor ultrassônico pelo número de reynolds."</t>
  </si>
  <si>
    <t>PT-200.20.00038.02</t>
  </si>
  <si>
    <t>EV-00180</t>
  </si>
  <si>
    <t>Perfilador para separadores e TO's</t>
  </si>
  <si>
    <t>1) Protótipo de Perfilador capacitivo nacional robusto e de baixo custo para aplicação em separadores de produção testado com petróleo certificado para área classificada (zona 0)._x000D_
2) Aplicação de perfilador comercial não-radioativo (Iphase, Sentech ou Rocsole) para em unidades existentes sem necessidade de abertura de novo bocal para atendimento ao termo de conduta do IBAMA (TOG).</t>
  </si>
  <si>
    <t>1) Aumento da confiabilidade da medição de interface óleo-agua e espessura da camada de emulsão em separadores e TO's;_x000D_
2) Evitar multa gerada pelo desenquadramento do TOG devido ao descontrole do processo (medidor atua no controle de nível em separador e TO);_x000D_
2) Evitar  desenquadramento do BSW 1%;_x000D_
3) Evitar redução da produção devido à TOG desenquadrado (4 horas por ano, com redução de 50% da produção).</t>
  </si>
  <si>
    <t>Programa Temas Ambientais Prioritários</t>
  </si>
  <si>
    <t>SRGE/ESUP/EEI</t>
  </si>
  <si>
    <t>Valor do TC com a fundação Certi em andamento = R$ 1,6 milhão</t>
  </si>
  <si>
    <t>Um protótipo para ser instalado em campo. Fechar o modelo de parceria com a empresa para fornecimento da solução.</t>
  </si>
  <si>
    <t>Diversos separadores gravitacionais e Tratadores eletrostáticos estão com descarte de água e óleo operando manualmente. A operação em manual, além de apresentar maior custo de HH, representa maior risco para segurança operacional. Será aplicado em vasos separadores gravitacionais e tratadores de plataformas de produção.</t>
  </si>
  <si>
    <t>Medidor de nível e interface água-oleo capaz de medir a camada de emulsão, em tempo real com baixo risco operacional para o usuário. (sem fonte radioativa). Pode ser instalado como sensor de fração de água pontual em tomadas externas ao vaso.</t>
  </si>
  <si>
    <t>"Fundação Certi - ICT do desenvolvimento._x000D_
 Orgão de certificação para área classificada._x000D_
Cliente com cenário de aplicação._x000D_
Empresa parceira (SF internacional)  para fabricação e comercialização após a validação do equipamento."</t>
  </si>
  <si>
    <t>"Que as unidades continuem com a necessidade de controle de TOG e BSW._x000D_
Permanência dos altos preços de equipamento de medição de nível e interface comercialmente disponíveis. Permanência do  baixo desempenho dos equipamentos comercialmente disponíveis."</t>
  </si>
  <si>
    <t>"Medidor perfilador comercial não radioativo apto para unidades existentes e capaz de indentificar espessura da emulsão água-óleo . _x000D_
A possibilidade de ser inserido e retirado com o vaso em operação. _x000D_
Possui recursos de automação para leitura dos valores de cada sensor a fim de identificar o nível de água livre espessura de emulsão e óleo. _x000D_
O controle do nível de água é importante para o enquadramento do TOG (TOG &lt; 29 ppm) e  o nível de óleo e espessura camada de emulsão para o enquadramento do óleo (BSW&lt;1%). "</t>
  </si>
  <si>
    <t>Controle automático das plantas de processamento primário, requerido pelo Termo de Conduta do  IBAMA. Não radioativo. Pode ser inserido e retirado com o vaso em operação.</t>
  </si>
  <si>
    <t>VPL = R$ 9,8 milhões</t>
  </si>
  <si>
    <t>O equipamento apresentar na fase de testes do protótipo um desempenho ser menor que o esperado.</t>
  </si>
  <si>
    <t>"Medidor perfilador comercial não radioativo apto para unidades existentes e capaz de identificar espessura da emulsão água-óleo e a interface óleo água. _x000D_
A possibilidade de ser inserido e retirado com o vaso em operação. _x000D_
Possui recursos de automação para leitura dos valores de cada sensor a fim de identificar o nível de água livre espessura de emulsão e óleo. _x000D_
O controle do nível de água é importante para o enquadramento do TOG (TOG &lt; 29 ppm) e  o nível de óleo e espessura camada de emulsão para o enquadramento do óleo (BSW&lt;1%). "</t>
  </si>
  <si>
    <t>PT-200.20.00038.03</t>
  </si>
  <si>
    <t>EV-00181</t>
  </si>
  <si>
    <t>Aplicação da Medição Multifásica em projetos de DP</t>
  </si>
  <si>
    <t>O regulamento da ANP 44/2015 permite a aplicação da medição multifásica na medição para apropriação. Essa tecnologia tem sido pouco aplicada na Petrobras, devido a incertezas quanto ao como atender aos requisitos deste regulamento. Essa ET busca a correta especificação e dos sistemas de medição dos sistemas de medição multifásica para os projetos de DP.</t>
  </si>
  <si>
    <t>Correta especificação dos medidores para os projetos de DP e Desenvolvimento de metodologia de verificação de desempenho de medidores multifásicos no campo de SEAP e revits.</t>
  </si>
  <si>
    <t>Programa PRODUÇÃO EM 1000 DIAS</t>
  </si>
  <si>
    <t>HH interno</t>
  </si>
  <si>
    <t>O medidor multifásico é comprado pelo fabricante do sistema submarino (manifold) e não diretamente pela petrobras. È necessário especificar adequadamente a tecnologia para atendimento do cenário de aplicação.Realizar um alinhamento com a ANP a fim de garantir o atendimento dos prazos do projeto. Após instalado é necessário manter uma rotina de verificações e atualizações dos parâmetros do medidor.</t>
  </si>
  <si>
    <t>"Atualmente os projetos submarinos de produção de petróleo contemplam unicamente a arquitetura de poços satélites que possuem elevada extensão de linhas submarinas. As linhas submarinas tem elevado custo e impactam de forma relevante o CAPEX do projeto de Desenvolvimento da Produção. A medição multifásica submarina viabiliza a aplicação de arquiteturas submarinas de baixo CAPEX com anel de coleta e/ou manifold. _x000D_
_x000D_
A entrega principal é a aplicação da tecnologia de medição multifásica submarina e toside nos projetos de Camarupim (2023) e SEAP (2024)_x000D_
"</t>
  </si>
  <si>
    <t>Vazão, viscosidade dos fluidos produzidos, salinidade da água produzida, presença de contaminantes (CO2 e H2S)</t>
  </si>
  <si>
    <t>"ANP_x000D_
UO-BS_x000D_
UO-ES_x000D_
GIA-E&amp;P/EAEP/EOPM_x000D_
gerencia Relacionamento com ANP_x000D_
SBS_x000D_
Fornecedores de medidores multifásicos"</t>
  </si>
  <si>
    <t>"as tecnologias existentes podem atender ao cenário de camarupim e SEAP_x000D_
A ANP por meio da Portaria 44/2015 premite a aplicação de medidores multifásicos _x000D_
A redução de Capex pela redução de linhas submarinas_x000D_
"</t>
  </si>
  <si>
    <t>"informações do projeto de desenvolvimento da produção_x000D_
requisitos presentes na portaria ANP 44 / 2015"</t>
  </si>
  <si>
    <t>Redução de CAPEX de projetos de desenvolvimento da produção com dificuldade aprovação com poço satélite como o caso de Camarupim e SEAP.</t>
  </si>
  <si>
    <t>R$ 160 milhões</t>
  </si>
  <si>
    <t>"Projeto ser despriorizado pela Petrobras_x000D_
ANP não aceitar a proprosta técnica _x000D_
ANP demorar a responder as consultas da Petrobras_x000D_
"</t>
  </si>
  <si>
    <t>Projeto submarino com Capex reduzido com manifold e/ou anel de coleta implementado e atendendo os requisitos da ANP. Medidor multifásico submarino especificado adequadamente, com os planos exigidos segundo a portaria ANP 44 de 2015 nos projetos  prontos e aprovado junto a ANP para a realização da medição para apropriação de poços .</t>
  </si>
  <si>
    <t>PT-200.20.00038.04</t>
  </si>
  <si>
    <t>EV-00182</t>
  </si>
  <si>
    <t>Método alternativo para avaliação de estabilidade de rotores (método OMA)</t>
  </si>
  <si>
    <t>Método de aplicação do OMA contendo medição de sinais, cálculos através dos diferentes métodos, limitações, e sugestão para a inclusão do OMA na norma NI-2626 (teste de estabilidade)</t>
  </si>
  <si>
    <t>Aumentar opções de execução do teste de estabilidade;Disponibilizar ferramenta de diagnóstico baseado em medição do decremento logarítmico do primeiro modo de vibrar;</t>
  </si>
  <si>
    <t>SRGE/ESUP/EEA</t>
  </si>
  <si>
    <t>upimgs/oma.PNG</t>
  </si>
  <si>
    <t>UPV3</t>
  </si>
  <si>
    <t>Leonardo Ishimoto</t>
  </si>
  <si>
    <t>9791393</t>
  </si>
  <si>
    <t>ST-0169</t>
  </si>
  <si>
    <t>Aumento de confiabilidade e eficiência de equipamentos dinâmicos e sistemas elétricos</t>
  </si>
  <si>
    <t>Os custos foram:_x000D_
- Contrato com UNICAMP_x000D_
- Aquisição do Software (30.000 EUR)_x000D_
- Treinamento (custo absorvido pela UP)</t>
  </si>
  <si>
    <t>Limitações do próprio método_x000D_
Adoção da técnica pelo corpo técnico da companhia_x000D_
Implantação: O software já foi adquirido, um curso foi administrado, o resultado do TC será consolidado na norma NI-2626</t>
  </si>
  <si>
    <t>- uso na especificação de compra de novos FPSO's que tenham teste de estabilidade previstos (FPSO de grande capacidade)_x000D_
- em qualquer unidade como ferramenta de diagnóstico</t>
  </si>
  <si>
    <t>Contratação de novos testes de estabilidade_x000D_
Método se prove eficaz</t>
  </si>
  <si>
    <t>SRGE_x000D_
UN-BS_x000D_
BÚZIOS_x000D_
INDUSTRIAL_x000D_
ICT (UNICAMP)_x000D_
2017/00676-5</t>
  </si>
  <si>
    <t>Barril em 140 reais pelos próximos 10 anos.</t>
  </si>
  <si>
    <t>Verba para o projeto de P&amp;D_x000D_
Disseminação do conhecimento dentro da companhia</t>
  </si>
  <si>
    <t>- testes de estabilidade mais baratos;_x000D_
- ferramenta adicional de diagnóstico;_x000D_
- pode ser usada em qualquer equipamento dinâmico da companhia</t>
  </si>
  <si>
    <t>- possibilidade de testes de estabilidade mais baratos e mais rápidos;_x000D_
_x000D_
- uso da ferramenta OMA para diagnóstico e solução de problemas;_x000D_
_x000D_
Evitar uma parada não planejada de equipamentos por ano usando a técnica OMA._x000D_
 _x000D_
A - Quantidade de falhas/análises por ano = 1_x000D_
B - Perda da capacidade de produção = 50%_x000D_
C - Duração da perda da capacidade de produção = 10 dias_x000D_
D - Produção diária por plataforma = 150.000 bpd_x000D_
E - Preço do barril = Conforme premissas do MAP-E_x000D_
F - Probabilidade de o equipamento ficar indisponível (incluindo reserva) = 0.5%_x000D_
_x000D_
Perda anual por lucro cessante: A*B*C*D*E*F</t>
  </si>
  <si>
    <t>Se trata de uma ferramenta de diagnóstico, caso não ocorram casos de uso ou não haja adoção pelos usuários da companhia pode não haver geração de receita.</t>
  </si>
  <si>
    <t>Método de aplicação do OMA para equipamentos dinâmicos;_x000D_
Estudo dos limites de aplicação._x000D_
Alteração de norma para incluir o método</t>
  </si>
  <si>
    <t>PT-200.20.00169.01</t>
  </si>
  <si>
    <t>EV-00183</t>
  </si>
  <si>
    <t>Ferramentas de diagnóstico para VORECON</t>
  </si>
  <si>
    <t>Diversas ferramentas que possibilitam a entrega do modelo rotodinâmico do VORECON, como o cálculo de mancais de rolamento, mancais de deslizamento quadrilobulares, da influência da estrutura, múltiplos eixos em velocidades diferentes e os softwares para esses cálculos que podem ser usados em quaisquer outros equipamentos.</t>
  </si>
  <si>
    <t>Aumentar a disponibilidade dos módulos de compressão das plantas de gás dos FPSO's do pré-sal.</t>
  </si>
  <si>
    <t>GIA-E&amp;P/EAEP/CAEP</t>
  </si>
  <si>
    <t>upimgs/vorecon.PNG</t>
  </si>
  <si>
    <t>Somente o custo de P&amp;D e Hh interno, visto que o produto será um software e modelos.</t>
  </si>
  <si>
    <t>O equipamento é complexo e o resultado final do P&amp;D pode ficar abaixo do esperado._x000D_
Implantação: O software e modelos desenvolvidos serão disponibilizados ao final do projeto.</t>
  </si>
  <si>
    <t>10 FPSOs possuem 8 HSVD's cada, manutenção é basicamente preventiva.</t>
  </si>
  <si>
    <t>Precisão das ferramentas desenvolvidas_x000D_
Adoção da tecnologia pelos clientes</t>
  </si>
  <si>
    <t>BÚZIOS_x000D_
UN-BS_x000D_
UTG-CA_x000D_
INDUSTRIAL_x000D_
ICT (UNICAMP)_x000D_
2017/00677-1_x000D_
2018/00573-4</t>
  </si>
  <si>
    <t>Barril de petróleo a  160 reais nos próximos 10 anos.</t>
  </si>
  <si>
    <t>Contrato de P&amp;D_x000D_
Mão de obra interna</t>
  </si>
  <si>
    <t>Aumento de disponibilidade dos módulos de compressão.</t>
  </si>
  <si>
    <t>Aumento de disponibilidade dos HSVD's_x000D_
_x000D_
Lucro Cessante: aumentando a disponibilidade dos Vorecons e diminuindo perdas por lucro cessante._x000D_
_x000D_
A - Quantidade de falhas ano = 1 (1 em 10 FPSO’s,  REPLICANTES + CESSÃO ONEROSA,  1 em 80 máquinas); _x000D_
B - Perda da capacidade de produção = 50%;_x000D_
C - Duração da perda da capacidade de produção = 30 dias (tempo estimado para troca de um VORECON offshore - com unidade reserva);_x000D_
D - Produção diária por plataforma = 150.000 bpd;_x000D_
E - Preço do barril = conforme premissas do MAP-E;_x000D_
F - probabilidade de duas máquinas estarem fora de operação simultaneamente 1%  (Apenas uma unidade fora não causa perda de produção)._x000D_
 _x000D_
Perda anual por lucro cessante = A*B*C*D*E*F</t>
  </si>
  <si>
    <t>O maior risco é técnico e não de mercado, visto que o desafio tecnológico é grande.</t>
  </si>
  <si>
    <t>Modelos rotodinâmicos - digital twin de vibrações_x000D_
Ferramenta de troubleshooting</t>
  </si>
  <si>
    <t>PT-200.20.00169.02</t>
  </si>
  <si>
    <t>EV-00185</t>
  </si>
  <si>
    <t>ROSS v1.0.0 - Software de análise rotodinâmica</t>
  </si>
  <si>
    <t>Software de rotodinâmica desenvolvido totalmente em linguagem aberta (Python) em plataforma colaborativa (GitHub), possibilitando implementação de novos componentes nos modelos, realização de análises de maneira automatizada e fácil integração com outras ferramentas.</t>
  </si>
  <si>
    <t>Um software para análise rotodinâmica em linguagem aberta traz facilita a manutenção do código e a realização de análises automatizadas. Além disso, a fácil integração com outras ferramentas facilita a implementação de gêmeos digitais, já que os modelos obtidos com este software podem facilmente ser embutidos por exemplo em dashboards que são acessados através do browser.</t>
  </si>
  <si>
    <t>upimgs/ross-capa-map_AoSvqWa.png</t>
  </si>
  <si>
    <t>UP49</t>
  </si>
  <si>
    <t>Raphael Timbo Silva</t>
  </si>
  <si>
    <t>9801194</t>
  </si>
  <si>
    <t>- TC com a UFRJ. Os custos do TC são basicamente HH dos especialistas da universidade que estão desenvolvendo algoritmos e implementando o software;_x000D_
- Custos de HH dos especialistas Petrobras envolvidos no projeto;</t>
  </si>
  <si>
    <t>Implantação com modelos que serão atualizados utilizando dados de operação (conceito de digital twin) e disponibilizados através de ambiente web (dashboards)._x000D_
Implantar o software seguindo o modelo de código aberto, de maneira que a manutenção do código e parcerias futuras com outras empresas ou universidades sejam facilitadas.</t>
  </si>
  <si>
    <t>Atualmente os softwares disponíveis para análise rotodinâmica são fechados, não permitindo um fácil uso desses códigos em modelos de gêmeos digitais. O software pode ser aplicado qualquer área com equipamentos dinâmicos. Uma versão beta já está disponível, a entrega final se dará com a versão 1.0.</t>
  </si>
  <si>
    <t>- Facilidade de uso da ferramenta;_x000D_
- Manutenção do software;</t>
  </si>
  <si>
    <t>&lt;Termo de Cooperação&gt;_x000D_
UFRJ/LAVI_x000D_
Processo 	2017/00404-5 	_x000D_
Nº PT 	PT-154.01.13364 (Ativo)_x000D_
N° SAP 	4600569038_x000D_
_x000D_
UFU/LMEST</t>
  </si>
  <si>
    <t>Tendência do mercado em procurar ferramentas abertas, mais flexíveis que evitem o lock-in e que tenham um custo mais associado ao suporte do que a compra do software em si.</t>
  </si>
  <si>
    <t>Basicamente HH de especialistas na área de rotodinâmica para o desenvolvimento dos algoritmos e implementação do software.</t>
  </si>
  <si>
    <t>- Uso para implementação de gêmeos digitas;_x000D_
- Diagnóstico de problemas de vibração;_x000D_
- Validar modificações no projeto de rotores;_x000D_
- Auditoria de projetos quanto ao atendimento aos requisitos de rotodinâmica das normas API;</t>
  </si>
  <si>
    <t>- Redução de falhas em sistemas;_x000D_
- Aumento da disponibilidade de equipamentos;_x000D_
_x000D_
&lt;Racional da Valoração&gt;_x000D_
A análise dos benefícios considera que a ferramenta que é produto deste P&amp;D tem o potencial de reduzir o tempo que levamos em análises para o diagnóstico e solução de problemas em equipamentos dinâmicos, aumentando a disponibilidade dos e diminuindo perdas por lucro cessante._x000D_
A - Quantidade de falhas/análises por ano = 3_x000D_
B - Perda da capacidade de produção em %/dia = 5%_x000D_
C - Duração da perda da capacidade de produção = 5 dias_x000D_
D - Produção diária por plataforma = 100.000 bpd_x000D_
E - Preço do barril = R$ 160,00_x000D_
Perda anual por lucro cessante: A*B*C*D*E/100 = R$ 12,000,000.00_x000D_
_x000D_
O cenário mais provável implica em um impacto de 10% na variável técnica, resultando em uma redução de custos de 1.2MM/ano.</t>
  </si>
  <si>
    <t>- Lançamento de softwares com funcionalidades parecidas, custo acessível (em suporte) e código aberto;</t>
  </si>
  <si>
    <t>Software para a modelagem e simulação rotodinâmica construído em linguagem e plataforma aberta.</t>
  </si>
  <si>
    <t>PT-200.20.00169.03</t>
  </si>
  <si>
    <t>EV-00186</t>
  </si>
  <si>
    <t>Retorno de Chama</t>
  </si>
  <si>
    <t>Entrega dos estudos experimentais de retorno de chama (flashback) em tubulações</t>
  </si>
  <si>
    <t>Evitar perda de equipamento. Garantir que nossas plataformas, refinarias, terminais e plantas petroquimicas sejam seguras e protegidas contra ocorrências de retorno de chama (flashback).</t>
  </si>
  <si>
    <t>ST-0039</t>
  </si>
  <si>
    <t>Incremento da Robustez dos Equipamentos de Superfície Aplicados ao Processamento e Medição de Fluidos</t>
  </si>
  <si>
    <t>Custo do P&amp;D ~ 13,6 MMR$</t>
  </si>
  <si>
    <t>"(1)Caracterização e desenvolvimento_x000D_
(2) Primeira aplicação prevista em proximo projeto de DP após disponibilização_x000D_
(3) Dezembro/23_x000D_
"</t>
  </si>
  <si>
    <t>Solução evita perdas de equipamento (flare) em caso de acontecimento do fenômeno de retorno de chama. Segurança da plataforma.</t>
  </si>
  <si>
    <t>"(1) Termos de cooperação com a UFRGS  no valor de 6,8 MM R$  e 4,3 MM R$. Ainda não assinados._x000D_
(2) Termos de cooperação com a PUC RJ  no valor de 2,5 MM R$ "</t>
  </si>
  <si>
    <t>Após conclusão, inclusão nas diretrizes de projeto para futuras unidades.</t>
  </si>
  <si>
    <t>Implementação da entrega junto aos clientes. Alvo:Implementar em proximo FPSO em construção</t>
  </si>
  <si>
    <t>Valoração: Esperado VPL de 367 MM R$ Estudos que delimitarão a possibilidade de acontecimento do fenômeno de retorno de chama.</t>
  </si>
  <si>
    <t>VPL ~ 367 MM R$</t>
  </si>
  <si>
    <t>Estudo e caracterização. Possibilidade de não implementação das considerações.</t>
  </si>
  <si>
    <t>Garantir que nossas plataformas, refinarias, terminais e plantas petroquimicas sejam seguras e protegidas contra ocorrências de retorno de chama (flashback). Investigar  experimentalmente modos de falha dos corta-chamas e outras contramedidas de modo a evitá-las nos nossos projetos.</t>
  </si>
  <si>
    <t>PT-200.20.00039.01</t>
  </si>
  <si>
    <t>EV-00187</t>
  </si>
  <si>
    <t>Algoritmo para monitoração de selos à gás</t>
  </si>
  <si>
    <t>Módulo de monitoramento de selos à gás de compressores. Através de análise fluidodinâmica e algoritmo de análise de dados será possível fazer monitoramento online das condições operacionais do selo à gás dos compressores.</t>
  </si>
  <si>
    <t>Aumento da disponibilidade dos compressores centrífugos com diminuição nas falhas de selos e possibilidade de otimizar a operação do sistema de selagem aumentando a eficiência operacional.</t>
  </si>
  <si>
    <t>upimgs/selos-capa-map.PNG</t>
  </si>
  <si>
    <t>a. Custo de HH da Petrobras_x000D_
b. Custo de HH da equipe da universidade</t>
  </si>
  <si>
    <t>Desenvolvimento de um modelo do selo que represente a realidade a partir de uma simulação em CFD e também de software que possibilite a integração desse modelo em infraestrutura já existente, possibilitando que o modelo possa ser atualizado on-line (digital twin).</t>
  </si>
  <si>
    <t>Situação: modelo do selo DGS está em fase de teste._x000D_
Aplicação: Está sendo testado na P-67 e P-52</t>
  </si>
  <si>
    <t>a. Praticidade para utilização do software de simulação pelo clientes finais._x000D_
b. Incerteza do modelo desenvolvido</t>
  </si>
  <si>
    <t>&lt;Termo de Cooperação&gt;_x000D_
PUC-Rio/TECGRAF_x000D_
Processo 	2018/00166-0 	_x000D_
Nº PT 	PT-154.01.13687 (Ativo)_x000D_
N° SAP 	4600579355_x000D_
_x000D_
Engenheiros de Equipamentos na área de dinâmicos</t>
  </si>
  <si>
    <t>Que o custo-benefício de extração de petróleo seja viável.</t>
  </si>
  <si>
    <t>a. Dados operacionais de selos de compressores._x000D_
b. Disponibilidade do cluster da PETROBRAS para realizar as demandas de simulações</t>
  </si>
  <si>
    <t>. Redução de OPEX</t>
  </si>
  <si>
    <t>&lt;Racional da Valoração&gt;_x000D_
a. Aumento da disponibilidade dos compressores._x000D_
_x000D_
Premissas de Valoração:_x000D_
_x000D_
Volume de controle: 4 plataformas (12 compressores centrífugos)_x000D_
Premissa: Redução de uma falha por ano_x000D_
a.Número de falhas por ano: 1_x000D_
b.Perda da capacidade de produção em %/dia: 20_x000D_
c.Duração da redução da capacidade de produção em horas: 24_x000D_
d.Produção diária por plataforma: 150.000bpd_x000D_
e.Preço do barril: US$40,00_x000D_
f.Taxa do dólar: R$4,00_x000D_
Perda anual por lucro cessante: R$4.800.000,00 (=a*b*d*e*f/100)_x000D_
Gasto com custo anual por compressor: R$500.000,00</t>
  </si>
  <si>
    <t>As variáveis do mercado não interfere no custo-benefício do projeto</t>
  </si>
  <si>
    <t>a. Software de simulação de selo com interface otimizada para o usuário._x000D_
b. Equação (polinômio) que represente a passagem do gás pelo selo.</t>
  </si>
  <si>
    <t>PT-200.20.00169.12</t>
  </si>
  <si>
    <t>EV-00188</t>
  </si>
  <si>
    <t>BR-FORÇA : software para cálculo de carregamentos dinâmicos em equipamentos estáticos e tubulações</t>
  </si>
  <si>
    <t>BR-FORÇA : software fundamental para projetar modificações estruturais necessárias para redução de vibração dos equipamentos estáticos das unidades offshore e onshore</t>
  </si>
  <si>
    <t>EICV</t>
  </si>
  <si>
    <t>Jose Fernandes</t>
  </si>
  <si>
    <t>9616007</t>
  </si>
  <si>
    <t>ST-0040</t>
  </si>
  <si>
    <t>Confiabilidade e integridade de equipamentos estáticos, tubulações e estruturas metálicas</t>
  </si>
  <si>
    <t>EV-00189</t>
  </si>
  <si>
    <t>Critérios de purgas para otimização da soldagem em aço inoxidável</t>
  </si>
  <si>
    <t>Proposta de revisão dos níveis adequados de purga para a soldagem do aço-C com a liga 625, aços inoxidáveis austeníticos e duplex para a N-133. O ganhos se relacionam a redução de cortes de juntas com otimização de custos.</t>
  </si>
  <si>
    <t>Redução do nº de falhas precoces com consequente redução de custos com materiais de reposição e paradas para manutenção. _x000D_
Aumento da segurança operacional.</t>
  </si>
  <si>
    <t>upimgs/Purga.png</t>
  </si>
  <si>
    <t>DPAR</t>
  </si>
  <si>
    <t>Leonardo da Paixao Carvalho</t>
  </si>
  <si>
    <t>9724276</t>
  </si>
  <si>
    <t>Somente custo do TC.</t>
  </si>
  <si>
    <t>Acertar com comissão N133 melhor forma para divulgação dos resultados.</t>
  </si>
  <si>
    <t>Em conversas com comissão da N 133 para divulgação dos resultados via Norma técnica.</t>
  </si>
  <si>
    <t>Melhores práticas para purga de aços inoxidáveis e inconel 625.</t>
  </si>
  <si>
    <t>Senai RJ, UFC, UFRJ, comissão N133.</t>
  </si>
  <si>
    <t>Mudança cultural, seguir normas.</t>
  </si>
  <si>
    <t>Acerto com comissão das Normas.</t>
  </si>
  <si>
    <t>Aumento de integridade de novas instalações.</t>
  </si>
  <si>
    <t>Caso estudado com base nos reparos que serão feitos na P-58_x000D_
Se fosse considerada uma parada de produção não programada da UEP (P-58): 170k bbl x U$50 x R$3,5 x 5 dias = R$148 Milhões. No caso da próxima parada programada de 2019, os custos de aquisição de flanges, tubos e de fabricação de spools será US$1MM, aproximadamente R$ 3,5 milhões._x000D_
Considerando um cenário que nos próximos 10 anos serão construídas mais 3 plataformas, o projeto teria o potencial de evitar gastos da ordem de R$ 11,5 MM.</t>
  </si>
  <si>
    <t>Continuarmos tendo falhas prematuras, paradas de manutenção desnecessárias.</t>
  </si>
  <si>
    <t>proposta de Revisão da N133 e proposta de inclusão de itens relacionados a purga em LVs voltadas à soldagem.</t>
  </si>
  <si>
    <t>PT-200.20.00040.06</t>
  </si>
  <si>
    <t>EV-00190</t>
  </si>
  <si>
    <t>Metodologia para Avaliação e Otimização do Uso de Inibidores para Corrosão Preferencial</t>
  </si>
  <si>
    <t>Metodologia para identificar a necessidade do uso inibidores de corrosão e otimizar a quantidade de produto a ser utilizada, garantindo a integridade dos dutos, além de preventivamente especificar consumíveis para soldagem de gasodutos em C-Mn sujeitos ao fenômeno da "Corrosão Preferencial em Soldas".</t>
  </si>
  <si>
    <t>- Possibilitar a avaliação da necessidade do uso de inibidores de corrosão no Gasoduto de Rota 3;_x000D_
- Desenvolver metodologia para a otimização da quantidade necessária de inibidores de corrosão para garantir a integridade de dutos em aço Carbono Manganês em operação;_x000D_
- Desenvolver metodologia para a seleção adequada de consumíveis de soldagem para a soldagem de novos  projetos de dutos em aço C-Mn.</t>
  </si>
  <si>
    <t>upimgs/PIRANEMA_uXfmNKh.png</t>
  </si>
  <si>
    <t>KZ04</t>
  </si>
  <si>
    <t>Petronio Zumpano Junior</t>
  </si>
  <si>
    <t>182755</t>
  </si>
  <si>
    <t>ST-0222</t>
  </si>
  <si>
    <t>Aumentar a Eficiência dos Sistemas Submarinos</t>
  </si>
  <si>
    <t>Custo Total do TC desde o início = R$ 2,7 Mi e custos de HH e viagem associados  -PEPs 75 e 85. _x000D_
Falta o pagamento da parcela final de R$ 520.000,00</t>
  </si>
  <si>
    <t>Execução dos ensaios restantes e validação da metodologia.</t>
  </si>
  <si>
    <t>Sem o estudo, seria preciso utilizar inibidores de corrosão no duto de Rota 3 e intervir em plataformas para instalação de planta de injeção. Além disto, o atual consumo de inibidores de corrosão nos atuais Sistemas Submarinos Rígidos carece de parâmetros mais aprimorados para sabermos se está sendo excessivo ou insuficiente._x000D_
Sem a continuidade dos trabalhos até o final de 2021, não há como avaliar a confiabilidade operacional dos dutos rígidos em C-Mn instalados com relação ao corrosão preferencial, e nem como especificar com confiabilidade novos dutos em C-Mn a serem instalados.</t>
  </si>
  <si>
    <t>Avaliar o efeito da influência da composição química, da largura da raiz das soldas, do método de fabricação do metal de base e do uso de inibidores e da sua concentração na resistência a corrosão de juntas soldadas._x000D_
A avaliação poderá demonstrar tanto que o consumo pode estar sendo muito excessivo quanto insuficiente. Neste último caso estaria em risco a integridade do respectivo duto, porém a valoração se baseou em cenário mais conservador, levando em conta apenas a otimização do consumo de inibidores.</t>
  </si>
  <si>
    <t>IPT, UFC, SUB/ES/PSUB, SUB/ES/PSUB, SUB/ES/ICSA/ISS, Fornecedores de Inibidores de Corrosão, EPCIstas, Fabricantes de tubos.</t>
  </si>
  <si>
    <t>Disponibilização de inibidores de corrosão para testes; _x000D_
Continuidade do projeto até o final de 2021 para possibilitar a avaliação segura do efeito da concentração de inibidores e consolidação da metodologia.</t>
  </si>
  <si>
    <t>Parcela 4 - R$ 520 mil / HH para especificações</t>
  </si>
  <si>
    <t>Redução de custos operacionais de dutos submarinos pela otimização do uso de inibidores de corrosão (Opex) onde o uso atual seja excessivo. Garantia da integridade, redução do processo corrosivo e aumento da vida útil de dutos onde o consumo de inibidores esteja sendo insuficiente. Eliminação de possíveis interrupções desnecessárias de plantas de injeção em Rota 3 e outros dutos em C-Mn. Possibilitar o uso de C-Mn ao invés de CRA em liga 625 nos trechos de TDPs de Búzios VI e VIII (Capex).</t>
  </si>
  <si>
    <t>- Economia com uso de inibidores em Rota 3 / 2022 a 2024 / 35 l/MMm3 / R$ 10 /litro + 20% de custos logísticos associados ;_x000D_
- Otimização (redução de 30% do consumo) do uso de inibidores de corrosão entre 2025 e 2031 (após a implantação das plantas de TEG em Búzios VI e VII),  nos Gasodutos de Rotas II e III. Produção  de 16 MMm3 / dia cada; Consumo de 65 l / MMm3; _x000D_
- Otimização (redução de 30% do consumo) de inibidores em Mexilhão, Roncador, e Sul Norte. Produção total de 22,5 MMm3/dia; Consumo de 65 l / MMm3; _x000D_
- Substituição de 800 metros de de trechos de TDP em Clad 625 por C-Mn nos dois risers de Buzios VI e nos outros dois de Buzios VIII.</t>
  </si>
  <si>
    <t>Paradas de operação de sistemas submarinos rígidos já instalados, com lucros cessantes.  Diminuição da utilização de dutos rígidos para o desenvolvimento da produção.</t>
  </si>
  <si>
    <t>Avaliações experimentais para estabelecimento de metodologia para definição da necessidade ou a possibilidade de otimização do uso de inibidores de corrosão em Sistemas Submarinos Rígidos em Aço C-Mn. Metodologia para estabelecer especificação e avaliação de juntas soldadas resistentes a corrosão preferencial.</t>
  </si>
  <si>
    <t>PT-200.20.00040.07</t>
  </si>
  <si>
    <t>PT-200.20.00222.06</t>
  </si>
  <si>
    <t>EV-00191</t>
  </si>
  <si>
    <t>Especificação técnica para inspeção por ultrassom em ligas austeníticas em substituição ao ensaio radiográfico</t>
  </si>
  <si>
    <t>A especificação técnica que será entregue pretende definir requisitos mínimos variáveis essenciais e práticas recomendadas para garantia da qualidade e confiabilidade na inspeção por ultrassom de tubulações soldadas com ligas austeníticas. Além de definir para a inspeção de tubulações fabricadas com aço inoxidável austenítico.A especificação irá conter procedimentos validados que poderão ser utilizados por profissionais treinados e certificados nos diversos projetos e unidades da companhia.</t>
  </si>
  <si>
    <t>Verificar a  adequação dos métodos de inspeção e confiabilidade dos resultados. Desenvolvimento de procedimentos e práticas validadas para aplicação direta em unidades do E&amp;P, Refino, Gás Natural e SRGE.​</t>
  </si>
  <si>
    <t>Programa E&amp;P Referência</t>
  </si>
  <si>
    <t>HXB1</t>
  </si>
  <si>
    <t>Vinicius Machado Mansur</t>
  </si>
  <si>
    <t>9702002</t>
  </si>
  <si>
    <t>ST-0172</t>
  </si>
  <si>
    <t>Inspeção e Monitoramento de Equipamentos Estáticos, Tubulações e Estruturas Metálicas</t>
  </si>
  <si>
    <t>A divulgação da especificação técnica e procedimento para inspeção de soldas será feita via workshop e disponibilizados nos sistemas da companhia. O treinamento das equipes será programado pela academia de acordo com as demandas internas.</t>
  </si>
  <si>
    <t>Disponibilidade de equipamentos para inspeção por ultrassom</t>
  </si>
  <si>
    <t>Inspeção de soldas em materiais austeníticos em equipamentos e tubulações do E&amp;P, Refino, G&amp;E e SRGE a partir de 09/2021.</t>
  </si>
  <si>
    <t>Disponibilidade de equipamentos de inspeção para desenvolvimento de métodos, práticas e procedimentos._x000D_
Entrega dos corpos de prova pela ICT</t>
  </si>
  <si>
    <t>SRGE/ESUP/EICOM/EINSP_x000D_
SRGE/SI-I/SCP78/C&amp;M_x000D_
REFINO/AC/IEE_x000D_
GIA-E&amp;P/EAEP/ACADUP-OSS</t>
  </si>
  <si>
    <t>Divulgação dos resultados, treinamento da mão de obra</t>
  </si>
  <si>
    <t>Disponibilidade da equipe_x000D_
Cronograma de testes no CENPES</t>
  </si>
  <si>
    <t>Aumento da confiabilidade de equipamentos e tubulações_x000D_
Possibilitar substituição da radiografia por ultrassom_x000D_
Viabilizar métodos e técnicas para inspeção por equipe própria (SPIE)_x000D_
Redução de retrabalhos</t>
  </si>
  <si>
    <t>Redução de perdas de produção por problemas e falhas relacionados a baixa confiabilidade do controle de qualidade de juntas soldadas durante a fabricação ou por degradação em serviço</t>
  </si>
  <si>
    <t>Dificuldades em substituição de ensaios radiográficos por ultrassom, impactando prazo de empreendimentos e a confiabilidade de inspeções em serviço.</t>
  </si>
  <si>
    <t>Especificação técnica e procedimento para inspeção de soldas em materiais austeníticos</t>
  </si>
  <si>
    <t>PT-200.20.00040.08</t>
  </si>
  <si>
    <t>EV-00192</t>
  </si>
  <si>
    <t>Controle de vibrações torcionais em compressores alternativos e sua interação com a vibração estrutural de um sistema (especificação técnica)</t>
  </si>
  <si>
    <t>Objetiva entregar uma especificação técnica que evite que o projeto do compressor alternativo apresente um modo de vibrar torcional acoplado ao modo de vibrar lateral.</t>
  </si>
  <si>
    <t>0</t>
  </si>
  <si>
    <t>UP5D</t>
  </si>
  <si>
    <t>Renner Guilherme da Costa Marques</t>
  </si>
  <si>
    <t>BUZIOS/PRODUCAO/ENGP/EPIM</t>
  </si>
  <si>
    <t>9801366</t>
  </si>
  <si>
    <t>EV-00193</t>
  </si>
  <si>
    <t>Medição de espessura por ultrassom a laser</t>
  </si>
  <si>
    <t>Procedimento de medição de espessura sem contato, sem interrupção da operação, sem tratamento superficial (remoção de camada de óxido ou pintura) pela técnica de ultrassom a laser  independentemete da temperatura e podendo atingir locais de difícil acesso.</t>
  </si>
  <si>
    <t>Aumento da lucratividade das instalações offshore ao permitir a medição de espessura de paredes metálicas de tubulações e equipamentos por ultrassom (a laser) sem interrupção do processo, sem contato, sem tratamento superficial e independente da temperatura.</t>
  </si>
  <si>
    <t>EOQ1</t>
  </si>
  <si>
    <t>Ed Carlos Cesar Bassoli</t>
  </si>
  <si>
    <t>9691253</t>
  </si>
  <si>
    <t>P&amp;D: R$ 3,8 milhões_x000D_
Implantação da entrega: R$ 700 mil para compra de equipamento e treinamentos</t>
  </si>
  <si>
    <t>Entender as limitações da tecnologia e variáveis que afetam as medições nas aplicações para a indústria a de óleo e gás._x000D_
Aplicar o ultrassom a laser para medição de rugosidade de paredes de tubulação tanto interna como externamente às mesmas.</t>
  </si>
  <si>
    <t>Equipamentos comerciais começando a ser oferecidos no mercado. _x000D_
Aplicações industriais sendo desenvolvidas por centros de pesquisa de renome no mundo._x000D_
Aplicação geral para medição de espessura em qualquer tipo de indústria. _x000D_
No momento as aplicações do ultrassom a laser começam a se tornar extremamente abrangentes: de detecção de descontinuidades à identificação do tipo de material.</t>
  </si>
  <si>
    <t>Parâmetro na medição de espessura: identificar os principais cenários de interesse dos clientes para medir a espessura sob corrosão: diferentes tipos de superfícies metálicas, diferentes estágios da corrosão e eventuais limites da espessura da corrosão._x000D_
_x000D_
Parâmetro técnico na medição de rugosidade interna nas tubulações de aferição fiscal de gás em plataformas: atendimento dos requisitos de aferição da ANP para medição de rugosidade interna em tubulações de  medição fiscal de gás.</t>
  </si>
  <si>
    <t>Centros de pesquisa no exterior na área de ultrassom a laser e com (mto poucos) fabricantes de equipamentos de ultrassom a laser._x000D_
Empresas no exterior que já fazem uso, como usuário, da tecnologia de Ultrassom a Laser (troca de experiências).</t>
  </si>
  <si>
    <t>Certificação de profissionais para medição através da técnica de ultrassom a laser e  qualificação de processos.</t>
  </si>
  <si>
    <t>A maior limitação no momento é ter a verba para concluir a contratação. _x000D_
Nota: o plano de trabalho já está aprovado no SIGITEC e os clientes (UN-ES, UN-BC e  UN-BS) tem muito interesse em ter a ferramenta de ultrassom a laser para medições em campo. Aliás estes clientes tem cobrado explicações da razão pela qual o projeto ainda não iniciou.</t>
  </si>
  <si>
    <t>Realização de medição "in process", ou seja, sem a necessidade de interrupção do processo. Outro ganho é a "não" necessidade de tratamento superficial e a capacidade de atingir áreas de difícil acesso.</t>
  </si>
  <si>
    <t>Aproximadamente 200 milhões de reais.</t>
  </si>
  <si>
    <t>Defasagem tecnológica com relação às petroleiras internacionais e perda de competitividade financeira.</t>
  </si>
  <si>
    <t>Procedimento de medição de espessura sem contato, sem interrupção da operação, sem tratamento superficial (remoção de camada de óxido ou pintura) pela técnica de ultrassom a laser  independentemente da temperatura e podendo atingir locais de difícil acesso._x000D_
_x000D_
Parâmetro técnico na medição de espessura: desvio máximo de 5% com relação às técnicas convencionais. Pretende-se atingir precisão maior do que as técnicas convencionais de medição por ultrassom._x000D_
_x000D_
Parâmetro técnico na medição de rugosidade interna nas tubulações de aferição fiscal de gás em plataformas: atender ao padrão de medição fiscal de gás da ANP e ter o processo homologado pela mesma. Trata-se de tecnologia disruptiva.</t>
  </si>
  <si>
    <t>PT-200.20.00040.10</t>
  </si>
  <si>
    <t>PT-200.20.00172.06</t>
  </si>
  <si>
    <t>EV-00194</t>
  </si>
  <si>
    <t>Critérios de aceitação para vibração de equipamentos estáticos (especificação técnica)</t>
  </si>
  <si>
    <t>ET a ser aplicado nos ATCs de inspeção de vibração de equipamentos estáticos a nível corporativo. Fundamental para preencher lacunas de situações não cobertas pelas normas existentes.</t>
  </si>
  <si>
    <t>Aumento da qualidade e assertividade dos ATCs de análise de vibração nas unidades operacionais, com consequente redução de lucro cessante devido à paradas não programada devido à vibração.</t>
  </si>
  <si>
    <t>upimgs/vaso.gif</t>
  </si>
  <si>
    <t>CTMP</t>
  </si>
  <si>
    <t>Rodrigo Andre Hoppe</t>
  </si>
  <si>
    <t>215385</t>
  </si>
  <si>
    <t>O projeto de P&amp;D está orçado atualmente em R$ 4.5 milhões. _x000D_
Uma vez emitida a ET, a manutenção e evolução da mesma será realizada com HH próprio. _x000D_
A implantação do P&amp;D será imediata uma vez que a ET for emitida, pois será utilizada pelo corpo técnico para solução dos problemas de vibração de todas as UNs da companhia.</t>
  </si>
  <si>
    <t>Avançar somente com revisão bibliográrica e estudos teóricos, o que  entende-se que será possível visto que o assunto é bem estudado no âmbito da indústria de óleo &amp; gás, nuclear e de processamento. Caso seja necessário algum trabalho experimental para avançar nos estudos, este será realizado em uma segunda fase do projeto de pesquisa.</t>
  </si>
  <si>
    <t>Atualmente a situação é de recorrência de problemas de vibração e fadiga na Petrobras, pela ausência de normas e documentos que formalizem a base de conhecimento para balizarem a atuação dos especialistas._x000D_
O projeto de pesquisa preencherá esta lacuna técnica, através da emissão de uma especificação técnica a ser disponibilizado para todo o corpo técnico Petrobras. _x000D_
A aplicação será imediata para resolução mais efetiva e assertiva, dos problemas de vibração dos equipamentos estáticos de todas as UNs da companhia.</t>
  </si>
  <si>
    <t>Uma vez que a especificação técnica seja elaborada, o mesmo poderá ser aplicado imediatamente pelo corpo técnico nos ATCs de análise de vibração, de todas as Uns da Petrobras.  É necessário levar em conta os tipos de problemas de vibração encontrados na Petrobras e que não estão cobertos pelas referências existentes, sendo esta a razão da existência do projeto de P&amp;D proposto.</t>
  </si>
  <si>
    <t>TC com a UFSC, pela longa experiência que o grupo de pesquisa possui, inclusive com parcerias com outras empresas como a Embraco. _x000D_
Parceria com o SRGE, que, além de ser o cliente, também está envolvido com a execução do projeto de pesquisa._x000D_
UNs, que serão os beneficiados pela pesquisa, pela garantia de integridade de seus equipamentos estáticos contra o modo de falha de fadiga por vibração.</t>
  </si>
  <si>
    <t>A ocorrência de problemas de vibraçõa em unidades de processo tem sido um recorrente e com vários desafios, os quais se buscam minimizar com a execução deste P&amp;D. Com a continuidade operacional os problemas de vibração devem continuar ocorrendo. Como a probabilidade de não existirem mais problemas de vibrações é muito baixo, portanto a probabilidade do P&amp;D não gerar o resultado esperado também é muito baixo.</t>
  </si>
  <si>
    <t>Contratação do TC no cenário de redução de orçamento para P&amp;D. _x000D_
Uma vez que o TC seja contratado, o risco de insucesso é quase nulo, visto que o P&amp;D envolve somente trabalho de revisão bibliográfica e de simulação, nesta 1a fase da pesquisa.  Naturalmente o nível de conhecimento técnico será elevado e registrado pela ET a ser elaborada.</t>
  </si>
  <si>
    <t>VPL de R$18.5 milhões. A valoração se baseia na redução de lucro cessante devido à paradas não programadas oriundas de vibração, calculado como um percentual de redução aplicada sobre o lucro cessante, devido à melhoria da assertividade e efetividade proporcionada pela ET fruto do P&amp;D._x000D_
_x000D_
VALORAÇÃO - RACIOCÍNIO DO CÁLCULO DO BENEFÍCIO_x000D_
_x000D_
1 - A metodologia de valoração consiste na redução de lucro cessante das unidades operacionais, que ocorrem devido à problemas de vibração dos equipamentos estáticos. A adoção desta metodologia será explicada a seguir:_x000D_
1.1.1 - Os problemas de vibração de equipamentos estáticos levam à formação de trincas de fadigas nos trechos submetidos à vibração excessiva. Tais t+C15rincas, por vezes passantes ou até mesmo de rompimento total da seção, levam ao vazamento de fluído C15 produzido que, uma vez identificado pelos operadores ou pelas instrumentações presentes nas áreas, resultam na parada não programada da unidade operacional. _x000D_
1.1.2 - Esta parada não programada deve ser contabilizada em termos de lucro cessante da unidade operacional, devido à perda de produção do período em que a unidade não operou, devido ao tempo desprendido para investigação e solução dos problemas oriúndos da vibração, até o tempo de repartida e retomada da produção aos níveis anteriores ao evento. _x000D_
1.1.3 - O projeto de pesquisa proposto resultará no aumento da qualidade e assertividade dos ATCs de análise de vibração nas unidades operacionais, para todo o corpo técnico da Petrobras. Tal benefício pode ser valorado como redução de lucro cessante devido à paradas não programada devido à vibração, visto que, uma vez que o conhecimento científico de "fronteira de conhecimento" do assunto seja disponibilizado e nivelado para todo o corpo técnico da companhia, então o tempo desprendido para investigação e resolução dos problemas de vibração serão reduzidos, assim como o número de eventos de problemas de vibração serão reduzidos proporcionalmente ao longo do tempo se as lições aprendidas forem implementadas nos novos projetos. _x000D_
1.1.4 - Desta forma, a variável técnica a ser considerada será a "Redução de lucro cessante devido à paradas não programadas oriundas de vibração", mensurada como percentual de redução aplicada sobre o lucro cessante calculado conforme o item 3. _x000D_
_x000D_
2 - Variáveis que NÃO serão consideradas na valoração do benefício, objetivando simplificar os cálculos e torná-lo mais conservador, visto que tais custos aumentariam o VPL do projeto de pesquisa. Tais custos são:_x000D_
2.1 - Custos de ATC - atendimento técnico científico, desprendidos para investigação, análise e solução dos problemas de vibração. Nesta categoria seriam considerados o HH desprendido de todas as pessoas envolvidas, tanto técnica quanto administrativamente, assim como despesas de viagem, acomodação, vaga a bordo no caso de unidades de produção marítimas, etc._x000D_
2.2 - Custos de C&amp;M de modificações estruturais implementadas para reduzir o nível de vibração dos equipamentos - reforços de suportações e de estruturas, instalação de amortecedores e massas, etc. Nesta categoria seriam considerados todos os recursos humanos e materiais necessários para administração, planejamento, delineamento, acompanhamento, execução, inspeção e verificação da efetividade das obras. _x000D_
2.3 - Custos de SMS : contenção de grandes vazamentos, de mitigação de incidentes e acidentes de trabalhos quanto à recursos humanos e materiais, etc. _x000D_
2.4 - Demais custos._x000D_
_x000D_
3 - Cálculo do lucro cessante das unidades operacionais. _x000D_
3.1 - Será considerado o lucro cessante devido à perca de produção oriunda das paradas não programadas devido aos problemas de vibração, somente das plataformas de produção do E&amp;P. Apesar de serem recorrentes problemas de vibração de outras unidades de produção da Petrobras como refinarias</t>
  </si>
  <si>
    <t>O projeto de P&amp;D passa a ter um menor impacto caso alguma referência internacional _x000D_
(ISO, ASME, etc.) atualize as publicações existentes acerca do entregável do projeto de P&amp;D, _x000D_
preenchendo as lacuna de conhecimento que existem atualmente, razão pela qual elaborou-se o atual projeto de P&amp;D.</t>
  </si>
  <si>
    <t>Especificação técnica e/ou norma Petrobras consolidando os critérios de aceitação, aplicabilidades e metodologias de análise mais sofisticadas para análise estrutural de equipamentos em vibração, a ser disponibilizado para todo o corpo técnico.</t>
  </si>
  <si>
    <t>PT-200.20.00040.11</t>
  </si>
  <si>
    <t>EV-00195</t>
  </si>
  <si>
    <t>Medição de rugosidade interna por ultrassom a laser</t>
  </si>
  <si>
    <t>Medição da rugosidade interna da parede de tubulações de medição fiscal de gás e de seu perfil de espessura, externamente a tubulação e sem a interrupção do processo, através da técnica de ultrassom a laser acoplado a sistema robótico.</t>
  </si>
  <si>
    <t>Aumento da lucratividade das instalações offshore ao permitir a medição da rugosidade interna das tubulações de aferição fiscal de gás a partir da face externa da mesma por ultrassom a laser sem interrupção do processo, sem contato e sem tratamento superficial.</t>
  </si>
  <si>
    <t>P&amp;D: R$ 3 milhões_x000D_
Implantação da entrega: R$ 700 mil para compra de equipamento e treinamentos</t>
  </si>
  <si>
    <t>Entender as limitações da tecnologia e variáveis que afetam as medições nas aplicações para a indústria  de óleo e gás._x000D_
Aplicar o ultrassom a laser para medição de rugosidade de paredes de tubulação tanto interna como externamente às mesmas.</t>
  </si>
  <si>
    <t>Alinhamento com a ANP para homologação do procedimento proposto para medição de rugosidade interna em tubulações de  medição fiscal de gás.</t>
  </si>
  <si>
    <t>Certificação de profissionais para medição através da técnica de ultrassom a laser e  qualificação de processos inclusive junto à ANP.</t>
  </si>
  <si>
    <t>Aproximadamente 50 milhões de reais.</t>
  </si>
  <si>
    <t>Procedimento de medição da rugosidade interna da parede de tubulação de medição fiscal de gás sem interrupção da operação e sem tratamento superficial (remoção de camada de óxido ou pintura) pela técnica de ultrassom a laser. _x000D_
_x000D_
Parâmetro técnico na medição de rugosidade interna nas tubulações de aferição fiscal de gás em plataformas: atender ao padrão de medição fiscal de gás da ANP e ter o processo homologado pela mesma. Trata-se de tecnologia disruptiva.</t>
  </si>
  <si>
    <t>EV-00196</t>
  </si>
  <si>
    <t>Neutralizador de vibrações para estruturas esbeltas de topsides de FPSOs</t>
  </si>
  <si>
    <t>Neutralizadores de vibração para utilização em estruturas esbeltas de FPSOs que resistam a altas temperaturas, objetivando garantir a operação segura da estrutura quanto à fadiga por vibração devido à slamming (impacto de ondas).</t>
  </si>
  <si>
    <t>EV-00197</t>
  </si>
  <si>
    <t>Neutralizadores de vibração viscoelásticos (ET de projeto de neutralizadores)</t>
  </si>
  <si>
    <t>Neutralizadores de vibração viscoelásticos para controle de vibração, testados em campo no HDT2 da RPBC</t>
  </si>
  <si>
    <t>Reduzir o nível de vibração de equipamentos estáticos e compressores alternativos por meio de instalação de neutralizadores de vibração, objetivando garantir a integridade estrutural dos equipamentos quanto ao modo de falha de fadiga por vibração.</t>
  </si>
  <si>
    <t>SRGE/ESUP/ENG</t>
  </si>
  <si>
    <t>upimgs/neutralizador.gif</t>
  </si>
  <si>
    <t>O TC está orçado em R$ 600 mil. Os custos de instalação em campo deverão ser realizados pela RPBC, que ainda não foram levantados, porém em negociação.</t>
  </si>
  <si>
    <t>Desenvolver protótipos dos neutralizadores de vibração que atenuem uma banda larga de vibração de alta frequência, de 60 a 120 Hz, faixa problemática dos equipamentos do HDT2 da RPBC. Para tanto será implementado a tecnologia de emprego de materiais viscoelásticos, para atingir o objetivo proposto.</t>
  </si>
  <si>
    <t>Atualmente a tecnologia de projeto de neutralizadores de vibração viscoelásticos não é de conhecimento do corpo técnico da Petrobras, embora sua aplicação possa ser de grande benefício em diversos casos._x000D_
O P&amp;D disponibilizará esta tecnologia em maturidade de teste em campo, que poderá ser utilizada para resolução de problemas de vibração de todas as Uns. _x000D_
A aplicação poderá ser imediata uma vez que o conhecimento for disponibilizado pela ET fruto do P&amp;D.</t>
  </si>
  <si>
    <t>Apoio logístico e de execução da RPBC para instalação dos neutralizadores no equipamentos do HDT2.</t>
  </si>
  <si>
    <t>TC com a UFPR, que possui amplo conhecimento e experiência no assunto de neutralizadores de vibração viscoelásticos. A instituição tem ampla experiência de aplicações práticas na indústria como, por exemplo, em hidrelétricas._x000D_
Parceria com o SRGE, para desenvolver o conhecimento de projeto de neutralizadores de vibração viscoelásticos de atenuação de banda larga alinhados com as demandas técnicas da Companhia. _x000D_
Parceria com a RPBC, para solução dos problemas de vibração no HDT2, dos compressores alternativos e equipamentos estáticos da unidade por meio de instalação de neutralizadores de vibração viscoelásticos.</t>
  </si>
  <si>
    <t>O compromisso com a segurança operacional das UNs e a consciência de que a controle de vibração em estruturas e sistema da unidade é ponto essencial para esta garantia. _x000D_
Assumimos também, a partir de conhecimento e experiência de campo dos técnicos envolvidos, que existem um número importante de aplicações nas quais se verificam vibrações em amplo espectro de frequência.</t>
  </si>
  <si>
    <t>Desenvolvimento do protótipo real dos neutralizadores a serem implementados na RPBC, visto a recente redução de orçamento de P&amp;D e a necessidade de alta disponibilidade deste sistema da refinaria. _x000D_
Apoio da RPBC será crítico para executar a instalação dos neutralizadores no HDT2.</t>
  </si>
  <si>
    <t>Disponibilização da tecnologia de neutralizadores de vibração viscoelásticos, em maturidade de teste em campo, que poderá ser utilizada para resolução de problemas de vibração de todas as Uns.</t>
  </si>
  <si>
    <t>O VPL está previsto em R$6.1 milhões, baseando-se na redução de perda de produção (aumento da disponibilidade )devido aos problemas de vibração dos equipamentos estáticos das Uns._x000D_
_x000D_
VALORAÇÃO - METODOLOGIA DE CÁLCULO_x000D_
_x000D_
A metodologia utilizada foi baseado na redução de produção da HDT2 da RPBC, visto que este problema foi o que originou a demanda por este projeto de pesquisa. O lucro cessante foi calculado pela perda de produção devido à indisponibilidade do sistema HDT2 da RPBC durante 1 ano, devido a problemas de vibração do compressor e dos equipamentos estáticos (vasos e tubulações), distribuídos ao longo de 10 anos como benefício financeiro, visto que o projeto de pesquisa permitirá que sistemas similares futuros não fiquem indisponíveis por tanto tempo pela vibração excessiva de seus equipamentos estáticos. _x000D_
Se neutralizadores dinâmicos pudessem ser implementados na unidade, a mesma poderia operar mesmo com os compressores operando fora de projeto, pela redução de vibração à níveis aceitáveis dos equipamentos estáticos. _x000D_
_x000D_
Desenvolvimento dos cálculos:_x000D_
a. Perda de produção por dia com indisponibilidade parcial no sistema do HDT2 :R$50.000,00_x000D_
b. Tempo devido aos compressores inoperantes, devido à vibração excessiva dos mesmos: 1 ano_x000D_
c. Tempo com o compressor com operação possível (fora de projeto), porém com a unidade inoperante devido à vibração excessiva dos equipamentos estáticos causados pelos compressores: 1 ano, 365 dias_x000D_
d. Considera-se somente o período do item c para cálculo, pois o sistema poderia operar se neutralizadores dinâmicos pudessem ser implementados nos equipamentos estáticos, para a redução do nível de vibração à níveis aceitáveis. _x000D_
e. Toda a perda de produção de 1 ano foi dividido por 10 anos. Este valor foi considerado como possível retorno anual do projeto nos próximos anos. _x000D_
f. Desta forma, a perda total seria de MM R$18.25, que dividido por 10 anos resulta em MM R$1.825/ano._x000D_
_x000D_
_x000D_
O plano de trabalho do projeto de pesquisa estimou R$100 mil para desenvolvimento dos protótipos de neutralizadores de vibração. _x000D_
Considera-se como CAPEX para controle de vibração por neutralizadores o valor de R$200 mil por ano para aquisição comercial de neutralizadores de vibração para serem instalados nas unidades, por ano._x000D_
Considera-se como OPEX para manutenção dos neutralizadores de R$50 mil por ano, a ser realizado pelas unidades que receberão os neutralizadores para controle de vibração.</t>
  </si>
  <si>
    <t>O risco é da não disponibilização da tecnologia, que é altamente promissora e de baixo custo, com toda a eficácia prometida pela ICT, mais especificamente quanto à eficiência de atenuação de vibração em banda larga de frequência.</t>
  </si>
  <si>
    <t>A entrega envolve, no âmbito teórico, uma metodologia para projeto de neutralizadores de vibração viscoelásticos que será disponibilizado para todo o corpo técnico por meio de uma especificação técnica. _x000D_
No âmbito experimental, neutralizadores de vibração viscoelásticos, projetados a partir da mencionada metodologia de projeto desenvolvida, serão instalados para teste em campo no HDT2 da RPBC para controle de vibração dos equipamentos.</t>
  </si>
  <si>
    <t>PT-200.20.00169.13</t>
  </si>
  <si>
    <t>EV-00198</t>
  </si>
  <si>
    <t>OpenPulse v1.0.0 - Software de análise de pulsação acusticamente induzida</t>
  </si>
  <si>
    <t>Software desenvolvido em linguagem aberta (Python) e plataforma colaborativa (GitHub) para avaliação de problemas de vibração acusticamente induzida (AIV) tanto em novas unidades quanto em unidades já em operação.</t>
  </si>
  <si>
    <t>O desenvolvimento dessa ferramenta/metodologia daria ao corpo técnico das indústrias de petróleo e gás mais flexibilidade e agilidade na análise de AIV bem como a capacidade de julgar as análises desenvolvidas pelos fabricantes de compressores, identificando eventuais problemas ainda em fases anteriores à operação da planta.</t>
  </si>
  <si>
    <t>upimgs/openpulse-capa-map.PNG</t>
  </si>
  <si>
    <t>- TC com a UFSC. Os custos do TC são basicamente HH dos especialistas da universidade que estão desenvolvendo algoritmos e implementando o software;_x000D_
- Custos de HH dos especialistas Petrobras envolvidos no projeto (CENPES e SRGE/ERGE/EETC);</t>
  </si>
  <si>
    <t>Software será disponibilizado com interface gráfica amigável, possibilitando também a integração com outras ferramentas através de código, o que possibilita a criação de modelos que podem ser atualizados utilizando dados de operação (conceito de digital twin) e disponibilizados através de ambiente web (dashboards). Implantar o software seguindo o modelo de código aberto, de maneira que a manutenção do código e parcerias futuras com outras empresas ou universidades sejam facilitadas.</t>
  </si>
  <si>
    <t>Unidades que possuem máquinas que podem causar pulsação na tubulação (e.g. compressor alternativo) podem ter problemas causados por vibração acusticamente induzida, principalmente na área do Refino. A solução poderá ser aplicada após o lançamento da versão 1.0 do software.</t>
  </si>
  <si>
    <t>&lt;Termo de Cooperação&gt;_x000D_
- UFSC/LVA _x000D_
Processo 	2019/00047-3 	_x000D_
Nº PT 	PT-154.01.13469 (Ativo)_x000D_
N° SAP 	4600591045_x000D_
_x000D_
- SRGE/ERGE/EETC_x000D_
O LVA (Laboratório de Vibrações e Acústica) possui experiência em projetos com a indústria na área de acústica, tendo realizado projetos com empresas como EMBRAER e EMBRACO.</t>
  </si>
  <si>
    <t>Basicamente HH de especialistas na área de vibrações e acústica para o desenvolvimento dos algoritmos e implementação do software.</t>
  </si>
  <si>
    <t>- Solucionar problemas causados por vibração acusticamente induzida;</t>
  </si>
  <si>
    <t>- Redução de falhas em sistemas;_x000D_
- Aumento da disponibilidade de equipamentos;_x000D_
_x000D_
&lt;Racional da Valoração&gt;_x000D_
Raciocínio do Cálculo dos Benefícios:_x000D_
Metodologia utilizada foi baseado na redução de produção Da HDT da RPBC:_x000D_
a. Perda de produção por dia com o compressor parado:R$50.000,00_x000D_
b. Tempo sem o compressor:2 anos_x000D_
c. Toda a perda de produção foi dividido por 10 anos. Este valor foi considerado como possível retorno anual do projeto nos próximos anos_x000D_
_x000D_
Para o cenário mais provável foi considerado o valor de 50% para a variável técnica (aumento da disponibilidade de compressores).</t>
  </si>
  <si>
    <t>Software para a modelagem e simulação de sistemas que podem sofrer o problema de vibração acusticamente induzida (AIV).</t>
  </si>
  <si>
    <t>PT-200.20.00169.14</t>
  </si>
  <si>
    <t>EV-00199</t>
  </si>
  <si>
    <t>BR-Ex - Ferramenta de classificação de área (Fase 2 - Funcionalidade para líquidos e bifásicos)</t>
  </si>
  <si>
    <t>Software de classificação de área, BR-Ex, com a funcionalidade de cálculo de área classificada para líquidos e bifásicos.</t>
  </si>
  <si>
    <t>- Melhoria e validação de modelos semi-empíricos ou numéricos para cálculo da extensão de áreas classificadas relativas a processos envolvendo gases, vapores, líquidos inflamáveis e bifásicos;- Automação e otimização no processo de classificação de área, reduzindo tempo de projeto;- Redução de custos em empreendimentos no que tange a equipamentos Ex, pela redução de área classificada.</t>
  </si>
  <si>
    <t>CQS1</t>
  </si>
  <si>
    <t>Flavio Goncalves da Cruz Ribeiro</t>
  </si>
  <si>
    <t>9692298</t>
  </si>
  <si>
    <t>- Custo financeiro do P&amp;D é de R$ 1.568.484,95.;_x000D_
- Como o BR-EX é um software da Petrobras, não há custo de implantação.</t>
  </si>
  <si>
    <t>Alcançar modelo aceitável para liberação de fluidos bifásicos com ou sem obstáculos, pois não há estudos consolidados sobre este tema.</t>
  </si>
  <si>
    <t>- As abordagens atuais para classificação de áreas devido a líquidos e fluidos bifásicos são bastante simplificadas e superdimensionadas._x000D_
- UEPs, Refinarias, Terminais e demais plantas onde tenham substâncias com potencial inflamável;_x000D_
- Estima-se a disponibilização do BR-EX em 2022.</t>
  </si>
  <si>
    <t>As previsões do modelo deverão ter boa correlação com os resultados das simulações em CFD.</t>
  </si>
  <si>
    <t>Professores e Pesquisadores da UFCG (Universidade Federal de Campina Grande)</t>
  </si>
  <si>
    <t>Não há premissas sobre o mercado que afete o resultado esperado.</t>
  </si>
  <si>
    <t>- Realização dos ensaios laboratoriais;_x000D_
- GT de validação do BR-EX fase 1 (Gases);_x000D_
- Estudos de caso comparativo entre normas, simulações em CFD e  BR-EX em algumas plantas industriais da Petrobras.</t>
  </si>
  <si>
    <t>- Redução de custos em empreendimentos;_x000D_
- Diminuição de até 50% nas áreas classificadas;_x000D_
- Incremento da segurança de processo.</t>
  </si>
  <si>
    <t>Redução de aquisição de equipamentos elétricos EX (para área classificada)._x000D_
------------------------------------------------------------------------------------------------------------------Premissas da Valoração (VPL):_x000D_
1 - Redução de CAPEX (US$ 1.20Mi)_x000D_
     - Custo de 1 plataforma nova - US$ 1Bi;_x000D_
     - 8% deste custo são disciplinas de elétrica e instrumentação - US$ 80Mi;_x000D_
     - 50% dos equipamentos para área classificada (EX) - US$ 40Mi;_x000D_
     - Equipamentos Ex possuem preço médio 30% maior - US$ 12Mi;_x000D_
     - BR-Ex gerando redução de 10% de área classificada e na mesma proporção  equipamentos Ex - US$ 1.2 Mi._x000D_
_x000D_
2 - Redução de OPEX (US$ 0.12 Mi)_x000D_
     - Plataformas, refinarias e terminais precisam revisar documentação de classificação de áreas;_x000D_
     - Reavaliações anuais gerando 10% do estimado para plataforma nova - US$ 0.12 Mi.</t>
  </si>
  <si>
    <t>Não há riscos sobre o mercado que afete o resultado esperado.</t>
  </si>
  <si>
    <t>Expandir a ferramenta computacional BR-Ex para o caso de liberações de líquidos e bifásicas. Teste de modelos semi-empírico e numéricos, CFD, ensaios de laboratório, validação e implementação.</t>
  </si>
  <si>
    <t>PT-200.20.00040.15</t>
  </si>
  <si>
    <t>EV-00200</t>
  </si>
  <si>
    <t>Sistema Full Wireless para Monitoramento de Condição de Equipamentos Dinâmicos</t>
  </si>
  <si>
    <t>Sistema de Monitoramento Contínuo de Condição de Equipamentos Dinâmicos(*) – Full Wireless [SMCCED – FW]                                         constituído de sensores que integram as funcionalidades de medir (vibração, ruído e temperatura), hubs concentradores (gateway) e software de gerenciamento livre no Sistema Petrobras.  (*)  e Estáticos  também!</t>
  </si>
  <si>
    <t>O baixo custo do protótipo do SMCCED-FW desenvolvido possibilitará o aumento da confiabilidade operacional global das plantas de processamento de petróleo e a redução os custos de manutenção em função da redução de falhas graves/catastróficas; _x000D_
- Viabilização do monitoramento de equipamentos menos estratégicos, mas não menos importantes, atualmente não monitorados em função da inexistência ou do elevado custo da infra necessária;_x000D_
- Redução de custo com POB em função do nº de  manutenções corretivas de maior complexidade; 	      _x000D_
- Viabilização da aplicação da estratégia da Industria 4.0 / IoT no contexto da manutenção industrial;          _x000D_
- Redução de custo com POB por dispensar 01 Tec. Coletor de vibrações.</t>
  </si>
  <si>
    <t>upimgs/Sensor_Full_Wireles_L0hZjh6.jpg</t>
  </si>
  <si>
    <t>US1E</t>
  </si>
  <si>
    <t>Mechelangelo Viana Mancuzo</t>
  </si>
  <si>
    <t>9848408</t>
  </si>
  <si>
    <t>A - Custo do Termo de Comprom. para o desenvolvimento: R$ 4.1 MM;_x000D_
_x000D_
B- Custo de implantação R$ 4,5 MM.</t>
  </si>
  <si>
    <t>Desenvolver com tecnologia 100% nacional um Sistema de Monitoramento Contínuo de Condição de Equipamentos Dinâmicos - Disponibilizar o sistema Full Wireless (SMCCED-FW), completo, confiável, de baixo custo de instalação e de manutenção, de modo a tornar ordinário o monitoramento contínuo até mesmo de equipamentos menos estratégicos, mas que nem por isto deixam de ser importantes para a confiabilidade global dos equipamentos dinâmicos das plantas de processamento de petróleo.</t>
  </si>
  <si>
    <t>Plantas de processamento de petróleo em geral. Os testes do segundo protótipo funcional em planta industrial s/atm explosiva em estão previstos para Set/20.</t>
  </si>
  <si>
    <t>A alta complexidade de se desenvolver um projeto mecatrônico com as características do Full Wireless.</t>
  </si>
  <si>
    <t>&lt;Termo de Cooperação&gt;_x000D_
Processo 	2018/00082-0 	_x000D_
Nº PT 	PT-154.01.13687 (Ativo)_x000D_
N° SAP 	4600567380_x000D_
_x000D_
Gerência: BUZIOS/PRODUCAO/ENGP/EEDSE_x000D_
Gerente: ANGELO MENEZES DE SOUZA— URDL_x000D_
Colaborador: MARCELO MOREIRA MEJIAS - CJS5_x000D_
_x000D_
_x000D_
_x000D_
Gerência: UN-BS/ENGP/EEDSE_x000D_
Gerente:JAIR BEUREN - CSM7_x000D_
Colaborador: LEONARDO MONTEIRO BARBOSA LIMA-CTFQ_x000D_
_x000D_
Gerência: INDUSTRIAL/AC/ED_x000D_
Gerente: JOEMIR AVANCINI ROCHA - RVT0_x000D_
Colaboradores:_x000D_
ROBERTO MONTARGIL ROCHA-CFT2_x000D_
DIEGO RICARDO PINTO SANTOS-R3JZ_x000D_
HEVERTON LOPES DE OLIVEIRA-RV0T</t>
  </si>
  <si>
    <t>Manutenção dos níveis da atividade econômica que leve as empresas a manterem o investimento em manutenção preditiva de equipamentos.</t>
  </si>
  <si>
    <t>Pagamento da terceira parcela do projeto para viabilizar a construção do protótipo final e as certificações de hardware junto à INMETRO, ANATEL e IEC.</t>
  </si>
  <si>
    <t>Em função do baixo custo do protótipo desenvolvido, o sistema tornará viável o monitoramento contínuo até mesmo de equipamentos menos estratégicos, mas que nem por isto deixam de ser importantes para a confiabilidade global dos equipamentos dinâmicos das plantas de processamento de petróleo.</t>
  </si>
  <si>
    <t>A - Redução do custo de aquisição/implantação  e manutenção com o uso do SMCCED-FW em 5 FPSOs em função do seu baixo custo quando comparado com o concorrente mais barato;_x000D_
_x000D_
B - Redução de custo referente à erradicação de falha catastrófica em 1 equipamento por ano em cada um de 5 FPSOs cujo valor do reparo é de 0,5 MM, e redução de custo de  1 POB – Téc. Coletor de Vibrações;_x000D_
_x000D_
VPL ( A+B ) em 10 anos = 18,51 MM_x000D_
_x000D_
Estimativa conservadora.</t>
  </si>
  <si>
    <t>Redução da atividade econômica que leve as empresas a reduzirem o investimento em manutenção preditiva de equipamentos.</t>
  </si>
  <si>
    <t>Disponibilização de protótipo funcional de sistema full wireless com os componentes de hardware de campo homologados no INMETRO, ANATEL e IEC.</t>
  </si>
  <si>
    <t>PT-200.20.00169.04</t>
  </si>
  <si>
    <t>EV-00201</t>
  </si>
  <si>
    <t>Melhoria da Soldabilidade e Produtividade da Soldagem de Dutos Submarinos por Ajustes das Temperaturas</t>
  </si>
  <si>
    <t>Melhoria da soldabilidade e produtividade da soldagem de dutos rígidos submarinos, por meio de estudos e metodologia que possibilitem faixas viáveis mais amplas de temperaturas mínimas de pre-aquecimento e máxima de interpasse em aços  X65, X70, X65 cladeado com liga 625, 4130 e F22 na N-133, para melhor soldabilidade dos mesmos e aumento da produtividade. (Entrega em processo de migração para ST-0050 - Rufino)</t>
  </si>
  <si>
    <t>Aumento da produtividade da instalação de dutos rígidos em aço C-Mn cladeados lançados em J-Lay; Aumento da produtividade da instalação de dutos rígidos em aço C-Mn lançados em J-Lay; Aumento da soldabilidade de aços ARBL (usados em equipamentos submarinos).</t>
  </si>
  <si>
    <t>SUB/ES/EDD</t>
  </si>
  <si>
    <t>upimgs/Interpasse_C3nY2pP.png</t>
  </si>
  <si>
    <t>Custo do TC = R$ 4,2 Mi e PEPs 75 e 85</t>
  </si>
  <si>
    <t>Atualmente, a soldagem de aços C-Mn cladeados está limitada em temperatura máxima de interpasse de 250ºC, a soldagem de aços C-Mn em 315ºC, e a diferença entre o mínimo pre aquecimento e máximo interpasse dos aços F22 e 4130 é limitada. Espera-se com o projeto beneficiar imediatamente as condições de soldagem, reduzindo-se custos de instalação e garantindo-se a integridade das juntas soldadas dos sistemas submarinos.</t>
  </si>
  <si>
    <t>Influência dos limites de temperatura nas propriedades mecânicas e metalúrgicas das juntas soldadas.</t>
  </si>
  <si>
    <t>UFRJ, OPT, SUB/EDR e EPCIstas</t>
  </si>
  <si>
    <t>Adoção da ET por parte do cliente e da metodologia proposta por parte dos EPCIstas.</t>
  </si>
  <si>
    <t>Não haverá novos desembolsos / HH para especificações</t>
  </si>
  <si>
    <t>Redução de custos de sistemas submarinos (Capex) lançados por  projetos em J-Lay, aumento de confiabilidade operacional e garantia de integridade para dutos em operação.</t>
  </si>
  <si>
    <t>Premissas de Valoração:_x000D_
Custo total de afretamento - 415 dias = 761 MM R$_x000D_
Redução de tempo na torre do J-Lay = 10 min / junta_x000D_
Tempo útil por junta = 60 min / 240 min_x000D_
Redução total no projeto = 4,675 dias (4,2% do tempo útil)_x000D_
Economia de Capex por projeto = 8,5 MM R$</t>
  </si>
  <si>
    <t>Diminuição da utilização de dutos rígidos para o desenvolvimento da produção.</t>
  </si>
  <si>
    <t>Ampliação das faixas maiores de temperaturas de preaquecimento e interpasse de aços C-Mn, C-Mn cladeados e ARBL</t>
  </si>
  <si>
    <t>PT-200.20.00040.16</t>
  </si>
  <si>
    <t>EV-00202</t>
  </si>
  <si>
    <t>Ultrassom MLP-Ponto Triplo</t>
  </si>
  <si>
    <t>Procedimento de inspeção por ultrassom de revestimento interno resistente a corrosão (CRA) na extremidade de tubos mecanicamente lineados (MLP). (Entrega em migração para ST-0050 - Rufino)</t>
  </si>
  <si>
    <t>upimgs/Imagem1_ixq9x5a.png</t>
  </si>
  <si>
    <t>RVYZ</t>
  </si>
  <si>
    <t>Alexandre Galiani Garmbis</t>
  </si>
  <si>
    <t>SUB/ES/EDD/EDR</t>
  </si>
  <si>
    <t>9713606</t>
  </si>
  <si>
    <t>P&amp;D: Termo de Cooperação com LNDC (PEP 78) e HH (PEP 75)</t>
  </si>
  <si>
    <t>1) Necessário replanejamento para adequar escopo original do TC a nova proposta de entrega. _x000D_
2) Depende de TEA com fabricantes e Licenciamento da tecnologia para prestadores de serviço para roll-out.</t>
  </si>
  <si>
    <t>Atualmente os tubos são inspecionados por radiografia digital no final do processo de produção. O ultrassom pode contribuir para detecção precoce de falhas no processo de fabricação (antes da usinagem final), bem como na redução do índice de reparo uma vez que a radiografia digital não permite a avaliação da criticidade de descontinuidades.</t>
  </si>
  <si>
    <t>1) Custo de implantação._x000D_
2) Custo de operação_x000D_
3) Simplicidade._x000D_
4) Robustez._x000D_
5) Sensibilidade._x000D_
6) Confiabilidade (detecção e dimensionamento)</t>
  </si>
  <si>
    <t>1) ICT - LNDC / COPPE: Recursos humanos e infraestrutura laboratorial para pesquisa e desenvolvimento._x000D_
2) Prestadores de serviço de inspeção por ultrassom: Licenciamento da tecnologia para implantação._x000D_
3) Fabricantes de MLP: Demonstração do protótipo totalmente integrado ao ambiente operacional (TEA)</t>
  </si>
  <si>
    <t>Grande demanda de tubos bimetálicas (MLP) prevista para nos projetos de sistemas submarinos na carteira da SUB para o desenvolvimento da produção : 1000-1600 km (2020-2030)</t>
  </si>
  <si>
    <t>1) Equipamento de ultrassom_x000D_
2) Cabeçotes e sapatas_x000D_
3) Cinta e encoder_x000D_
4) Bloco de calibração_x000D_
5) Corpos de Prova_x000D_
6) Licença de Software</t>
  </si>
  <si>
    <t>1) Redução do prazo e custo evitando reparos desnecessários nas extremidades dos tubos MLP. _x000D_
2) Aumento da confiabilidade na inspeção de componentes críticos para integridade estrutural do sistema submarino.</t>
  </si>
  <si>
    <t>Demanda estimada de tubo MLP para atender PNG + 3 anos: 1000-1600 km;_x000D_
Custo médio do metro linear US$3.000/m;_x000D_
Custo médio de reparo: US$500 / ponta;_x000D_
Indice médio de reparo: 10%;_x000D_
Indice médio de rejeição: 0,5%;_x000D_
Custo total do investimento: US$4.915MM;_x000D_
Custo total de retrabalho e rejeição: US38MM;_x000D_
Variável Técnica: Redução do indice de reparo/rejeição._x000D_
 - Premissa de REDUÇÃO  de 50% na variável redução de índice de reparo dos MLPs.</t>
  </si>
  <si>
    <t>Desenvolvimento de uma solução definitiva de risers flexíveis, economicamente mais atrativa do que risers rígidos, que reduza significativamente a demanda por tubos bimetálicos.</t>
  </si>
  <si>
    <t>Procedimento de inspeção por ultrassom de revestimento interno resistente a corrosão (CRA) aplicável à extremidade de tubos bimetálicos (MLP), capaz de detectar  descontinuidades de 1mm de altura com probabilidade maior que 90% e incerteza de dimensionamento menor que 1 mm.</t>
  </si>
  <si>
    <t>EV-00203</t>
  </si>
  <si>
    <t>Otimização Parâmetros de Fratura p/ Redução de Reparos em Juntas Lançadas por Reel Lay</t>
  </si>
  <si>
    <t>Melhoria do critério de reparos em soldagem de juntas submarinas instaladas  pelo método de  reel lay, por meio de otimizações dos parâmetros de tenacidade.</t>
  </si>
  <si>
    <t>upimgs/SENT_2.png</t>
  </si>
  <si>
    <t>Custo do TC = R$ 1,6 Mi e PEPs 75 e 85</t>
  </si>
  <si>
    <t>Execução dos ensaios e validação da metodologia.</t>
  </si>
  <si>
    <t>Atualmente, o cálculo de criticidade de defeitos em juntas soldadas (ECA) realizado para a fase de instalação pelo método reeling não considera o aumento de tenacidade devido ao rasgamento a partir do segundo ciclo de deformação. Espera-se com o projeto beneficiar o critério de aceitação de soldas de modo a reduzir o número de reparos e viabilizar projetos complexos e/ou estender a vida útil de risers em operação.</t>
  </si>
  <si>
    <t>Percentual de aumento do tamanho de defeito crítico no ECA da fase de instalação e operação.</t>
  </si>
  <si>
    <t>UFRGS (laboratório LAMEF), USP (laboratório NAMEF), UFCE (laboratório de Soldagem), SUB/EDR e EPCI.</t>
  </si>
  <si>
    <t>Obtenção dos materiais para os ensaios de caracterização e infraestrutura para testes.</t>
  </si>
  <si>
    <t>Redução de sistemas submarinos (Capex) lançados por reel lay, aumento de confiabilidade operacional e garantia de integridade para dutos em operação.</t>
  </si>
  <si>
    <t>Indice total de reparo de juntas circunferenciais = 10%. Redução do indíce de reparos = 15 %_x000D_
Redução de juntas reparadas = 1,5 %_x000D_
Número de juntas por projeto = 5000_x000D_
Tempo de reparo por junta = 1 hora_x000D_
Turnos diários de 12 hs; _x000D_
Custo diário da spool base=150.000 USD / US$ 1,00 = R$ 4,20_x000D_
Custo = 52500 R$/h</t>
  </si>
  <si>
    <t>Diminuição da utilização de dutos rígidos para o desenvolvimento da produção. Resultados insatisfatórios nos testes preliminares podem levar ao cancelamento do projeto.</t>
  </si>
  <si>
    <t>Metodologia para a incorporação do aumento de tenacidade à fratura em carregamento cíclicos para aplicação em dutos/risers rígidos instalados pelo método reeling.</t>
  </si>
  <si>
    <t>PT-200.20.00222.03</t>
  </si>
  <si>
    <t>EV-00204</t>
  </si>
  <si>
    <t>Software para detectar imagens radiográficas duplicadas de juntas soldadas de tubulação (ocorrência de fraude).</t>
  </si>
  <si>
    <t>Programa de computador que através de ferramentas de visão computacional, aprendizado de máquina e inteligência artificial faz a verificação de um grande conjunto de imagens radiográficas, como as de uma obra ou parada de manutenção, para detectar aquelas imagens radiográficas com grande similaridade: juntas soldadas indicadas como diderentes mas com muita semelhança. Este software é uma excelente ferramenta para detectar desvios, como por exemplo fraude, e melhoria à integridade de instalações e atendimento a prazos.</t>
  </si>
  <si>
    <t>Minimizar atrasos na partida de unidades e instalações devido a ocorrência de radiografias duplicadas via software para diagnóstico rápido do conjunto de imagens radiográficas da obra ou parada de manutenção. A aplicação contará com capacidade de aprendizado de máquina utilizando inteligência artificial, permitindo análises cada vez mais precisas com o decorrer de sua utilização. Espera-se que a melhoria da qualidade das inspeções, contribua para a melhoria da qualidade do produto e atendimento aos prazos de entrega das obras. Problemas de fraude durante a inspeção e necessidade de retrabalhos em juntas soldadas geram atrasos significativos para o início da operação.</t>
  </si>
  <si>
    <t>SRGE/ESUP/EICOM</t>
  </si>
  <si>
    <t>Aproximadamente 800 mil reais.</t>
  </si>
  <si>
    <t>São dois os principais desafios:_x000D_
-  obtenção de grande quantidade de imagens  para testes dos modelos;_x000D_
- identificar parâmetros geométricos em figuras, bem como de parâmetros e modelos matémáticos associados à imagem para estabelecer relações de semelhança.</t>
  </si>
  <si>
    <t>Possibilidade de aplicação a partir do início do segundo semestre, mais provável em Agosto de 2020, na área de dutos submarinos.Pendente a disponibilidade de computador para rodar o software.</t>
  </si>
  <si>
    <t>Índice de acerto do software, índice de falsos positivos X índice de falsos negativos.</t>
  </si>
  <si>
    <t>- Podem nos ajudar todas as instalações industriais que estejam em obra, tanto de implantação de unidades novas, ou em obras de modernização ou em paradas de manutenção. Estas atividades demandam muito esforço para a inspeção de juntas soldadas de tubulação, podendo caracterizar situações reais de uso do software._x000D_
- Universidades,  centros de pesquisa, associações de ensaios não destrutivos no Brasil e exterior (por exemplo ABENDI e ASNT), empresas com forte atuação em visão computacional , inteligência artificial, aprendizado de máquina e END.</t>
  </si>
  <si>
    <t>Os contratos precisam contemplar a entrega das imagens radiográficas de juntas soldadas de tubulação no formato digital para que seja possível a leitura pelo software desenvolvido.(MUITO IMPORTANTE!)</t>
  </si>
  <si>
    <t>Grande quantidade de imagens radiográficas; disponibilidade de um computador com capacidade de processamento suficiente  para rodar o software implementado. É muito importante também que alguns profissionais da Petrobras envolvidos com este projeto façam treinamentos na área de visão computacional e inteligência artificial para atuar com maior propriedade neste desenvolvimento.</t>
  </si>
  <si>
    <t>Garantir a integridade das instalações; mitigar acidentes devido a inconsistências de ensaios não destrutivos mal conduzidos; evitar atrasos de partida da unidade ou planta que podem chegar a meses e perda de receita bilionária devido a imagens duplicadas.</t>
  </si>
  <si>
    <t>Aproximadamente VPL (riscado) 24 milhões de Reais.</t>
  </si>
  <si>
    <t>A Petrobras continuará susceptível a ações de empresas que por motivos escusos desejam auferir ganhos maiores fraudando imagens radiográficas.</t>
  </si>
  <si>
    <t>Software para detectar imagens radiográficas duplicadas de juntas soldadas de tubulação (ocorrência de fraude)._x000D_
Índice de acerto do software igual ou superior a 75%.</t>
  </si>
  <si>
    <t>PT-200.20.00040.19</t>
  </si>
  <si>
    <t>EV-00207</t>
  </si>
  <si>
    <t>Sistema de Inspeção Dimensional de Trecho Reto de Medição sem Desmontagem</t>
  </si>
  <si>
    <t>Desenvolvimento de tecnologias inovadoras (protótipo e metodologia) para medição "in loco" de características metrológicas do trecho reto de medição com dispositivo porta-placa, sem a necessidade de desmontagem, com foco na medição interna de rugosidade, de diâmetro interno e outras medições lineares.</t>
  </si>
  <si>
    <t>Desoneração dos serviços de inspeções dimensionais e de qualidade,  com a redução ou eliminação da desmontagem e remontagem dos elementos primários do sistema de medição com trecho reto. Possibilidade de aumento do período de 3 anos para a realização dos serviços da forma convencional, reduzindo a necessidade de parada para a realização desses serviços.</t>
  </si>
  <si>
    <t>upimgs/trecho_reto_2.png</t>
  </si>
  <si>
    <t>CL1C</t>
  </si>
  <si>
    <t>Clayton Eduardo Rodrigues</t>
  </si>
  <si>
    <t>227704</t>
  </si>
  <si>
    <t>P&amp;D: R$ 3 milhões, com duração de 24 meses._x000D_
Implantação da entrega: R$ 1M para compra de equipamento e treinamentos.</t>
  </si>
  <si>
    <t>Entender as limitações e variáveis que afetam as medições aplicando técnicas inovadoras de inspeção e medição, com foco na medição interna de rugosidade, de diâmetro interno e outras medições lineares, com a mínima intervenção.</t>
  </si>
  <si>
    <t>Conforme o Regulamento Técnico de Medição estabelecido pela Portaria Conjunta ANP/INMETRO N° 1 de 10 de junho de 2013, foi estabelecida a periodicidade de 3 anos para as inspeções dimensionais e de qualidade superficial dos trechos retos de sistemas de medição com placa de orifício, turbina e ultrassom. Atualmente, a inspeção desses elementos é realizada desmontando os sistemas de medição, de maneira a permitir o acesso necessário para a realização das medições. É um processo oneroso pois envolve a desmontagem, limpeza, inspeção, medição e remontagem do trecho. Essa entrega será aplicada em todos os dispositivos com porta-placas utilizados em sistemas de medição de vazão de classe fiscal, apropriação ou operacional de petróleo e gás natural, pertencentes à UN-BC, UN-RIO e UN-ES. Será disponibilizada para o licenciamento a partir de 2 anos, após início da pesquisa.</t>
  </si>
  <si>
    <t>Alinhamento com a ANP e o Inmetro para homologação da metodologia proposta para as medições. As incertezas das medições devem ser compatíveis com os requisitos normativos.</t>
  </si>
  <si>
    <t>Instituições de pesquisas que desenvolvem soluções tecnológicas na área de metrologia e sistemas de medição de vazão. Essa entrega conta com a parceria do IPT (Instituto de Pesquisas Tecnológicas) , por possuir laboratórios e equipes de pesquisadores que atuam na área._x000D_
_x000D_
Parceria Petrobras: UN-BC, UN-RIO e UN-ES.</t>
  </si>
  <si>
    <t>Licenciamento da tecnologia e qualificação de profissionais.</t>
  </si>
  <si>
    <t>A maior limitação no momento é financeira para concluir a contratação. _x000D_
Nota: o plano de trabalho está sendo revisado no SIGITEC em função de limitações financeiras para 2021.</t>
  </si>
  <si>
    <t>Realização de inspeções dimensionais e de qualidade "in loco",  com a redução ou eliminação da desmontagem e remontagem dos elementos primários do sistema de medição com trecho reto. Possibilidade de aumento do período de 3 anos para a realização dos serviços da forma convencional. Essa entrega  poderia ser usada também para inspeção das condições superficiais internas da tubulação.</t>
  </si>
  <si>
    <t>Considerada a redução dos custos associados aos serviços de desmontagem e remontagem para as inspeções  de cada trecho reto de medição, no valor de R$26.250,00, a cada 3 anos. Não foram considerados os custos de calibração offshore dessa nova tecnologia, uma vez que atualmente existem os custos operacionais para a inspeção offshore  ou indiretos (caso a estratégia seja de substituição por um trecho reserva inspecionado onshore), como custos de logistica, manutenção e certificação onshore. Em média foram considerados 25 trechos por plafaforma, para um total de 20 plataformas._x000D_
Resumo: (26250*25*20)/3=R$4,3M (por ano)</t>
  </si>
  <si>
    <t>A nova metodologia não promover a desoneração esperada para os serviços de desmontagem e remontagem do trecho ou não ser homologada pela ANP e o Inmetro.</t>
  </si>
  <si>
    <t>Protótipo e metodologia para inspeção dimensional "in loco" e sem a desmontagem do sistema de medição de vazão com trecho reto e porta-placas.</t>
  </si>
  <si>
    <t>PT-200.20.00038.05</t>
  </si>
  <si>
    <t>EV-00208</t>
  </si>
  <si>
    <t>SPT - LICENCIAMENTO DO COMPONENTE "COPO" PARA ELIMINAÇÂO DO ESCOVAMENTO DO COLARINHO (CUTBACK)</t>
  </si>
  <si>
    <t>O componente Copo (primeiro MVP do projeto – TRL-7) representa produto que traduz as necessidades do cliente/mercado devido a eliminação  do escovamento de tubos em fábrica, que é caminho crítico na linha de revestimento de tubos,  (CRL 4) com ganhos em produtividade, custos e SMS. Os três maiores fornecedores de tubos revestidos (Tenaris, Vallourec-TSA e Tuper) são parceiros no projeto SPT e possuem recursos próprios e/ou parceiros, capazes de realizar a imediata fabricação do componente. (Entrega em migração para ST-0050 - Rufino)</t>
  </si>
  <si>
    <t>AUMENTO DA PRODUTIVIDADE DO REVESTIMENTO EXTERNO, REDUÇÃO DE CUSTOS, REDUÇÃO DE RISCOS E DE DANOS AO MEIO AMBIENTE.</t>
  </si>
  <si>
    <t>upimgs/20191219_173438_uJg6aPb.jpg</t>
  </si>
  <si>
    <t>ER6C</t>
  </si>
  <si>
    <t>Murilo Costa Monteiro</t>
  </si>
  <si>
    <t>9775633</t>
  </si>
  <si>
    <t>ESTE PROJETO TEM A RECEBER R$ 2,2 MILHÕES._x000D_
PARA ESTE ENTREGÁVEL ESTIMAMOS QUE A PARCELA 3 NO VALOR DE R$ 501.000,00 ATENDE.</t>
  </si>
  <si>
    <t>TESTAR NA PLANTA DE REVESTIMENTO MAIS UMA VEZ</t>
  </si>
  <si>
    <t>PRIMEIRO TESTE EXECUTADO EM FÁBRICA APROVADO. _x000D_
DUTOS RÍGIDOS SUBMARINOS, MERO É UMA OPÇÃO. _x000D_
ESTAMOS DEPENDENDO DA DISPONIBILIDADE DOS REVESTIDORES, QUE ESTÃO PARALISADOS EM FUNÇÃO DA PANDEMIA.</t>
  </si>
  <si>
    <t>Para a definição final da especificação do componente copo, está pendente o segundo teste a ser realizado na Vallourec, previsto para 2020. Após o referido teste, o componente estará pronto para ser licenciado para utilização pelos três parceiros do projeto.</t>
  </si>
  <si>
    <t>VALLOUREC-TSA, TENARIS-CONFAB e TUPER S.A._x000D_
ESTES SÃO PARCEIROS DO PROJETO SPT E_x000D_
SUB-IPSUB - CLIENTE DO PROJETO</t>
  </si>
  <si>
    <t>DISSEMINAÇÃO DE SEU USO POR TODOS OS REVESTIDORES.</t>
  </si>
  <si>
    <t>TER A DISPONIBILIDADE DA PLANTA DE REVESTIMENTO PARA FAZER OS TESTES._x000D_
A VALLOUREC-TSA JÁ SE COMPROMETEU A DISPONIBILIZAR SUA PLANTA EM VITÓRIA ES, PORÉM, EM FUNÇÃO DA PANDEMIA, ATÉ A PRESENTE DATA NÃO HÁ PREVISÃO.</t>
  </si>
  <si>
    <t>O FABRICANTE GANHARÁ EM PRODUTIVIDADE UMA VEZ QUE O  ESCOVAMENTO É UM GARGALO NA SUA LINHA DE PRODUÇÃO.</t>
  </si>
  <si>
    <t>ESTAMOS PREVENDO UM GANHO DE R$ 300,00 POR TUBO._x000D_
PARA OS DUTOS DE MERO, CERCA DE 81 km, O GANHO SERIA DE R$ 2.025.000,00.</t>
  </si>
  <si>
    <t>RISCO MAIOR É A PANDEMIA.</t>
  </si>
  <si>
    <t>COMPONENTE DENOMINADO COPO, NESTE CASO PARA ELIMINAR O ESCOVAMENTO DO CUTBACK NA FÁBRICA (ENTREGA PARCIAL). ESTE COMPONENTE ATUARIA COMO MASCARAMENTO.</t>
  </si>
  <si>
    <t>PT-200.20.00040.20</t>
  </si>
  <si>
    <t>PT-200.20.00222.01</t>
  </si>
  <si>
    <t>EV-00209</t>
  </si>
  <si>
    <t>Detecção de vazamentos com radiotraçadores em trocadores compactos</t>
  </si>
  <si>
    <t>Validação de metodologia de alta sensibilidade de detecção de vazamento em permutadores de calor tipo circuito impresso operando em alta pressão em plataforma “offshore” de produção de petróleo através de técnica não invasiva e emtempo real a partir de radiotraçadores.</t>
  </si>
  <si>
    <t>- Tecnologia possibilita inspeção em operação de PCHE- Redução no tempo de inspeção e manutenção - Redução dos impactos na operação e continuidade operacional - Informações para planejamento de paradas programadas de unidades offshore</t>
  </si>
  <si>
    <t>UPGK</t>
  </si>
  <si>
    <t>Silvio Juer</t>
  </si>
  <si>
    <t>9766913</t>
  </si>
  <si>
    <t>P&amp;D: R$4,5MM (INCLUINDO CUSTOS INTERNOS PETROBRAS)_x000D_
CUSTO DE IMPLANTAÇÃO DA ENTREGA: _x000D_
Valor da prestação de serviços após implantação do projeto: R$160 mil; _x000D_
Nº de prestações esperadas: 6 por ano</t>
  </si>
  <si>
    <t>RISCO CAMBIAL QUE INVIABILIZE AS COMPRAS DE EQUIPAMENTOS IMPORTADOS._x000D_
INCERTEZA QUANTO AOS RESULTADOS DOS TESTES COM O SISTEMA INJETOR PARA ALTA PRESSÃO (ATÉ 200 BAR).</t>
  </si>
  <si>
    <t>TC EM ANDAMENTO._x000D_
POSSIBILIDADE DE APLICAÇÃO NA UN-BS A PARTIR DE 2023.</t>
  </si>
  <si>
    <t>A REALIZAÇÃO DE TESTES EM CAMPO ONSHORE E OFFSHORE PARA A VALIDAÇÃO DO PROTÓTIPO E METODOLOGIA</t>
  </si>
  <si>
    <t>SBS_x000D_
FORNECEDORES_x000D_
ICT_x000D_
UN's</t>
  </si>
  <si>
    <t>FACILIDADES PARA CONTRATAÇÃO DE EMPRESA START-UP DE BASE TECNOLÓGICA PARA PRESTAÇÃO DE SERVIÇOS DE ALTA COMPLEXIDADE</t>
  </si>
  <si>
    <t>Protótipo 1 – “Unidade de simulação de vazamento controlado para sistemas de alta pressão na planta piloto "_x000D_
Protótipo 2 – “Unidade de síntese de traçador radioativo”_x000D_
Protótipo 3 – “Unidade de simulação de pulso de injeção de traçador radioativo”_x000D_
Protótipo 4 – “Unidade de injeção a alta pressão de traçador radioativo”</t>
  </si>
  <si>
    <t>* Disponibilização de informações essenciais para o planejamento de paradas programadas de unidades offshore;_x000D_
* Redução no tempo gasto na inspeção de permutadores de calor do tipo circuito impresso;_x000D_
* Redução dos impactos na operação e continuidade operacional, nos casos de vazamentos em permutadores de calor._x000D_
* Quando da existência de um vazamento, o método possibilita a identificação da região onde se localiza o ponto de fuga, permitindo dessa_x000D_
forma que o reparo seja efetuado com menor tempo de parada para a manutenção do equipamento.</t>
  </si>
  <si>
    <t>A  valoração da entrega foi baseada em um evento não desejado de vazamento de gás para o circuito de água em Trocador Compacto por Circuito Impresso ocorrido em uma plataforma da MODEC. _x000D_
Esse evento provocou a parada não programada da produção da Unidade por 30 dias gerando uma perda de 790 mil bbl. _x000D_
O longo tempo de parada ( 30 dias) foi ocasionada pela dificuldade de identificar em qual trocador ocorreu o vazamento, pois os mesmos são instalados em linha formando um ¨trem de trocadores¨, e foi necessário a desmontagem de todos os permutadores para a identificação de qual falhou para posterior reparo, limpeza e montagem._x000D_
A Entrega de Valor permitirá a redução no tempo de parada para identificação e localização do trocador que apresentou a falha, limpeza e montagem em 1/3 do do tempo ocorrido no evento acima citado( de 30 para 10)  , reduzindo na mesma proporção as perdas provenientes de paradas de produção não programadas devido ao evento não desejado (vazamento)._x000D_
Pelo histórico ocorrências, está sendo previsto uma frequência  do evento não desejado em 1 evento a cada 3 anos.</t>
  </si>
  <si>
    <t>RISCO DO NÃO ATENDIMENTO DE EXIGÊNCIAS NO PROCESSO DE CONTRATAÇÃO DE EMPRESA START-UP DE BASE TECNOLÓGICA PARA PRESTAÇÃO DE SERVIÇOS DE ALTA COMPLEXIDADE</t>
  </si>
  <si>
    <t>Validação de metodologia de alta sensibilidade de detecção de vazamento em permutadores de calor tipo circuito impresso operando em alta pressão em plataforma “offshore” de produção de petróleo através de técnica não invasiva e em_x000D_
tempo real a partir de radiotraçadores.</t>
  </si>
  <si>
    <t>PT-200.20.00040.21</t>
  </si>
  <si>
    <t>PT-200.20.00172.08</t>
  </si>
  <si>
    <t>EV-00210</t>
  </si>
  <si>
    <t>CANCELADO - Limpeza Heatrics</t>
  </si>
  <si>
    <t>2015/00508-0_x000D_
Consolidação de procedimento de limpeza e manutenção em permutadores de calor do tipo Heatric</t>
  </si>
  <si>
    <t>RTTG</t>
  </si>
  <si>
    <t>Fabricio Soares da Silva</t>
  </si>
  <si>
    <t>9610783</t>
  </si>
  <si>
    <t>EV-00211</t>
  </si>
  <si>
    <t>Confiabilidade aplicada a Sistemas de Ancoragem</t>
  </si>
  <si>
    <t>Priorizar a inspeção das linhas de ancoragem com maior risco de falha visando reduzir o número de linhas rompidas por ano e verificar se os sistemas de ancoragem apresentam redundâncias com emprego de técnicas de confiabilidade para proposição de novos critérios de projeto e de inspeção.</t>
  </si>
  <si>
    <t>Mitigar a ocorrência de rompimento de linhas e avaliar uma possível redução do número total de linhas de ancoragem de UEPs.</t>
  </si>
  <si>
    <t>upimgs/EV-211_conf.png</t>
  </si>
  <si>
    <t>BXH0</t>
  </si>
  <si>
    <t>Mauro Costa de Oliveira</t>
  </si>
  <si>
    <t>809403</t>
  </si>
  <si>
    <t>ST-0060</t>
  </si>
  <si>
    <t>Gerenciamento digital de sistema naval</t>
  </si>
  <si>
    <t>IT-017</t>
  </si>
  <si>
    <t>Gerenciamento digital em sistemas de produção</t>
  </si>
  <si>
    <t>O emprego de tecnologias digitais tem o potencial de diminuir tanto CAPEX quanto o OPEX da cia. A construção de um digital twin do sistema de produção viabiliza a utilização de tais tecnologias para o aumento da eficiência, segurança e otimização da produção.</t>
  </si>
  <si>
    <t>TC com a UFRJ e Hh do Cenpes</t>
  </si>
  <si>
    <t>Verificar se os sistemas de ancoragem apresentam redundâncias com emprego de técnicas de confiabilidade para proposição de novos critérios de projeto e priorizar inspeção das linhas de ancoragem com maior risco de falha visando reduzir o número de linhas rompidas por ano.</t>
  </si>
  <si>
    <t>Aplicação no projeto de sistemas de ancoragem de novas UEPs_x000D_
Aplicação na inspeção de linhas de ancoragem em operação_x000D_
Desenvolvimento relevante para otimizar o escopo de inspeção de linhas de ancoragem visando mitigar  acidentes com rompimento, bem como contribuir com a redução do número de linhas de ancoragem,  proporcionando ganhos estimados com a redução de linhas de R$100MM por UEP nova e R$ 8MM/ano no caso de se evitar o rompimento de até 2 linhas de ancoragem/ano.</t>
  </si>
  <si>
    <t>Configuração dos sistemas de ancoragem; realização de simulações dos sistemas de ancoragem: uso do programa de confiabilidade</t>
  </si>
  <si>
    <t>UFRJ/COPPE/Programa de Engenharia Civil/LACEO</t>
  </si>
  <si>
    <t>Aplicação piloto da tecnologia em concordância com as unidades de negócio e concordância das sociedades classificadoras</t>
  </si>
  <si>
    <t>Programa DYNASIM; Computadores de Alto Desempenho</t>
  </si>
  <si>
    <t>Redução do número de linhas de ancoragem de UEPs e priorização da inspeção das linhas com maior risco de fallha visando mitigar a ocorrência de rompimento de linhas e economia de recursos críticos de inspeção.</t>
  </si>
  <si>
    <t>A entrega tem 2 vertentes de valoração:_x000D_
1) Evitar a perda de linhas de ancoragem por rompimento a partir da identificação das linhas com maior risco de falha._x000D_
Custo de material por linha (MM USD)=1,84 Custo de instalação por linha (MM USD)=2,7 Custo de mobilização de embarcações (MM USD)=0,25 Custo total por linha (MM USD) =4,79  Não seria necessário substituir 2 linhas rompidas por ano. Redução =2 x  4,79 =  9,58 mm USD._x000D_
2) Contribuição para redução do número de linhas:_x000D_
Projeto atual com fatores de segurança prescritivos das normas atuais (24 linhas) Custo de material por linha (MM USD)=1,84 Custo de instalação por linha (MM USD)=2,7 Custo total por linha (MM USD) =4,54  Custo total (MM USD)=9,8_x000D_
Projeto baseado em confiabilidade com os novos fatores de segurança calibrados no projeto (Cenário 1: 20 linhas) Custo de material por linha (MM USD)=1,8 Custo de instalação por linha (MM USD)=2,7 Custo total por linha (MM USD) =4,5 Custo total (MM USD)=90 Ganhos em relação ao projeto com as normas atuais (MM USD)=18,96 (17%)</t>
  </si>
  <si>
    <t>Adaptação dos conceitos teóricos e computacionais à situação operacional. Questionamentos das sociedades classificadoras.</t>
  </si>
  <si>
    <t>Utilização do novo critério de projeto com  fatores de segurança calibrados com base em análise de confiabilidade nos novos projetos de sistemas de ancoragem de UEPs e emprego de novo plano de inspeção com priorização das linhas com maior risco de falha mitigando os acidentes com rompimento de linhas, após a aprovação das sociedades classificadoras.</t>
  </si>
  <si>
    <t>PT-200.20.00040.01</t>
  </si>
  <si>
    <t>PT-200.20.00060.08</t>
  </si>
  <si>
    <t>EV-00212</t>
  </si>
  <si>
    <t>Reparo a Frio de Estruturas Navais</t>
  </si>
  <si>
    <t>Esta entrega tecnológica tem como objetivo prover metodologias validadas em Elementos Finitos para dimensionamento de reparo por compósito em elementos tubulares corroídos de Flares, assim abrangência da aplicação de reparo por compósito para outras estruturas das unidades da Petrobras, que contenham elementos tubulares corroídos. Esses reparos poderão ser aplicados também em zonas quentes dessas estruturas, especialmente em Flares, por meio de uma metodologia validada (em Elementos Finitos) para dimensionar  blindagen térmica de tais reparos. Esses dispositivos de blindagem térmica a serem instalados sobre os reparos por compósito, aplicados em zonas quentes de estruturas (Flares e outros), tem como objetivo garantir que a temperatura na superfície do reparo não supere 150°C.</t>
  </si>
  <si>
    <t>1) Eliminar trabalho a quente na plataforma; 2) Redução do tempo de reparo, logística mais simples quando comparado ao tradicional por soldagem</t>
  </si>
  <si>
    <t>BG20</t>
  </si>
  <si>
    <t>Gustavo Gomes de Paula</t>
  </si>
  <si>
    <t>2450196</t>
  </si>
  <si>
    <t>ST-0043</t>
  </si>
  <si>
    <t>Aumento da Confiabilidade pelo Emprego de Novos Materiais</t>
  </si>
  <si>
    <t>PEP 78 R$ 5,5 milhões
PEP 85 R$ 0,5 milhão</t>
  </si>
  <si>
    <t>1-Gestão: Assinatura de Termo de Cooperação da 2ª etapa do P&amp;D de reparo de elemento tubular de Flare, sob carga combinada de flexão e compressão. 
2-Técnico: Elaboração de um modelo matemático validado para projeto de blindagens para reparos a frio em Flares (TC Blindagem Térmica). Elaboração de fórmulas empíricas validadas para dimensionar reparo por compósito em qualquer situação de carregamento e de outras variáveis (TC Reparo de Flare).</t>
  </si>
  <si>
    <t>Situação Atual: Os reparos de estruturas de Flares são atualmente realizados todos a quente (processo de soldagem), o qual exige uma logística complexa para sua realização e interrupção da produção pela parada programada do Flare. Além do mais, existem as dificuldades de se realizar reparo a quente em áreas classificadas.
Onde será aplicada: Sobre elementos tubulares corroídos de Flares e elementos tubulares de outras estruturas. Podendo ser em zona fria ou quente, sendo esta última com proteção térmica para o reparo.
Quando: A previsão é a entrega ser  aplicada em 2023. Porém, está prevista uma entrega parcial, até julho/21, de aplicação de reparo por compósito em zona fria em elemento tubular com furo de corrosão no Spider Deck da P-52</t>
  </si>
  <si>
    <t>Nível de corrosão da estrutura tubular do Flare, nível de intensidade térmica dentro do gradiente de temperatura da radiçao da chama e nível dos carregamentos externos envolvidos.</t>
  </si>
  <si>
    <t xml:space="preserve">Dentro da Petrobras: ECD/OMD/IMAN; UN-RIO/ENGP/EM; UN-BC/ENGP/EM; UN-ES/ENGP/EM.
Fora da Petrobras:  .
Instituições de pesquisas: UFF, UFRJ.
</t>
  </si>
  <si>
    <t>Qualificação de empresas prestadoras de serviços de reparo.</t>
  </si>
  <si>
    <t>Disponibilização de estrutura tubular corroída em zona fria e quente em Flare ou em outro tipo de estrutura tubular naval de plataformas.</t>
  </si>
  <si>
    <t>Benefício total por ano = tempo de parada evitado por ano por plataforma x quantidade de unidades operacionais x quantidade de plataformas por UO x produção média de uma plataforma x valor do barril .
R$ 35,2 milhões/ano</t>
  </si>
  <si>
    <t>Crise financeira, Falta de apoio para testes de campo. Falta de financiamento do projeto.</t>
  </si>
  <si>
    <t>Metodologias validadas para dimensionamento de reparo por compósito em elementos tubulares corroídos de Flares, assim como reparo de outras estruturas navais tubulares de plataformas. Esses reparos poderão ser aplicados também em zonas quentes dessas estruturas, especialmente em Flares, por meio de metodologia validada para dimensionar as blindagens térmicas de tais reparos.</t>
  </si>
  <si>
    <t>PT-200.20.00043.08</t>
  </si>
  <si>
    <t>EV-00213</t>
  </si>
  <si>
    <t>Reparo de painéis de Plataformas por Compósito</t>
  </si>
  <si>
    <t>Reparo em painéis de Plataformas por Compósito</t>
  </si>
  <si>
    <t>1) eliminar trabalho a quente na plataforma; 2) reparo em regiões curvas; 3) redução de tempo de parada para reparo devido à logística mais simples;4) menor exposição de trabalhadores;5) evita abertura (corte para insert) no costado; 6) retorno mais rápido à condição operacional original;7) possibilidade de reparo em espaço confinado;8) não danifica pintura em regiões opostas.</t>
  </si>
  <si>
    <t>upimgs/SAM_0412.jpg</t>
  </si>
  <si>
    <t>CLW1</t>
  </si>
  <si>
    <t>Valber Azevedo Perrut</t>
  </si>
  <si>
    <t>231373</t>
  </si>
  <si>
    <t>PEP 78 R$ 8 milhões_x000D_
PEP 85 R$ 0,5 milhão</t>
  </si>
  <si>
    <t>1-Gestão: Assinatura do Termo de Cooperação com a UFRJ._x000D_
2-Técnico: Construção de uma infraestrutura robusta para simular carga de flambagem e compressão lateral em painés reparados por compósitos.</t>
  </si>
  <si>
    <t>Situação Atual: os reparos por painéis são realizados por processos de soldagem, que exigem uma logística muito mais complexa por ser trabalho a quente._x000D_
_x000D_
Onde será aplicada: A técnica de reparo a frio poderá ser aplicada em todos painéis de FPSO._x000D_
_x000D_
Qunado: Após aproximadamente dois anos do início da assinatura do TC. A previsão é de ser aplicada em 2023.</t>
  </si>
  <si>
    <t>Autorização da Sociedade Classificadora para realizar o reparo. Nível de corrosão do painel e carregamentos envolvidos.</t>
  </si>
  <si>
    <t>Dentro da Petrobras: ECD/OMD/IMAN; UN-RIO/ENGP/EM; UN-BC/ENGP/EM; UN-ES/ENGP/EM._x000D_
_x000D_
_x000D_
Fora da Petrobras:  ._x000D_
Instituições de pesquisas: UFRJ; _x000D_
_x000D_
Empresas: _x000D_
Macseal, Tecnofink, Hita.</t>
  </si>
  <si>
    <t>Qualificação de empresas prestadoras de serviços de reparo e aceitação da Sociedade Classificadora</t>
  </si>
  <si>
    <t>Disponibilização de painel corroído em FPSO ou Semisub para realização de reparo piloto</t>
  </si>
  <si>
    <t>Benefício total por ano = tempo de parada evitado por ano por plataforma x quantidade de unidades operacionais x quantidade de plataformas por UO x produção média de uma plataforma x valor do barril ._x000D_
_x000D_
R$ 10,18 milhões/ano</t>
  </si>
  <si>
    <t>Metodologia de reparo por material compósito em painéis de FPSO (fundo de tanque e costado). Restabelecer integridade estrutural de painéis corroídos de FPSO em função da perda de espessura por corrosão, associados às cargas presentes. Serão avaliados produtos comerciais de empresas fornecedoras de reparos por materiais compósitos de forma ao final do projeto já ser possível a implementação.</t>
  </si>
  <si>
    <t>PT-200.20.00043.09</t>
  </si>
  <si>
    <t>EV-00214</t>
  </si>
  <si>
    <t>Adesivo epóxi nanoaditivado</t>
  </si>
  <si>
    <t>Adesivo epóxi nanoaditivado para reparos estruturais por materiais compósitos</t>
  </si>
  <si>
    <t>Redução dos custos de manutenção e inspeção;Aumentar a confiabilidade e disponibilidade dos sistemas de produção;Licenciamento da tecnologia.</t>
  </si>
  <si>
    <t>HXG0</t>
  </si>
  <si>
    <t>Alexander Hiroshi Kasama</t>
  </si>
  <si>
    <t>9702118</t>
  </si>
  <si>
    <t>R$ 15,7MM:_x000D_
TC (PEP78): R$14,8MM; Serviços (PEP85): R$200M; HH (PEP75): R$700M</t>
  </si>
  <si>
    <t>Ensaios em condições de campo</t>
  </si>
  <si>
    <t>Situação atual: Reparos por compósitos que descolam e permitem a penetração da umidade, podendo resultar em processos corrosivos._x000D_
Onde será aplicada: Em reparos estruturais por compósitos nas UNs._x000D_
Quando: Mar/2021. Este prazo possivelmente será adiado devido à pandemia Covid-19.</t>
  </si>
  <si>
    <t>A qualidade da preparação superficial, aplicação do reparo atendendo às normas técnicas, umidade relativa e temperatura ambiente.</t>
  </si>
  <si>
    <t>Dentro da Petrobras: GIA-E&amp;P/EAEP/CAEP_x000D_
Fora da Petrobras: UFMG/CTNano e parcerias com empresas em discussão (Novatec).</t>
  </si>
  <si>
    <t>Demanda por materiais compósitos mais resistentes;_x000D_
Demanda por reparos por compósitos mais confiáveis.</t>
  </si>
  <si>
    <t>Recurso financeiro pendente: Última parcela de R$1,74MM</t>
  </si>
  <si>
    <t>Redução dos custos de manutenção e inspeção;_x000D_
Aumentar a confiabilidade e disponibilidade dos sistemas de produção;_x000D_
Licenciamento das tecnologias.</t>
  </si>
  <si>
    <t>1) Licenciamento da tecnologia da resina epóxi:_x000D_
Mercado brasileiro de compósitos: R$ 2,6 bilhões/ano. A resina epóxi é responsável por 70% do custo do material compósito = R$ 1,8 bilhões/ano; A resina epóxi nanoaditivada tem potencial para atingir pelo menos 2% do mercado: R$ 36 MM/ano; 2,5% de royalties para a Petrobras  = R$ 900 mil/ano.  _x000D_
2) Redução do custo de inspeção dos Reparos Estruturais em Materiais Compósitos (REMC):_x000D_
Estimativa de executar 2100 REMC em 10 anos na UN-BC._x000D_
Número estimado de inspeções: 6200 (reparos com garantia de 1, 2 e 5 anos) . Quantidade estimada de reparos inspecionados: 50% de 6200 = 3100. Custo anual estimado para inspecioná-los: R$ 1,8 MM._x000D_
Ao considerar o aumento de 50% no intervalo entre as inspeções dos reparos:_x000D_
Número estimado de inspeções: 3070. Quantidade estimada de reparos inspecionados: 50% de 3070 = 1535. Custo anual estimado para inspecioná-los: R$ 900 mil. Redução de R$ 900 mil/ano com o custo de inspeção._x000D_
Estimativa de replicar em mais dois sistemas semelhantes: UN-BS e Reduc = R$ 2,7 MM/ano</t>
  </si>
  <si>
    <t>Cancelamento do investimento no projeto de pesquisa, crise financeira.</t>
  </si>
  <si>
    <t>Adesivo epóxi nanoaditivado mais aderente em superfícies metálicas para reparos estruturais._x000D_
Parâmetros a serem alcançados: Não haver a descolagem entre as superfícies do reparo por compósito e a metálica na tensão a qual ocorre com o resina convencional.</t>
  </si>
  <si>
    <t>PT-200.20.00043.10</t>
  </si>
  <si>
    <t>EV-00215</t>
  </si>
  <si>
    <t>Tomógrafo para Inspeção de Campo</t>
  </si>
  <si>
    <t>Tomógrafo para inspeção de tubulações industriais em PRFV nas fases de fabricação&amp;montagem, assim como inspeção das mesmas nas UEPs e unidades de refino.</t>
  </si>
  <si>
    <t>Aumento da confiabilidade das UEPs por meio de um maior conhecimento da integridade de tubulações em PRFV.</t>
  </si>
  <si>
    <t>upimgs/Foto_MAPe3_6nC9f2f.PNG</t>
  </si>
  <si>
    <t>ZC2O</t>
  </si>
  <si>
    <t>Weslley Carlos Dias da Silva</t>
  </si>
  <si>
    <t>2498296</t>
  </si>
  <si>
    <t>"Custos de P&amp;D: TC no valor de R$5,6 MM (porém a última parcela de R$1,3MM  não será realizada) e horas de trabalho da equipe. Implantação: a ferramenta entregue não apresentará maturidade tecnológica para tal. "</t>
  </si>
  <si>
    <t>A entrega encomendada junto à universidade (tomógrafo de campo TRL-7) não será entregue. O trabalho sofreu inúmeros atrasos e a parceira e suas subcontratadas não desempenharam à contento. O projeto foi despriorizado e somente será entregue um protótipo TRL-4 ou TRL-5, a depender dos resultados finais obtidos.</t>
  </si>
  <si>
    <t>No nível atual da entrega, ferramenta para uso em laboratório ou em processos de qualificação de montagem para o diâmetro de 6", com ensaio em pipeshop. Denpendendo das condições de acesso pode ser possível o uso em testes em ambiente onshore e talvez offshore.</t>
  </si>
  <si>
    <t>Não será uma ferramenta prática para uso no campo.</t>
  </si>
  <si>
    <t>Laboratório de Instrumentação Nuclear - UFRJ, uma vez que é a parceira no projeto e Fundação CERTI, para elevação da maturidade tecnológica da ferramenta e posterior prestação de serviço com ela.</t>
  </si>
  <si>
    <t>A entrega possível ainda carece de desenvolvimento posterior.</t>
  </si>
  <si>
    <t>A entrega possível (tomógrafo TRL-4) depende da universidade resolver os problemas existentes no protótipo (projeto mecânico) e executar os testes de comparação com um tomógrafo estacionário de mercado obtendo resultado simular em termos de desempenho e qualidade</t>
  </si>
  <si>
    <t>Nas condições atuais, não é possível estimar.</t>
  </si>
  <si>
    <t>A proposta inicial objetivava gerar um tomógrafo de campo, equipamento que não existe no mercado, para viabilizar este tipo de inspeção em juntas adesivadas e laminadas de material compósito no campo. O diâmetro priorizado foi de 6". A ferramenta a ser entregue, no entanto, será um TRL4 ou 5.</t>
  </si>
  <si>
    <t>EV-00216</t>
  </si>
  <si>
    <t>Critério de falha em reparo por material compósito</t>
  </si>
  <si>
    <t>Disponibilizar metodologia de avaliação de criticidade de reparo por material compósito após inspeção</t>
  </si>
  <si>
    <t>Revalidação dos reparos, logo não tem necessidade de troca e consequente parada de produção.</t>
  </si>
  <si>
    <t>U3QL</t>
  </si>
  <si>
    <t>Luiz Daniel Montenegro Lana</t>
  </si>
  <si>
    <t>9924784</t>
  </si>
  <si>
    <t>TC(PEP78) R$ 2,73 MM, HH(PEP85) 160 M</t>
  </si>
  <si>
    <t>Finalização do modelo parametrizado de critério de falha em reparos por materiais compósitos.</t>
  </si>
  <si>
    <t>Situação atual: os reparos alcançam a data de validade da garantia fornecida pelo fornecedor e necessitam revalidação._x000D_
Onde: UN-RIO, UN-ES, UN-BC, UN-BS_x000D_
Quando: Fev/2021</t>
  </si>
  <si>
    <t>Sistemas com reparos de diferentes materiais, diferentes espessuras e larguras, dificuldade de acesso ao reparo. Necessidade de inspeção.</t>
  </si>
  <si>
    <t>Fora da Petrobras: Universidade Federal Fluminense_x000D_
Dentro da Petrobras: UN-RIO, UN-ES, UN-BC, UN-BS</t>
  </si>
  <si>
    <t>Interesse das empresa de END na licitação de inspeção de reparos.</t>
  </si>
  <si>
    <t>Todas as parcelas já foram pagas.</t>
  </si>
  <si>
    <t>Para estimativa dos benefícios foram consideradas as tubulações classe 150#, que são um percentual das tubulações que podem causar parada da unidade por troca das tubulações, em decorrência de vazamentos. As maiores paradas e mais críticas estão  relacionadas principalmente as linhas de exportação, gás e óleo que costumam ser de classes superiores._x000D_
Valoração confirmada por email do gerente Bruno Locher UN-BC (Valores de produção óleo, do barril e dólar atualizados conforme produção da UN-BC, e PNG Janeiro/2019). _x000D_
Tendo em vista que o potencial de aplicação das três atividades poderá ser aplicado em pelo menos metade das plataformas da UN-BC, pode-se estimar que meio dia de parada de produção por ano poderá ser evitada._x000D_
_x000D_
Tomando como base a produção da UN-BC de 08/10/2017 no portal Petrobras no valor de 274.224 barris, US$ 25,00 o valor do barril e 5,09 R$/US$, tem-se:_x000D_
_x000D_
Benefício total por ano = tempo de parada evitado por ano x metade da produção diária UN-BC x valor do barril x taxa de conversão R$/US$._x000D_
_x000D_
Benefício total por ano = 0,5 dia/ano x 0,5 x 274.224 x 25 x 5,09 x 1/3._x000D_
_x000D_
Benefício total por ano = R$ 2.876.104, 50</t>
  </si>
  <si>
    <t>Para que a entrega ocorra é necessário a inspeção do reparo, cujo processo está em andamento, sendo liderado pela UN-BC.</t>
  </si>
  <si>
    <t>Entrega: Disponibilizar metodologia de avaliação de criticidade de reparo por material compósito após inspeção. _x000D_
Parâmetros: criticidade do reparo em função do tamanho do defeito.</t>
  </si>
  <si>
    <t>PT-200.20.00043.17</t>
  </si>
  <si>
    <t>EV-00217</t>
  </si>
  <si>
    <t>Monitoramento de reparo de compósito por ondas guiadas</t>
  </si>
  <si>
    <t>Disponibilizar metodologia de monitoração de reparo de compósito por ondas guiadas para monitorar o aço sob o reparo por material compósito, especialmente  corrosão interna, de forma a permitir aumentar a vida útil do reparo.</t>
  </si>
  <si>
    <t>Continuidade operacional. Maior confiabilidade. Eliminação de lucros cessantes ocasionados por paradas de produção para troca de trechos de tubulação ou para execução de reparos a quente e também na revalidação dos reparos por compósitos pela técnica de ondas guiadas.</t>
  </si>
  <si>
    <t>Total: 1,53 MM_x000D_
PEP78: R$ 1,193 MM_x000D_
PEP 75 e PEP 85: R$ 500 M</t>
  </si>
  <si>
    <t>Atualmente há uma grande quantidade de reparos por compósitos vencidos e há uma carência na disponibilização de técnicas de monitoração da integridade destes reparos_x000D_
Realizar teste de campo, se possível.</t>
  </si>
  <si>
    <t>O projeto está concluído. Falta realizar teste de campo._x000D_
Pode ser aplicada nas unidades operacionais._x000D_
Dezembro de 2021.</t>
  </si>
  <si>
    <t>Capacidade da técnica em monitorar reparos compósitos.</t>
  </si>
  <si>
    <t>Parceiro externo: UFRGS_x000D_
Parceiro interno: REFAP</t>
  </si>
  <si>
    <t>Manutenção, inspeção e monitoramento contínuos de nossas unidades de operação.</t>
  </si>
  <si>
    <t>Todas as parcelas foram pagas.</t>
  </si>
  <si>
    <t>Extensão da vida útil de sistemas de reparos compósitos. Maior confiabilidade</t>
  </si>
  <si>
    <t>Possivelmente reparos íntegros serão retirados. O que poderia, em alguns casos, levar a uma parada de produção.</t>
  </si>
  <si>
    <t>Desenvolvimento de equipamento e metodologia de monitoração de reparo de compósito por ondas guiadas e teste de campo.</t>
  </si>
  <si>
    <t>PT-200.20.00043.11</t>
  </si>
  <si>
    <t>EV-00218</t>
  </si>
  <si>
    <t>Transformação de reparo contingencial em reparo engenheirado</t>
  </si>
  <si>
    <t>Disponibilizar metodologia de transformação de reparo contingencial em reparo engeneirado através da aplicação de reparo por compósito sobre o reparo original.</t>
  </si>
  <si>
    <t>Custos evitados: evitar parada de produção (lucro cessante) pós instalação do reparo contingencial.Proteção de valor: em caso de ultrapassar os 90 dias de instalação do reparo contingencial, há possibilidade de parada de produção por decisão de órgão regulador (porque a integridade é comprometida com tempo, risco de vazamento).</t>
  </si>
  <si>
    <t>upimgs/IMG_20190404_141445588.jpg</t>
  </si>
  <si>
    <t>TC(PEP 78) R$ 3,5 MM, HH (PEP85) 160 M</t>
  </si>
  <si>
    <t>Parte da entrega já foi entrega: reparo sobre tubulações de diâmetro até 6"._x000D_
Para diâmetros maiores depende de novos testes a serem realizados na UERJ.</t>
  </si>
  <si>
    <t>Situação Atual: Atualmente, uma grande quantidade de reparos contingenciais em tubulações metálicas estão em uso nas plataformas e unidades industriais superior a 90 dias, tempo limite recomendado para substituição por reparo qualificado, tendo em vista os aspectos de segurança e atendimento às exigências dos órgãos fiscalizadores. Geralmente, para substituição desses reparos contingenciais por reparos qualificados, o fluxo nas respectivas tubulações precisa ser interrompido, o que pode parar parte ou toda a produção daquela unidade. Soma-se a isto a dificuldade de remover o reparo contingencial.  _x000D_
Onde: UN-ES_x000D_
Quando: Out/2020</t>
  </si>
  <si>
    <t>Diâmetro da tubulação, tipo de reparo contingencial (bandagem ou abraçadeira), pressão interna, comprimento do reparo contingencial.</t>
  </si>
  <si>
    <t>Dentro da Petrobras: UN-BC, UN-ES_x000D_
Fora da Petrobras: Universidade do Estado do Rio de Janeiro, fornecedores de reparos de compósitos</t>
  </si>
  <si>
    <t>Finalização da licitação em andamento pela UN-ES.</t>
  </si>
  <si>
    <t>Todas parcelas já foram pagas.</t>
  </si>
  <si>
    <t>Custos evitados: evitar parada de produção (lucro cessante) pós instalação do reparo contingencial._x000D_
Proteção de valor: em caso de ultrapassar os 90 dias de instalação do reparo contingencial, há possibilidade de parada de produção por decisão de órgão regulador (porque a integridade é comprometida com tempo, risco de vazamento).</t>
  </si>
  <si>
    <t>Crise financeira. Aditivo de prazo não ser assinado.</t>
  </si>
  <si>
    <t>Disponibilizar metodologia de transformação de reparo contingencial em reparo permantente através da aplicação de reparo por compósito sobre o reparo original.</t>
  </si>
  <si>
    <t>PT-200.20.00043.12</t>
  </si>
  <si>
    <t>EV-00219</t>
  </si>
  <si>
    <t>Sistemas não intrusivos para Monitoramento da corrosão</t>
  </si>
  <si>
    <t>Avaliar a aplicabilidade dos sistemas não intrusivos através de ensaios em loop de corrosão e testes de campo</t>
  </si>
  <si>
    <t>Potencial para prever falhas por corrosão interna devido ao aumento da confiabilidade dos sistemas de monitoração da corrosão em regiões identificadas como críticas. Evitar possíveis multas da ANP em dutos onde não há monitoração da corrosão interna por ser impossível monitorar com os métodos convencionais. Redução dos custos globais da monitoração da corrosão devido à otimização desta atividade</t>
  </si>
  <si>
    <t>upimgs/DSC09601.JPG</t>
  </si>
  <si>
    <t>CXKX</t>
  </si>
  <si>
    <t>Álvaro Augusto Oliveira Magalhães</t>
  </si>
  <si>
    <t>9631000</t>
  </si>
  <si>
    <t>HH = R$ 700.000,00_x000D_
Viagens = R$ 70.000,00_x000D_
Implantação = R$ 50MM (primeiro ano) + R$ 0,5MM por ano</t>
  </si>
  <si>
    <t>Finalizar os testes em escala piloto para definir a abrangência da entrega</t>
  </si>
  <si>
    <t>Situação atual: Dutos e tubulações do E&amp;P_x000D_
Onde: E&amp;P_x000D_
Quando: 04/2021</t>
  </si>
  <si>
    <t>Dutos e tubulações que operam com elevadas pressões. Dutos e tubulações de difícil acesso. Qual o objetivo da monitoração da corrosão interna para cada caso.</t>
  </si>
  <si>
    <t>Internas: UN-BC/ENGP/EEE, UN-ES/ENGP/EEE, SRGE/ESUP/EEA_x000D_
_x000D_
Externas: IPT</t>
  </si>
  <si>
    <t>Extração, produção, transporte e refino de petróleo.</t>
  </si>
  <si>
    <t>Os desembolsos do Termo de Cooperação já foram todos realizados.</t>
  </si>
  <si>
    <t>1) Redução dos custos atuais de monitoração da corrosão interna.                                                                                                                                                                        					_x000D_
2) Proteção de Valor: Evitar possíveis multas da ANP em dutos onde não há monitoração da corrosão interna por ser impossível monitorar com os métodos convencionais.								_x000D_
					_x000D_
3) Custo evitado: Potencial para prever falhas por corrosão interna devido ao aumento da confiabilidade dos sistemas de monitoração da corrosão em regiões identificadas como críticas.</t>
  </si>
  <si>
    <t>R$ 30MM por ano._x000D_
Redução de custo - Custo anual da monitoração da corrosão interna (MCI) por plataforma: R$ 1.500.000,00._x000D_
Redução do custo da monitoração da corrosão em 50% (aplicação em 50% dos pontos que requerem MCI)._x000D_
_x000D_
Custo evitado - Custo atual com falhas por corrosão interna: R$ 50.000.000,00. _x000D_
Redução de 50% deste custo devido à otimização da MCI._x000D_
_x000D_
Proteção de valor – Foram consideradas duas multas por ano pelo não cumprimento do RTDT, SGSS ou SGSO na Petrobras._x000D_
Redução do número de multas por conta do não cumprimento dos regulamentos técnicos da ANP.</t>
  </si>
  <si>
    <t>Disponibilizar alternativas para a monitoração da corrosão interna. Revisar a diretriz de projetos do E&amp;P. Revisar a norma de gerenciamento da corrosão interna N-2785.</t>
  </si>
  <si>
    <t>PT-200.20.00040.37</t>
  </si>
  <si>
    <t>PT-200.20.00172.10</t>
  </si>
  <si>
    <t>EV-00220</t>
  </si>
  <si>
    <t>Reparo de vaso de pressão por compósito</t>
  </si>
  <si>
    <t>Disponibilizar metodologia de reparo por material compósito em vaso de pressão metálico com defeito tipo perda de espessura.</t>
  </si>
  <si>
    <t>Redução no tempo de parada para manutenção do vaso.</t>
  </si>
  <si>
    <t>TC(PEP78) R$ 2,75 MM, HH (PEP85) R$ 270 M</t>
  </si>
  <si>
    <t>Finalização dos testes hidrostáticos em pequena escala e real.</t>
  </si>
  <si>
    <t>Situação Atual: Atualmente os reparos de vasos de pressão são realizados a quente (soldagem) que implicam em parada da unidade. Reparo com solda num vaso à estimativa é de no mínimo 20 dias, considerando as seguintes atividades: parar o sistema, preparar o vaso (drenar, limpar, inertizar) e realizar o reparo propriamente dito. Após o reparo do vaso deve-se reparar o revestimento interno na região da solda para liberar o vaso para operação._x000D_
O tempo estimado para a realização de reparo por compósitos de um vaso é de 3 dias de trabalho._x000D_
_x000D_
Onde: UN-BC_x000D_
_x000D_
Quando: Jun/2022</t>
  </si>
  <si>
    <t>Parâmetros: profundidade e largura máxima do defeito no vaso, localização do defeito em relação ao bocal do vaso.</t>
  </si>
  <si>
    <t>Dentro da Petrobras: UN-BC_x000D_
Fora da Petrobras: UFRJ</t>
  </si>
  <si>
    <t>Qualificação de fornecedores para realizar o reparo.</t>
  </si>
  <si>
    <t>Atualmente os reparos de vasos de pressão são realizados a quente (soldagem) que implicam em parada da unidade. Reparo com solda num vaso à estimativa é de no mínimo 20 dias, considerando as seguintes atividades: parar o sistema, preparar o vaso (drenar, limpar, inertizar) e realizar o reparo propriamente dito. Após o reparo do vaso deve-se reparar o revestimento interno na região da solda para liberar o vaso para operação._x000D_
O tempo estimado para a realização de reparo por compósitos de um vaso é de 3 dias de trabalho._x000D_
Em se tratando de vaso de pressão estima-se que a produção fica comprometida no mínimo em 50%._x000D_
A redução ou parada de produção depende de cada plataforma. A parada de produção de PCH-1 gera uma perda estimada direta de R$660.000,00._x000D_
_x000D_
Redução de Custo =  Tempo de parada por reparo a quente  - Tempo de parada por composito)* Custo de parada para reparo*Redução da produção em virtude da realização de reparo._x000D_
= (10dias - 3 dias) * (R$660.000,00)*50% =  R$ 2.805.000,00 ( benefício comparando o tempo de parada para realização dos reparos a quente e dos reparos por compósito.)_x000D_
_x000D_
Estimativa de benefício de R$ 2,805 MM por ano.</t>
  </si>
  <si>
    <t>Interrupção dos testes hidrostáticos do vaso.</t>
  </si>
  <si>
    <t>Desenvolver sistema de reparo por compósitos que possa ser utilizado em vasos de pressão e seus limites de aplicação, em substituição aos reparos a quente (por soldagem). _x000D_
Parâmetro: definir a largura e profundidade do reparo.</t>
  </si>
  <si>
    <t>PT-200.20.00043.13</t>
  </si>
  <si>
    <t>EV-00221</t>
  </si>
  <si>
    <t>Procedimentos de soldagem de materiais especiais</t>
  </si>
  <si>
    <t>Qualificação e disponibilização de procedimentos para manutenção de equipamentos construídos com materiais especiais (aços inoxidáveis, ligas de Ni, Cu-Ni e aços baixa-liga), em parada ou em operação, visando aumento de confiabilidade e redução nos tempos de intervenção.</t>
  </si>
  <si>
    <t>- Redução nos tempos de intervenção; - aumento da confiabilidade nos reparos realizados em operação; - substituição de reparos contingenciais e provisórios por reparo permanente-  aumento da vida útil das UEPs.</t>
  </si>
  <si>
    <t>upimgs/Soldagem_em_operação.jpg</t>
  </si>
  <si>
    <t>CSMI</t>
  </si>
  <si>
    <t>Ricardo Reppold Marinho</t>
  </si>
  <si>
    <t>207766</t>
  </si>
  <si>
    <t>(1) Custos de P&amp;D: R$5,5MM; _x000D_
(2) Os procedimentos qualificados serão de propriedade Petrobras; _x000D_
(3) No cálculo dos benefícios já estão sendo considerados os custos de implantação"</t>
  </si>
  <si>
    <t>(1) Desenvolver uma janela de parâmetros de soldagem que permita a qualificação dos procedimentos (aprovação em todos os requisitos das normas técnicas pertinentes); _x000D_
(2) Alguns procedimentos propostos (soldagem em operação de tubulações de Cu-Ni) são inovadores.</t>
  </si>
  <si>
    <t>(1) Já foram qualificados procedimentos em aços inoxidáveis austeníticos para reparo em sistemas de flare. Procedimento já foi utilizado para reparo do Flare da P-75. _x000D_
(2) Já forma qualificados procedimentos de soldagem em aços inoxidáveis superduplex para reparo em operação em linhas dos sistemas de resfriamento e combate a incêndio. Perspectiva de utilização na P-58 e P-62. _x000D_
(3) Estão em em andamento as qualificações de aços baixa liga e ligas Cu-Ni."</t>
  </si>
  <si>
    <t>(1) Os procedimentos qualificados serão disponibilizados para as UNs que poderão utilizá-los a medida que as demanda de reparo ocorrerem.</t>
  </si>
  <si>
    <t>(1) ICTs: UFC _x000D_
(2) UN-ES, UN-Rio e UN-BS.</t>
  </si>
  <si>
    <t>(1) As UNs devem prever nas suas paradas programadas a utilização dos procedimentos.</t>
  </si>
  <si>
    <t>(1 ) A parcela do TC prevista para 2020 foi postergada para 2021. Caso não seja paga no inicio de 2021 pode haver atraso na entrega.</t>
  </si>
  <si>
    <t>1) Redução nos tempos de intervenção, pois a soldagem pode ser realizada em operação (sem a parada da unidade)._x000D_
2) Aumento da confiabilidade nos reparos de equipamentos e tubulações fabricados em materiais especiais.</t>
  </si>
  <si>
    <t>(1) ganho já obtido no reparo do flare da P-75 (R$168MM); _x000D_
(2) Estimativa de VPL reparo linhas de superduplex (P-57, 58 e 62) (R$7,2MM)."</t>
  </si>
  <si>
    <t>(1) A valoração foi realizada com base em histórico de problemas na P-58 , P-62 e P-75. O benefício pode ser inferior ao esperado se a demanda (em função dos problemas) for menor do que a estimada.</t>
  </si>
  <si>
    <t>(1) Qualificação e disponibilização de procedimentos para manutenção de equipamentos construídos com materiais especiais (aços inoxidáveis, ligas de Ni, Cu-Ni e aços baixa-liga), em parada ou em operação, visando aumento de confiabilidade e redução nos tempos de intervenção. _x000D_
(2) Janela operacional com os parâmetros de soldagem.</t>
  </si>
  <si>
    <t>PT-200.20.00040.39</t>
  </si>
  <si>
    <t>EV-00222</t>
  </si>
  <si>
    <t>END para quantificar fase sigma em aço SDSS forjado/fundido</t>
  </si>
  <si>
    <t>Procedimento de técnica de Ensaio Não Destrutivo (END) para quantificar fase sigma em equipamentos de processo fabricados em aços superduplex forjado e fundido</t>
  </si>
  <si>
    <t>PT-200.20.00040.40</t>
  </si>
  <si>
    <t>EV-00223</t>
  </si>
  <si>
    <t>CRAS - robô para a inspeção de superfícies quentes</t>
  </si>
  <si>
    <t>Robô para a inspeção de soldas de equipamentos em altas temperaturas (&lt;120ºC)</t>
  </si>
  <si>
    <t>Ao final do projeto teremos um protótipo e o projeto de um robô com condições de realizar uma inspeção não disponível no mercado nacional. Hoje em algumas unidade é necessária a parada (ou diminuição drástica de produção) para realizar a a inspeção do equipamento.</t>
  </si>
  <si>
    <t>U4HS</t>
  </si>
  <si>
    <t>Julio Endress Ramos</t>
  </si>
  <si>
    <t>2448385</t>
  </si>
  <si>
    <t>Realizar a terceira e última parcela de R$ 598.806,04, necessária para a construção do robô (planejada para Dezembro de 2019).</t>
  </si>
  <si>
    <t>Estamos na fase final de construção do robô para começar os testes em laboratório e seguir para o teste de campo, provavelmente na REPAR.</t>
  </si>
  <si>
    <t>Estamos na fase de construção do robô. Será aplicado em qualquer equipamento metálico (magnético) que opere em temperaturas de até 120°C. Caso seja paga a última parcela (prevista para Dezembro de 2019) o sistema estará pronto para licenciamento em 2021.</t>
  </si>
  <si>
    <t>Será um equipamento portátil, comandado por joystick. O equipamento deve ser de fácil transporte (duas malas) para realizar inspeções em plataformas.</t>
  </si>
  <si>
    <t>-UTFPR - Universidade Técnica Federal do Paraná_x000D_
-GIA-E&amp;P/EAEP/CAEP_x000D_
-REPAR</t>
  </si>
  <si>
    <t>Apesar do atraso para o inicio do projeto ainda não temos prestadores de serviço aptos a realizar esta inspeção no mercado nacional.</t>
  </si>
  <si>
    <t>realizar a transferência de tecnologia do robô desenvolvido para o mercado de prestação de serviços.</t>
  </si>
  <si>
    <t>Foi considerada a seguinte metodologia para estimar o potencial: · 3.000 m3/dia = redução da produção (em metros cúbicos por dia) em virtude da parada do equipamento para a inspeção. --&gt; (fator de conversão para barril 6,3) --&gt; 19000 barris/dia *( potencial de redução de custo considerando como referencia a P56. Contudo, a inspeção de vasos de duplex a alta temperatura pode ser também demanda represada para parada de unidade em outras unidades da UN-RIO.) Considera-se um 1 Evento de 1 dia economizado a cada 3 anos</t>
  </si>
  <si>
    <t>Continuaremos a inspecionar durante a parada ou diminuir produção para inspecionar o equipamento quando este estiver frio.</t>
  </si>
  <si>
    <t>Entregaremos um robô com transdutores ultrassônicos capaz de andar sobre superfícies quentes de equipamentos (até 120°C) para realizar inspeção.</t>
  </si>
  <si>
    <t>PT-200.20.00040.41</t>
  </si>
  <si>
    <t>EV-00224</t>
  </si>
  <si>
    <t>PETROCORR - simulador de taxa de corrosão para dutos</t>
  </si>
  <si>
    <t>Software para simulação de taxa de corrosão disponível na Petronet com acesso via autorização de chave do sistema Petrobras. (Entrega em migração para ST SUB - Rufino)</t>
  </si>
  <si>
    <t>Menor conservadorismo nas simulações com possibilidade de extensão de vida de dutos com segurança e confiabilidade</t>
  </si>
  <si>
    <t>upimgs/petrocorr_UI4uXEd.jpg</t>
  </si>
  <si>
    <t>BENO</t>
  </si>
  <si>
    <t>Gustavo Leitao Vaz</t>
  </si>
  <si>
    <t>9879194</t>
  </si>
  <si>
    <t>O P&amp;D conta com um termo de cooperação com a UFRJ (Custo aproximado de R$ 3,5 milhões - 36% já foram pagos em 2019). Custo interno do CENPES/PETROBRAS através de HH (corrosão e TIC), custo de serviços e materiais de laboratório para testes internos no CENPES da ordem de R$ 1 milhão por ano. Como trata-se de um software desenvolvido internamente (HH CENPES) e funcionando na rede corporativa, não há custo de implementação.</t>
  </si>
  <si>
    <t>O software já está disponível na rede corporativa e executando, porém como o algoritmo é construído a partir de dados empíricos e o aprimoramento deste depende da obtenção de dados, o desafio para obtenção do modelo mais robusto é os termos de cooperação que alimentam os dados seguirem o cronograma físico/financeiro conforme estabelecido.</t>
  </si>
  <si>
    <t>O software já está disponível para o usuário cliente testar na petronet da companhia. Está em curso a revisão do PE-1PBR-00250 (corporativo) que é o padrão para estimar vida remanescente de dutos e equipamentos e nesta revisão o produto (software) entra como metodologia para realização da estimativa. Com a aplicação do software no padrão, todas as UN´s que executam a estimativa de vida de dutos e equipamentos para atender os regulamentos da ANP (SGSS e RTDT) deverão utilizar o software. O modelo atual ainda apresenta um algorítmo simples com conservadorismos aplicados e a disponibilização do produto final está prevista para maio/2021 se não houver reformulação do termo de cooperação vigente que impactaria no atraso da entrega de dados.</t>
  </si>
  <si>
    <t>Disponibilização do software em padrão SINPEP (PE de estimativa de vida remanescente de dutos) de caráter corporativo.</t>
  </si>
  <si>
    <t>O software possui um algoritmo desenvolvido a partir de dados empíricos. Quanto maior o número de dados obtidos, mais robusto ficará o modelo. Parcerias para obtenção de dados de testes em ampla variabilidade de parâmetros é de grande necessidade. Instituições de Pesquisa na área de corrosão como COPPE/UFRJ, IPT e INT são parceiros que possuem grande know how na área de corrosão e na disponibilização de aparato de testes.</t>
  </si>
  <si>
    <t>O cálculo de valoração foi realizado considerando um valor de brent de óleo de $50/barril e dólar a R$ 4,50. A estimativa de dutos em aço carbono para a realização da valoração contou com 80 dutos do pós sal para obtenção do retorno financeiro.</t>
  </si>
  <si>
    <t>Andamento do termo de cooperação com a COPPE/UFRJ que está executando os testes de laboratório para obtenção de dados que servirão de insumo para o desenvolvimento do algoritmo do software. Com a redução de atividades e possibilidade de reformulação do termo de cooperação o prazo a ser atendido pode vir a ser comprometido.</t>
  </si>
  <si>
    <t>Custo evitado: postergar a vida remanescente de dutos não pigávies com utilização de simulação por software, desenvolvido a partir de dados empíricos com redução dos conservadorismos existentes em softwares comerciais. A expectativa é gerar um modelo de simulação de taxa de corrosão de modo a ampliar em 20% a expectativa de postergação de vida de muitos dutos não pigáveis construídos em aço carbono sem comprometer a segurança operacional evitando gastos com reparos e troca de trechos.</t>
  </si>
  <si>
    <t>O cálculo de retorno financeiro foi estimado considerando o ganho da utilização de um software desenvolvido pela Petrobras que atenda aos requisitos de segurança operacional mas que diminua o conservadorismo dos modelos de simulação de taxa de corrosão de softwares comerciais existentes no mercado. A premissa adotada no cálculo, considera a ampliação de vida remanescente de dutos não pigáveis em 20% quando comparado com a metodologia adotada que considerava a utilização de softwares comerciais para simulação da taxa de corrosão baseada em dados operacionais do duto. Este aumento de 20% de tempo de operação seria um ganho a ser aplicado comparando com as opções de manutenção/reparo do duto, substituição do duto ou alteração da malha de escoamento.</t>
  </si>
  <si>
    <t>Venda da malha de dutos da empresa. Desativação de campos do pós sal.</t>
  </si>
  <si>
    <t>Desenvolvimento de um software próprio da Petrobras a partir de dados empíricos de laboratório e de campo para estimativa de taxa de corrosão em dutos de aço carbono em análise de vida remanescente. Este software, ajustado a partir de dados de campo, terá menos conservadorismos em relação aos softwares comerciais de modo a ampliar a estimativa de vida remanescente de dutos em aço carbono não pigáveis sem comprometer a segurança operacional, atendendo a resolução da anp n° 41/2015. A expectativa é atingir ganho de 20% a mais de vida remanescente de dutos e equipamentos com a aplicação da simulação por software.</t>
  </si>
  <si>
    <t>PT-200.20.00040.42</t>
  </si>
  <si>
    <t>PT-200.20.00222.07</t>
  </si>
  <si>
    <t>EV-00225</t>
  </si>
  <si>
    <t>Sensor EMAT para monitoração de espessura OFFSHORE</t>
  </si>
  <si>
    <t>Confirmação da aplicação da tecnologia em ambiente OFFSHORE</t>
  </si>
  <si>
    <t>Redução de custos de inspeção; Garantia da integridade; Aumento de vida remanescente; Estimar falhas (vazamentos) e paradas de produção.</t>
  </si>
  <si>
    <t>GIA-E&amp;P/EAEP/MQP</t>
  </si>
  <si>
    <t>B03A</t>
  </si>
  <si>
    <t>Marcos Reis de Morais</t>
  </si>
  <si>
    <t>221318</t>
  </si>
  <si>
    <t>R$ 3.3 MM:_x000D_
TC (PEP78) R$ 1.9 MM;  Serviços (PEP85) R$ 500 M; HH (PEP75) R$ 900 M</t>
  </si>
  <si>
    <t>Redução de custos e aumento da segurança operacional neste tipo de inspeção. Possível redução de POB de uma UEP.</t>
  </si>
  <si>
    <t>Situação Atual: As medições de espessura realizadas para atender os planos de inspeção e são executadas por Técnico Petrobras. São necessários recursos de andaime ou acesso por cordas para chegar aos locais de inspeção. _x000D_
Onde: Todas as UEPs._x000D_
Quando: Jan/2023.</t>
  </si>
  <si>
    <t>Instalação dos sensores em locais adequados e prazo para avaliação do sistema. _x000D_
As medições de espessura realizadas para atender os planos de inspeção de tubulação são executadas por Técnico Petrobras, e não há registro do custo da execução dos planos de inspeção para medição de espessura por pontos. No entanto,  foram levantados os custos médios de HH necessários para execução da medição de espessura  com emissão de relatório e posteriormente verificado a quantidade dos pontos mapeados em um dos sistemas (por exemplo, sistema de produção de óleo).</t>
  </si>
  <si>
    <t>Dentro da Petrobras: LMS/OMD/IMAN_x000D_
_x000D_
Obs: Cliente não é parceiro, a não ser q ele q me ajude a reduzir custos, ampliar benefícios, viabilizar entregas. Neste Caso, é. _x000D_
_x000D_
Fora da Petrobras:  Não há.</t>
  </si>
  <si>
    <t>Continuidade e Manutenção dos níveis de produção iguais ou superiores aos atuais ( B.D.P)_x000D_
6 - Premissas Adotadas para cálculo dos benefícios					_x000D_
HH técnico de inspeção de equipamentos embarcado = 					 R$ 500.00 _x000D_
Tempo necessário para inspeção de 1 ponto em horas =					1_x000D_
Quantidade de pontos inspecionados por ano por unidade = 					240_x000D_
Custo anual médio de apoios para inspeção (andaime e outros) =					 R$ 500,000.00 _x000D_
HH necessário para inspecionar todos os pontos =					240_x000D_
Custo médio para retirada/reinstalação de isolamento =					 R$ 200,000.00 _x000D_
Custo anual para inspecionar todos os pontos = 					 R$ 820,000.00 _x000D_
Custo anual para inspecionar 1 ponto = 					 R$ 3,416.67 _x000D_
Custo aquisição do sist EMAT =		 $1,150,000.00 	valor Dolar	 R$ 3.00 	 R$ 3,450,000.00 _x000D_
Custo de aquisição do sensor =		 $5,795.00 	valor Dolar	 R$ 3.00 	 R$ 17,385.00 _x000D_
Custo médio para instalação do sensor EMAT em 1 ponto = 					 R$ 2,000.00 _x000D_
Quantidade média de pontos monitoráveis por unidade =					20_x000D_
Custo total de instalação de sensores EMAT por unidade =					 R$ 3,837,700.00 _x000D_
Custo anual para contatação de monitoramento remoto dos pontos =					 R$ 100,000.00</t>
  </si>
  <si>
    <t>Instalar sistema que já foi comprado e realizar o monitoramento on line por prazo suficiente para avaliar o sistema.</t>
  </si>
  <si>
    <t>Redução de custos de inspeção; Garantia da integridade; Aumento de vida remanescente; Estimar falhas (vazamentos) e paradas de produção. Instalação simples e rápida, sem necessidade de retirada de revestimento ou pintura (tinta).</t>
  </si>
  <si>
    <t>A metodologia visa reduzir a exposição do técnico ao risco ao realizar as inspeções com prioridade crítica, gerando um redução de no mínimo: 3,9 MM R$/ano/UEP</t>
  </si>
  <si>
    <t>Crise financeira , interrupção de produção em campos maduros. Interrupção do financiamento do projeto.</t>
  </si>
  <si>
    <t>Monitoramento ultrassônico da espessura de tubulações e dutos de forma não intrusiva, sem a necessidade de remoção da pintura. O monitoramento será realizado via sistema em intranet, por técnicos e/ou IE sem a necessidade de embarque nas UEPs,</t>
  </si>
  <si>
    <t>PT-200.20.00040.43</t>
  </si>
  <si>
    <t>PT-200.20.00172.16</t>
  </si>
  <si>
    <t>EV-00226</t>
  </si>
  <si>
    <t>Reparos por compósito de baixo custo</t>
  </si>
  <si>
    <t>Disponibilizar três sistemas de reparo qualificados e um procedimento prático e teórico de treinamento de laminadores de reparo para defeitos de perda de espesura e defeitos passantes em tubulações metálicas.</t>
  </si>
  <si>
    <t>"O desenvolvimento de três sistemas de reparo de baixo custo e a elaboração de procedimentos práticos e teóricos de treinamento para defeitos simples de perda de espessura e furo, possibilitará que empregados próprios das unidades operacionais apliquem reparos compósitos em trechos retos de tubulações. Desta forma, a aplicação de reparos compósitos poderá ser realizada de maneira ágil e barata. Uma aplicação importante é nas tubulações que conduzem água de produção em plataformas de petróleo. "</t>
  </si>
  <si>
    <t>"Total 2.8 MM PEP 78: 2,0 MM PEP 75 e PEP 78: 800 M"</t>
  </si>
  <si>
    <t>Qualificação de três sistemas de reparos compósitos baratos que poderão ser aplicados por funcionários próprios.</t>
  </si>
  <si>
    <t>"Atualmente os reparos engenheirados (qualificados por normas) são aplicados por empresas. O custo destes reparos é alto. Os reparos desenvolvidos neste projeto poderão ser aplicados em todas as unidades operacionais da empresa. Uma aplicação importante é nas tubulações que conduzem água de produção das plataformas de Petróleo."</t>
  </si>
  <si>
    <t>Os reparos devem estar devidamente qualificados.</t>
  </si>
  <si>
    <t>Universidade Federal Fluminense (UFF), Unidades operacionais.</t>
  </si>
  <si>
    <t>Várias unidades operacionais aguardam os resultados deste projeto. A Empresa deverá treinar empregados próprios para que este projeto seja implementado e gere o resultado esperado.</t>
  </si>
  <si>
    <t>Não existem parcelas pendentes. Teremos que ter apenas HH e verba para serviços (viagem de deslocamento, compra de algum material).</t>
  </si>
  <si>
    <t>Benefício potencial é da ordem de R$ 7.137.198,00 por reparo por ano, em plataforma com capacidade de produção equivalente a da P54  (produção de aproximadamente 56.088 barris/dia - em 05/07/2017) e que cause parada total de produção, caso o trecho tenha que ser trocado ou o reparo compósito seja substituído outro que utilize soldagem. _x000D_
Base de cálculo: _x000D_
56.088 barris/dia redução da produção (em barris por dia) em virtude da parada da unidade para a realização do reparo a quente._x000D_
25 USD = valor do barril de Petróleo em outubro de 2020._x000D_
5,09 R$/US$ = taxa de conversão de dólar para real adotada._x000D_
R$ 7.137.198.198,00 = Custo de parada de produção, considerando a cotação do barril de petróleo em outubro de 2020.</t>
  </si>
  <si>
    <t>Perda dos benefícios. A empresa terá que gastar uma verba maior para efetuar os reparos através de um prestador de serviços.</t>
  </si>
  <si>
    <t>"Com este projeto será possível o desenvolvimento de sistemas de reparo compósitos, cujos materiais sejam de uso corrente e de fácil aquisição, para serem aplicados pelos próprios empregados da CIA, que operam nas plataformas de produção e instalações de processo. Com isso tem-se um recurso de reparação a frio de linhas pressurizadas com baixo custo, sem intermédio de um prestador de serviço, porém fundamentado e qualificado de acordo com as normas de reparo por compósito ISO-24817 e ASME PCC-2. Entregável: Três sistemas de reparo qualificados e elaboração de procedimentos práticos e teóricos de treinamento para defeitos de perda espessura e defeitos passantes de acordo com a ASME PCC-2 e/ou ISO 24817. "</t>
  </si>
  <si>
    <t>PT-200.20.00043.14</t>
  </si>
  <si>
    <t>EV-00227</t>
  </si>
  <si>
    <t>Tomografia de Ondas Guiadas</t>
  </si>
  <si>
    <t>Sistema de monitoramento contínuo de trecho crítico (região sob suporte)</t>
  </si>
  <si>
    <t>Possibilidade de monitorara a perda de espessura por corrosão que acontece na região de contato da tubulação com o suporte - mecanismo de CUPS (Corrosão sob Suporte).</t>
  </si>
  <si>
    <t>Realizar o pagamento da segunda e terceira parcela de R$ 1.430.093,26 cada (somente a primeira parcela foi paga).</t>
  </si>
  <si>
    <t>"Foi optado por encerrar o projeto e não realizar o pagamento da segunda e terceira parcela de R$ 1.430.093,26 cada. A entrega final será um protótipo de laboratório em 2021."</t>
  </si>
  <si>
    <t>Estamos em etapa inicial do projeto, desenvolvendo o software e o hardware (em etapa mais adiantada devido À experiencia em outro projeto já finalizado). O projeto tem o objetivo de desenvolver um sistema composto de dois colares de transdutores do tipo EMAT, eletrônica de geração e aquisição de dados e algoritmos de processamento de sinal, que possibilitem a aplicação de técnicas de tomografia por ondas guiadas em trechos curtos de dutos criticos, com o objetivo de mapear zonas de corrosão com boa resolução.</t>
  </si>
  <si>
    <t>Região crítica com necessidade de acompanhamento da integridade.</t>
  </si>
  <si>
    <t>"UFRGS - Universidade Federal do Rio Grande do Sul LMS/OMD/IMAN UN-RIO"</t>
  </si>
  <si>
    <t>Foi optado por encerrar o projeto antecipadamente em 2021.</t>
  </si>
  <si>
    <t>Realizar o pagamento da segunda e terceira parcela de R$ 1.430.093,26 cada.</t>
  </si>
  <si>
    <t>Possibilidade de amenizar um problema de solução completa que o mecanismo de CUPS (Corrosão sob Suporte).</t>
  </si>
  <si>
    <t>"Falha recente na P-48 devido a corrosão sob suporte levou a uma parada de aproximadamente 45 dias. Considerando a produção atual da P-48 (32 mil barris/dia), estima-se: 32.000 * 45 = 1.440.000 barris Considerando preço do barril a 60 dólares: 1.440.000 x 60 = US$ 86.400.000,00 Considerando o dólar a R$ 4,00: 86.400.000,00 x 4,00 = R$ 345.000.000,00"</t>
  </si>
  <si>
    <t>"Continuaremos com o problema de não conseguir garantir a integridade dessas regiões de corrosão sob suporte. Falha recente na P-48 devido a corrosão sob suporte levou a uma parada de aproximadamente 45 dias. O projeto tem o objetivo de desenvolver um sistema composto de dois colares de transdutores do tipo EMAT, eletrônica de geração e aquisição de dados e algoritmos de processamento de sinal, que possibilitem a aplicação de técnicas de tomografia por ondas guiadas em trechos curtos de dutos criticos, com o objetivo de mapear zonas de corrosão com boa resolução."</t>
  </si>
  <si>
    <t>Sistema de monitoramento de trechos de dutos críticos com alta resolução através da instalação de dois colares de ondas guiada para a realização de uma tomografia da região entre eles. A principal aplicação seria na monitoração em dutos apioados que possam sofrer Corosão sob Suporte.</t>
  </si>
  <si>
    <t>PT-200.20.00040.45</t>
  </si>
  <si>
    <t>EV-00228</t>
  </si>
  <si>
    <t>Curvas de vida dos reparos e validação de técnicas END parcial</t>
  </si>
  <si>
    <t>Determinação da vida residual dos reparos compósitos instalados nas UOs, viabilizando planejamento de substituição/extensão e/ou inspeção usando os END validadosAssociado à entrega Shearografia na inspeção de reparos (EV-01390) como um dos ENDs contemplados nesta EV</t>
  </si>
  <si>
    <t>"Aumento da segurança operacional e confiabilidade Possibilidade de extensão de vida dos reparos atualmente instalados Aumento do portfólio de END validados"</t>
  </si>
  <si>
    <t>upimgs/IMG-20201001-WA0001.jpg</t>
  </si>
  <si>
    <t>"Projeto Completo (05 anos) - Infra + P&amp;D = R$10MM _x000D_
Retorno Financeiro = Economia ANUAL em média de R$ 18MM_x000D_
As curvas de envelhecimento para previsão/extensão de vida podem ser utilizadas diretamente enquanto a implantação dos ENDs depende do interesse do cliente e ou UN de inserirem em seus portfolios de contrataçõa serviços de END validados"</t>
  </si>
  <si>
    <t>"a) Falta de verba por parte da Petrobras; _x000D_
b) UN não inserirem os ENDs qualificados em seus contratos de serviço para gestão da integridade;_x000D_
c) Reparos de campo que difiram significativamente daqueles projetos instalados nos últimos 5-10 anos (base para esta avaliação - projeto convencional);"</t>
  </si>
  <si>
    <t>"Atualmente, reparos contando majoritariamente com a garantia (poucos anos) do fornecedor sem protocolo de estudo de degradação a longo prazo em condições salinas para o principal modo de falha observado. Aplicável a qualquer unidade Petrobras que use reparo em compósito."</t>
  </si>
  <si>
    <t>"Curvas de vida aplicáveis de fácil cálculo + ENDs validados e com estratégia de negócio viável (inspeção realizada pelo CENPES ou contratável no mercado por prestação de serviço)"</t>
  </si>
  <si>
    <t>"a) Fornecedores de reparos (amostras para os testes) _x000D_
b) Prestadores de serviço em END _x000D_
c) ICT (termo de cooperação realização dos testes)_x000D_
 d) Unidades operacionais (teste de campo) se de interesse do cliente - não previsto atualmente no escopo da entrega, razão pela qual os níveis mais altos de CRL não são contemplados"</t>
  </si>
  <si>
    <t>a) Verba disponível para realização do TC_x000D_
b) ENDs contratáveis no mercado ou realizados pelo time do CENPES</t>
  </si>
  <si>
    <t>"a)Verba para realização de testes e contratação de serviços TC com ICT para realização de testes; _x000D_
b)HH especializado CENPES nos ENDs que serão relizados por força de trabalho interna"</t>
  </si>
  <si>
    <t>"a)Aumento da segurança operacional e confiabilidade _x000D_
b)Possibilidade de extensão de vida dos reparos atualmente instalados c)Aumento do portfólio de END validados para reparos compósitos em tubulações metálicas"</t>
  </si>
  <si>
    <t>Retorno Financeiro = Economia ANUAL em média de R$ 18MM</t>
  </si>
  <si>
    <t>"a)Redução de custo ao ponto da parada de serviços na ICT ; _x000D_
b) Amostras não-representativas;_x000D_
c) Serviços de mercado (END) indisponíveis para contratação_x000D_
d) Fatores imprevistos e superveninentes (ex. CONIVD19) impactando cronograma_x000D_
e) Níveis de degradação em progressão diferentes das esperadas nas temperaturas de teste (muito brandas ou muito extremas)"</t>
  </si>
  <si>
    <t>Curvas vida dos reparos que podem ser usadas para extensão de vida útil ou determinação de cronograma de manutenção + Validação de técnicas END parcial que podem ser usadas para inspeção dos reparos, garantindo e integridade e continuidade operacional. Os parâmetros são as curvas em si, para materiais dos principais fabricantes atualmente usados pela Petrobras (reparos em campo) e o portfólio validado e hierarquizado dos melhores END para a inspeção proposta</t>
  </si>
  <si>
    <t>PT-200.20.00043.15</t>
  </si>
  <si>
    <t>EV-00234</t>
  </si>
  <si>
    <t>Protótipo ACPD para detecção de corrosão</t>
  </si>
  <si>
    <t>Desenvolvimento de protótipo ACPD (Alternating Current Potential Drop) de um sistema de detecção de dimensionamento de corrosão em chapas e tubos para monitoração de corrosão interna de tubulações e detecção de "corrosão escondida" (ex. corrosão sob suporte).</t>
  </si>
  <si>
    <t>1) Custo evitado e proteção de valor: Aumento da confiabilidade na monitoração da corrosão interna; Potencial para evitar fahas em dutos e tubulações de unidades onshore e offshore. (Já valorado no projeto PT-144.01.12888). Este item não será valorado para este projeto.													2) Custo evitado: Reduzir falhas de pequeno e grande impacto que ocorrem na Petrobras.										2) Redução de custos: Reduzir a quantidade de troca de trechos de tubulação devido à maior confiabilidade da técnica e a possibilidade de dimensionamento de defeitos e criação de um critério menor conservador.</t>
  </si>
  <si>
    <t>upimgs/Electrical_field_10Adefeito40x40.png</t>
  </si>
  <si>
    <t>P&amp;D: R$ 9,0 MM do TC / R$ 500.000,00 de HH / R$ 200.000,00 de viagens_x000D_
Implantação: Não possui custo de implantação até o momento.</t>
  </si>
  <si>
    <t>Assinatura do termo de cooperação com a UFRJ (Processo já em andamento). Execução dos testes de laboratório para validação da técnica.</t>
  </si>
  <si>
    <t>Situação Atual: Ausência de ferramenta capaz de monitorar/inspecionar corrosão sob suporte em tubulações. Ausência de ferramenta de monitoração da corrosão interna capaz de identificar corrosão localizada com alta resolução._x000D_
_x000D_
Onde: Tubulações suportadas com celas de FRP, e dutos que necessitam de monitoração da corrosão interna não intrusiva com maior resolução._x000D_
_x000D_
Quando: Dez/2023</t>
  </si>
  <si>
    <t>Tubulações suportadas por celas coladas de FRP. Demandas por detecção de corrosão interna localizada.</t>
  </si>
  <si>
    <t>Internas: BUZIOS/PRODUÇÃO/ENGP/EEE, UN-BC/ENGP/EPEE, UN-ES/ENGP/EPEE_x000D_
_x000D_
Externas: COPPE/UFRJ</t>
  </si>
  <si>
    <t>A continuidade operacional e a realização dos compromissos financeiros</t>
  </si>
  <si>
    <t>R$ 9,0 MM do Termo de cooperação</t>
  </si>
  <si>
    <t>1) Custo evitado e proteção de valor: Aumento da confiabilidade na monitoração da corrosão interna; Potencial para evitar fahas em dutos e tubulações de unidades onshore e offshore. (Já valorado no projeto PT-144.01.12888). Este item não será valorado para este projeto.					_x000D_
								_x000D_
2) Custo evitado: Reduzir falhas de pequeno e grande impacto que ocorrem na Petrobras.					_x000D_
					_x000D_
2) Redução de custos: Reduzir a quantidade de troca de trechos de tubulação devido à maior confiabilidade da técnica e a possibilidade de dimensionamento de defeitos e criação de um critério menor conservador.</t>
  </si>
  <si>
    <t>R$ 16.44MM por ano_x000D_
_x000D_
1) Custo evitado relacionado a uma falha de grande impacto: R$ 14.400.000,00 em 10 anos (Exemplo P-48 considerando uma probabilidade de falha de 8% - Histórico de falha de 1 plataforma entre as 12 que estavam operando pela UN-RIO))._x000D_
_x000D_
_x000D_
2) Redução de custos - Redução da troca de trechos por conta de corrosão sob suporte em 30%. Atualmente em uma plataforma se troca em média 100 trechos corroídos por ano. Custo da troca = R$ 15.000.000,00. Abrangência em 50% das plataformas da Petrobras (total de 20 plataformas).</t>
  </si>
  <si>
    <t>O cancelamento do projeto e/ou do termo de cooperação por conta da crise</t>
  </si>
  <si>
    <t>Protótipo de equipamento para teste em escala piloto contendo projeto conceitual. Detecção de "corrosão invisível" (sob suporte, corrosão sob isolamento) e monitoração da corrosão interna de linhas.</t>
  </si>
  <si>
    <t>PT-200.20.00040.47</t>
  </si>
  <si>
    <t>PT-200.20.00172.19</t>
  </si>
  <si>
    <t>EV-00235</t>
  </si>
  <si>
    <t>Inibidores de Corrosão para Injeção de água produzida</t>
  </si>
  <si>
    <t>Qualificação de inibidores específicos para injeção de água produzida e consolidação de metodologia para testes nas condições de injeção de água produzida.</t>
  </si>
  <si>
    <t>Redução de custo diretos de aplicação de produtos químicos na produção e indiretos de logística.</t>
  </si>
  <si>
    <t>Custo de P&amp;D da ordem de R$ 3.000.000,00 em 3 anos. _x000D_
Custo de implantação insignificante pois as plataformas já contemplam sistemas de injeção de produtos.</t>
  </si>
  <si>
    <t>Adequar metodologia laboratorial para avaliação de inibidores de corrosão para as condições próximas de aplicação desses produtos e desenvolver formulação de produtos eficientes nas condições de aplicação</t>
  </si>
  <si>
    <t>Não temos produtos qualificados que atendam as especificações desejadas para aplicação em sistema de injeção de água produzida. A aplicação deverá ser em plataformas do pós-sal e pré-sal quando estas iniciarem a injeção de água.</t>
  </si>
  <si>
    <t>A alta eficiência do produto com baixa dosagem e baixo custo aliada a compatibilidade destes produtos com outros produtos injetados no mesmo sistema</t>
  </si>
  <si>
    <t>Fornecedores de Produtos Químicos para o E&amp;P</t>
  </si>
  <si>
    <t>Não são necessárias alterações no mercado.</t>
  </si>
  <si>
    <t>A formulação adequada do produto químico dentro do prazo do projeto pelos fornecedores de produtos.</t>
  </si>
  <si>
    <t>Redução de custos operacional com injeção de produto inibidor de corrosão da ordem 30 MM R$/ano/plataforma de  120 a 150 mil BPD</t>
  </si>
  <si>
    <t>Os custos com injeção de inibidores de corrosão deverão ser maiores do que os atuais pois não teremos produtos mais eficientes e de menor custo para uma aplicação que requer maiores volumes de produtos que as aplicações atuais nos campos maduros da Bacia de Campos.</t>
  </si>
  <si>
    <t>Produtos com alta eficiência em baixa dosagem e custo de aplicação menor que o atual</t>
  </si>
  <si>
    <t>PT-200.20.00040.48</t>
  </si>
  <si>
    <t>PT-200.20.00222.08</t>
  </si>
  <si>
    <t>EV-00236</t>
  </si>
  <si>
    <t>Proteção Anticorrosiva, Preservação e Prevenção contra Incrustações Marinhas em Unidades Marítimas</t>
  </si>
  <si>
    <t>Protocolo de testes para qualificação de esquemas de pintura para construções novas e respectivos esquemas de reparo, baseado no desempenho dos esquemas completos.</t>
  </si>
  <si>
    <t>Unidades offshore menos dependentes de gastos com UMS, menos intervenções com pintura de manutenção, maior segurança operacional, preservação da Integridade com redução significativa de custos.</t>
  </si>
  <si>
    <t>BW20</t>
  </si>
  <si>
    <t>Joaquim Pereira Quintela</t>
  </si>
  <si>
    <t>805232</t>
  </si>
  <si>
    <t>ST-0042</t>
  </si>
  <si>
    <t>Tecnologias de Proteção contra Corrosão Atmosférica</t>
  </si>
  <si>
    <t>O principal é o TC com o IPT (aproximadamente R$ 4,0 milhões). O restante é HH CENPES.</t>
  </si>
  <si>
    <t>Assinar o TC e realização dos testes de campo.</t>
  </si>
  <si>
    <t>A PETROBRAS tem gastos extremamente elevados com pintura de manutenção offshore. As tecnologias que apresentem bons resultados serão testadas paralelamente em condições normais de operação para facilitar a implementação imediata.</t>
  </si>
  <si>
    <t>Desempenho, produtividade e atendimento aos requisitos técnicos e de SMS serão os principais fatores levados em consideração na Entrega.</t>
  </si>
  <si>
    <t>Universidades, Institutos de Pesquisas, Fabricantes de tintas e de equipamentos para preparação de superfícies.</t>
  </si>
  <si>
    <t>O mercado dos revestimentos anticorrosivos é bem dinâmico em termos de geração de novas tecnologias. O protocolo de testes desenvolvido durante o projeto o tornará sempre aberto para tecnologias que possibilitem à PETROBRAS implantá-las de modo eficiente, lucrativo e sustentável.</t>
  </si>
  <si>
    <t>O principal será a assinatura do TC com o IPT.</t>
  </si>
  <si>
    <t>Numa visão conservadora, estima-se uma redução de custos de cerca de R$ 25 milhões por ano a partir da implantação dos resultados esperados.</t>
  </si>
  <si>
    <t>Não vejo maiores riscos porque as tecnologias atualmente disponibilizadas pelo mercado podem ser desenvolvidas por empresas brasileiras. Alguns custos de matérias primas podem ser impactados pela cotação do dólar mas como o retorno financeiro é bem elevado, não afetará a atratividade econômica do projeto.</t>
  </si>
  <si>
    <t>Nesse projeto serão propostos Esquemas de Pintura de melhor desempenho e de maior produtividade, que possam ser empregados na Construção de Novas Unidades (CAPEX) e, também, esquemas de reparo que sejam de fácil aplicação por equipe de manutenção a bordo. Os parâmetros técnicos serão definidos por normas internacionais de forma a se estabelecer um protocolo de testes que permita a adoção de novas tecnologias de maneira mediante aprovação no mesmo.</t>
  </si>
  <si>
    <t>PT-200.20.00042.07</t>
  </si>
  <si>
    <t>EV-00237</t>
  </si>
  <si>
    <t>Bloqueio quimico  temporário de tubulação para trabalho a quente</t>
  </si>
  <si>
    <t>Bloqueio quimico temporário de tubulação não pressurizada para trabalho a quente. Processo SIGITEC nº 2019/00258-4.</t>
  </si>
  <si>
    <t>- Obter ganhos de produtividade, de tempo e de segurança  para bloqueios de tubulações (não pressurizadas ou levemente pressurizadas) , visando manutenção a quente nas linhas emanando hidrocarbonetos mesmo após lavagem; -Redução do tempo de intervenção (menor custo de OpEx);</t>
  </si>
  <si>
    <t>upimgs/Imagem_para_Map_e.png</t>
  </si>
  <si>
    <t>CFT4</t>
  </si>
  <si>
    <t>Rone Cesar Morales</t>
  </si>
  <si>
    <t>9675609</t>
  </si>
  <si>
    <t>ST-0055</t>
  </si>
  <si>
    <t>Tecnologias para Aumento da Segurança de Processo</t>
  </si>
  <si>
    <t>Custos no P&amp;D da ordem de 720 mil reais.</t>
  </si>
  <si>
    <t>Testagem em campo durante trabalho a quente, após formulação aprovada com testes laboratoriais; Tornar opção conhecida para alcançar demanda e atrair empresa interessadas em tornar o produto comercial  .</t>
  </si>
  <si>
    <t>Plantas industriais no geral (E&amp;P ou RGN) em que há necessidade de bloqueios temporario em processos com tubulação (linhas) contaminadas (principalmente quando não há disponibilidade de vapor d´água para descontaminação destas tubulações);  sem riscos operacionais. Previsão de aplicação destas formulação a partir de dez/2021.</t>
  </si>
  <si>
    <t>Se o produto atenderá todos os parâmetros fisico quimico quanto a sua formulação ( estabilidade, inercia quimica, resistência, não inflamabilidade e não reatividade), idênticas às solicitações no campo.</t>
  </si>
  <si>
    <t>- UN-BS/ATP-LULA/MIED (Gerente:  JAIR BEUREN_Gerente Setorial _ chave CSM7);_x000D_
- Todas as demais unidades de produção  (plataformas) que compulsoriamente se utilizam do trabalho a quente para manutenção de tubulação contaminadas por HC´s.</t>
  </si>
  <si>
    <t>Não haver lançamento no mercado de produto similar, com as mesma características e mais barato. Também que se gere atratividade à demanda através do conhecimento do produto (dentro e fora da companhia) de modo a alavancar sua produção seriada.</t>
  </si>
  <si>
    <t>Recursos Chaves pra P&amp;D já disponibilizados à ICT ( equipe do IQ da UNESP (Araraquara/SP)).</t>
  </si>
  <si>
    <t>Aumento da rapidez e da  segurança operacional na questão de manutenção de tubulação a quente; Redução do tempo de intervenção (menor custo de OpEx);</t>
  </si>
  <si>
    <t>Ganho de tempo em parada de manutenção, aumento da segurança operacional (não exposição á vapores HC´s), não contaminação do fluido de trabalho após a manutenção._x000D_
_x000D_
Racional da Valoração (VPL)_x000D_
-Número de numero de paradas acionadas na intervenção atualmente com este escopo: 8 plataformas/ano;_x000D_
-Aluguel equipamentos: custo evitado dispensando o Inert Infla ( tub ¾” até 8” em parada de 6 dias): 11 mil reais/parada ( 87.640 reais/ano); – Referência contratual: Empresa Hydratight._x000D_
-Custo evitado/equipe utilizando bloqueio : minimamente 9.900 reais para cada parada ( 7 trabalhadores e 5 dias para 4 trabalhadores e 5 dias) e considerando. Final:  redução de 47% do custo previsto em HH devido a agilidade na aplicação dos bloqueios (Dados: 450 reais/diária por executor contratado e custo evitado de 79.200 reais/ano) Impacto da agilidade atingida pelo bloqueio: menor nº de dias de parada de plataforma manutenida que necessita de redução de carga em  10%:  de 2 dias para 1 dia (dentro de 8 eventos/ano):  1,97 m reais. _x000D_
Valor do Brent:  30 USD;  Cambio: 1USD:  5,04 reais (Map-e). Plataforma de 120.000 barris/dia _x000D_
Custo do investimento em P&amp;D: 716 mil reais (pesquisa a ser finalizada somente com 1 parcela paga )_x000D_
Custo disponibilidade equito p/ aplicação e insumos p/ 8 intervenções/ano: 16.000 reais/ano ( ou 1.300 reais/intervenção)_x000D_
NÃO VALORADOS: - SEGURANÇA OPERACIONAL, - compra de flanges/ instalações em Linhas complementares, -Descomissionamento de Plataformas.</t>
  </si>
  <si>
    <t>Foram questionadas varias empresas do ramo quimico no inicio da pesquisa e não foi encontrado produto similar. O risco seria o desenvolvimento deste produto até o termino deste Termo de Compromisso.</t>
  </si>
  <si>
    <t>A entrega será uma formulação de bloqueio quimico aprovada nos testes laboratoriais, cujos testes simularão condições de trabalho a quente reais encontradas em campo.</t>
  </si>
  <si>
    <t>PT-200.20.00055.03</t>
  </si>
  <si>
    <t>EV-00238</t>
  </si>
  <si>
    <t>Migrada para EV-01191.</t>
  </si>
  <si>
    <t>Software capaz de emitir EPS com base em RQPS cadastradas, seguindo escopo de Normas com AWS, API e ASME</t>
  </si>
  <si>
    <t>Melhor gestão da documentação técnica de soldagem, através de análises mais assertivas e confiáveis.- Aumento da confiabilidade- Rastreabilidade- Redução de retrabalho- Garantia da qualidadeBanco de dados de RQPS's Petrobras.</t>
  </si>
  <si>
    <t>Custo do TC e custo do HH TIC para implementação</t>
  </si>
  <si>
    <t>Disponibilizar no servidor Petrobras</t>
  </si>
  <si>
    <t>Hoje a documentação é emitida por inspetores de solda, que possuem diversas atividades em uma obra, e erros acabam passando despercebidos. Após instalação no servidor Petrobras, a solução já pode ser aplicada.</t>
  </si>
  <si>
    <t>Disponibilidade de internet. Acesso ao servidor Petrobras.</t>
  </si>
  <si>
    <t>Senai Cimatec, FBTS, Senai RJ</t>
  </si>
  <si>
    <t>Uso da tecnologia, mudança cultural</t>
  </si>
  <si>
    <t>Aumento de integridade, menos retrabalho, melhor planejamneto das atividades.</t>
  </si>
  <si>
    <t>Erros de preenchimento na documentação de soldagem, sejam eles cometidos por falta de atenção, ou proposital, quando detectados, custam grande quantidade de HH para avaliar a necessidade de refazer a junta ou não. Quando não detectados, podem levar a falhas de integridade de grande prejuízo financeiro._x000D_
Com base no trabalho realizado em 2017 para gerência SUP/SISUP-I/SAMX/ES, relatado no R-sequi RJ_888-2017. Cerca de 50% das IEIS avaliadas continham erros. Destas IEIS, 9% apresentaram erros que feriam as normas de projeto ou especificações técnicas._x000D_
Desta forma, supondo que cada IEIS soldaria a mesma quantidade de juntas, 4,5% das soldas desta obra precisariam ser reparadas. Considerando um custo de R$160,65 para cada 150 mm  de solda reparada (ver obervações), em um cenário muito conservador de 100.000 m de solda por ano na Petrobras, a redução de custos por retrabalho seria de:_x000D_
100.000 x 0,045 x (160,65/0,15) = 4.800.000,00/ano</t>
  </si>
  <si>
    <t>Continuarmos emitindo documentação com erros.</t>
  </si>
  <si>
    <t>Software capaz de emitir EPS sem erros. Respeitando as variáveis de Normas internacionais._x000D_
Para Normas e especificações técnicas internas, o usuário precisa cadastrar as regras específicas, e o software permite a inclusão destes critérios.</t>
  </si>
  <si>
    <t>PT-200.20.00040.22</t>
  </si>
  <si>
    <t>EV-00239</t>
  </si>
  <si>
    <t>Exobot - Robô Amplificador de Força</t>
  </si>
  <si>
    <t>Sistema Robótico de Amplificação de Força para Manipulação de Spools, Chapas e Válvulas em Campo.</t>
  </si>
  <si>
    <t>Disponibilização de protótipo de um sistema robótico funcional com capacidade de carga e mobilidade consideráveis, capaz de atuar no apoio de equipes de montagem e manutenção de equipamentos em campo, tipicamente estaleiros, refinarias, canteiros de obra etc. O sistema é composto por um robô industrial de carga útil de 300kg, fixado numa plataforma móvel de tração por esteiras. O sistema poderá manipular uma faixa variada de geometrias (spools, chapas, peças e equipamentos), realizando para isso, a troca automática do efetuador (end-effector) adequado à tarefa.</t>
  </si>
  <si>
    <t>SRGE/ESUP/APS</t>
  </si>
  <si>
    <t>upimgs/Exoot_para_Map_e.png</t>
  </si>
  <si>
    <t>ST-0041</t>
  </si>
  <si>
    <t>Robótica para Inspeção e Intervenção</t>
  </si>
  <si>
    <t>IT-008</t>
  </si>
  <si>
    <t>Operações Autônomas</t>
  </si>
  <si>
    <t>Reduzir custos operacionais (OPEX) dos sistemas de produção offshore e a exposição de pessoas ao risco, através do desenvolvimento e implantaçao de soluções tecnológicas que visem a redução até a eliminação da necessidade de efetivo a bordo de uma UEP.</t>
  </si>
  <si>
    <t>A - Custo do TC que gerou um protótipo funcional do Exobot: R$ 3.1 MM;_x000D_
B- Custo anual de operação do Exobot: R$ 0,5 MM;</t>
  </si>
  <si>
    <t>Finalizar os ajustes finais, executar a demonstração pública e pleitear a patente._x000D_
_x000D_
Estratégia de Implantação: Qualificação e licenciamento da tecnologia desenvolvida para uso comercial.</t>
  </si>
  <si>
    <t>No apoio às atividades das equipes de montagem e manutenção de equipamentos em campo, tipicamente estaleiros, refinarias, canteiros de obra, etc, a partir de Jun. de 2022.</t>
  </si>
  <si>
    <t>O desempenho funcional do Exobot em ambiente operacional.</t>
  </si>
  <si>
    <t>Projeto 98% concluído em fase final de ajustes antes da demonstração pública.</t>
  </si>
  <si>
    <t>- Principalmente a manutenção do nível de demandas pela execução de atividades de montagem e manutenção de plantas industriais ao nível que se tinha em 2016.</t>
  </si>
  <si>
    <t>Pelos testes em laboratório já executados, estima-se  que este equipamento irá contribuir na execução das atividades de campo das equipes de montagem e manutenção por possibilitar a movimentação rápida de equipamentos e materiais com massa de até 300kg com impactos positivos na redução dos prazos de execução das atividades supra citadas, e no TAR, pela redução do número de acidentes.</t>
  </si>
  <si>
    <t>Redução de custo (1,8 MM) ao se evitar 1 acidente com afastamento por ano em 1 uma unidade de negócios da Petrobras. No cálculo deste custo foram considerados todos os componentes do custo abaixo:_x000D_
Despesas Médicas, Odontológicas, Hospitalares, Farmacêuticas (Período de Internação)_x000D_
Despesas Médicas Reabilitação (Pós Acidente) incluindo transporte_x000D_
Pecúlio (Em caso de Morte)_x000D_
Indenizações_x000D_
Ressarcimento de pagamento de benefícios INSS (Inserido os Auxílios)_x000D_
Multa por algum descumprimento de norma, resolução ANP, não conformidade objeto de fiscalização ANP etc.._x000D_
Custos Indiretos com a Acidente: Substituição Profissional, Custo com Comissões de Acidente, Adaptação e Recuperação do Local do Trabalho._x000D_
_x000D_
VPL em 10 anos = 14,9 MM</t>
  </si>
  <si>
    <t>- Principalmente a redução na demanda por atividades de montagem e manutenção de plantas industriais.</t>
  </si>
  <si>
    <t>Desenvolvimento de um sistema robótico com capacidade de carga e mobilidade consideráveis, capaz de atuar no apoio de equipes de montagem de equipamentos em campo, tipicamente estaleiros, refinarias, canteiros de obra etc. O sistema é composto por um robô industrial de carga útil de 300kg, fixado numa plataforma móvel de tração por esteiras. O sistema poderá manipular uma faixa variada de geometrias (dutos, chapas, peças e equipamentos), realizando para isso, a troca para o efetuador (end-effector) adequado à tarefa. O diferencial desse equipamento é sua função de exoesqueleto, na qual o operador movimenta a carga com o mínimo esforço, já que esta está suportada pelo robô. Isso é possível graças a um conjunto de sensores instalados no punho do robô que permite seu controle através de comandos (puxar e empurrar) demandados pelo operador.</t>
  </si>
  <si>
    <t>PT-200.20.00041.01</t>
  </si>
  <si>
    <t>EV-00240</t>
  </si>
  <si>
    <t>Aplicativo para identificação de parâmetros de soldagem</t>
  </si>
  <si>
    <t>Algoritmo treinado para identificar parâmetros de soldagem_x000D_
 adequados com base em redes neurais, disponibilizados por meio de aplicativo ou web site.</t>
  </si>
  <si>
    <t>Os benefícios residem na redução dos prazos de fabricação de equipamentos, estruturas metálicas e tubulações com prazos extensos de fornecimento, assim como a redução dos tempos de soldagens de campo nas obras de C&amp;M. Além disso, este projeto é um catalisador na implementação de conceitos da Transformação Digital não só no âmbito da companhia, mas principalmente no setor de Petróleo, Gás, Biocombustíveis e Naval.</t>
  </si>
  <si>
    <t>upimgs/IA_Soldagem_1GgnCBS.png</t>
  </si>
  <si>
    <t>O custo inicialmente previsto do TC com a UFU foi reduzido, resultado em uma parcela única de R$ 1.242.900,78.</t>
  </si>
  <si>
    <t>1) Administrar a equipe multidisciplinar envolvida no projeto._x000D_
2) O algoritmo dever ser "leve" o suficiente para ser suportado por um desktop normal ou por smart phone.</t>
  </si>
  <si>
    <t>O TRL atual é 7, o que demostra o avanço do projeto. Será aplicada em todas as áreas da empresa que necessitam de soldagem. A data prevista para disponibilização é dezembro de 2020 e a data prevista para implantação é dezembro de 2022.</t>
  </si>
  <si>
    <t>O algoritmo desenvolvido deve abranger o maior número possível de aplicações (parâmetros de soldagem).</t>
  </si>
  <si>
    <t>1) Universidade Federal de Uberlândia (LAPROSOLDA)._x000D_
2) UN-BS._x000D_
3) BÚZIOS.</t>
  </si>
  <si>
    <t>Empresas contratadas pela Petrobras para realização de serviços de construção e montagem, assim como manutenção, devem aderir ao uso desta tecnologia.</t>
  </si>
  <si>
    <t>1) Verba reduzida: a verba inicalmente acordada no TC com a ICT para o projeto foi reduzida._x000D_
2) Como se trata de pesquisa multidisciplinar, há a dificuldade de profissionais das diversas áreas envolvidas._x000D_
3) Banco de dados: levantar/registrar o maior número possível de RQPSs.</t>
  </si>
  <si>
    <t>1) Especificação de equipamentos, consumíveis e acessórios para a execução das tecnologias mencionadas (soldagem TIG automatizada de alta corrente, MIG/MAG de alta corrente, MIG/MAG Duplo Arame, Plasma Key-hole para aço carbono, MIG/MAG especial para confecção de passes de raiz automatizados e Plasma-MIG);_x000D_
2) Inteligência Artificial validada para a seleção de processos para uma dada aplicação/demanda do Setor de Óleo, Gás, Biocombustíveis e Naval;_x000D_
3)Formação de pessoal, de forma a disponibilizar ao mercado brasileiro pessoal qualificado na área.</t>
  </si>
  <si>
    <t>Valor de 01 FPSO (150K Barris) = 1 Bi Dólares. _x000D_
A tubulação corresponde a 30% desse valor (300MM Dólares). _x000D_
O percentual de retrabalho de tubulação, referência arquivos de “Controltub” das replicantes e seção onerosa, correspondeu a 15% (45MM Dólares)._x000D_
Considerando a construção de quatro FPSOs em 10 anos: 180 MM Dólares._x000D_
Considerando que o aplicativo desenvolvido reduza em 5% o retrabalho em tubulação, teremos uma redução de custos de 9 MM Dólares (45MM Reais) em 10 anos._x000D_
1 Dólar = 5 Reais</t>
  </si>
  <si>
    <t>Continuidade da situação vigente, ou seja, continuaremos tendo a grande dificuldade de obtenção de parâmetros ótimos para diversas aplicações em soldagem.</t>
  </si>
  <si>
    <t>Ganho de produtividade de processos de soldagem, por meio de IA para desenvolvimento de variantes de processos a arco, com baixo investimento. Processos: TIG automátizado de alta corrente, MIG/MAG de alta corrente, MIG/MAG Duplo Arame, Plasma Key-hole, Plasma-MIG com arcos sequenciais.</t>
  </si>
  <si>
    <t>PT-200.20.00040.02</t>
  </si>
  <si>
    <t>EV-00241</t>
  </si>
  <si>
    <t>Migrada para EV-00189</t>
  </si>
  <si>
    <t>Proposta de revisão técnica da norma N133 com relaçao à soldagem dos aços inoxidáveis.</t>
  </si>
  <si>
    <t>Somente custo do TC</t>
  </si>
  <si>
    <t>Acertar com comissão N133 melhor forma para divulgação dos resultados</t>
  </si>
  <si>
    <t>Em conversas com comissão da N 133 para divulgção dos resultados via Norma técnica</t>
  </si>
  <si>
    <t>Melhores práticas para purga de aços inoxidáveis</t>
  </si>
  <si>
    <t>Senai RJ, comissão N133</t>
  </si>
  <si>
    <t>Mudança cultural, seguir normas</t>
  </si>
  <si>
    <t>Acerto com comissão das Normas</t>
  </si>
  <si>
    <t>Aumento de integridade de novas instalações</t>
  </si>
  <si>
    <t>Ganho de integridade, redução do opex.</t>
  </si>
  <si>
    <t>Continuarmos tendo falhas prematuras, paradas de manutenção desnecessárias</t>
  </si>
  <si>
    <t>proposta de Revisão da N133 e proposta de inclusão de itens relacionados a purga em LVs voltadas à soldagem</t>
  </si>
  <si>
    <t>EV-00242</t>
  </si>
  <si>
    <t>Robô escalador para pintura e soldagem em locais remotos</t>
  </si>
  <si>
    <t>Execução autônoma de pintura e soldagem em locais remotos com uso de um robô com patas, com flexibilidade para transpor obstáculos e se mover em tanques de plataformas e estruturas tubulares, como estruturas do flare.</t>
  </si>
  <si>
    <t>Realização de pintura e soldagem em locais remotos, que atualmente só são realizadas durante a parada da unidade ou por motivo de manutenção corretiva. Redução de HHER para trabalhos em altura e espaço confinado.</t>
  </si>
  <si>
    <t>Compromisso com a vida</t>
  </si>
  <si>
    <t>upimgs/Robo_escalador_4.png</t>
  </si>
  <si>
    <t>Não foram considerados os custos de contração dos serviços com uso do robô, uma vez que atualmente existem os custos dos serviços convencionais (serviços da equipe de inspeção, caldeiraria e soldagem)._x000D_
Foram considerados os custos de infraestrutura para plataforma de lançamento, rede de proteção e sistema de içamento de segurança. _x000D_
Em 2024: p/ 2 paradas por ano na UN-BC = R$400k_x000D_
Entre 2025 e 2034:  p/ 2 paradas por ano na UN-BC = R$400k</t>
  </si>
  <si>
    <t>DESAFIOS: Desenvolvimento tecnológico de um robô com garras capaz de se locomover em treliça tubular, com flexibilidade para transpor obstáculos e se movimentar nas treliças do flare de uma plataforma de petróleo e gás._x000D_
_x000D_
ESTRATÉGIA DE IMPLANTAÇÃO: #[Licenciamento da tecnologia e produção comercial com parceiros de mercado para posterior contratação pela Petrobras.]#</t>
  </si>
  <si>
    <t>Atualmente, grande parte de serviços em Flare como inspeção e intervenção para revestimento e soldagem são realizados em parada. Em 2024 está prevista uma entrega parcial (inspeção). Em 2025 entrega final (revestimento e soldagem).</t>
  </si>
  <si>
    <t>Capacidade de locomoção em estrutura de treliça tubular</t>
  </si>
  <si>
    <t>- ICTs: Senai/SC e UFSC_x000D_
- PETROBRAS:  UN-BC</t>
  </si>
  <si>
    <t>Licenciamento da tecnologia</t>
  </si>
  <si>
    <t>Recursos financeiros para assinatura de um termo de cooperação com a ICT.</t>
  </si>
  <si>
    <t>- Redução HHER e POB;_x000D_
- Redução de tempo de parada de produção; _x000D_
- Diminuição da exposição do ser humano à atividades de alto risco (manutenção em flare).</t>
  </si>
  <si>
    <t>Benefícios acertadas com UN-BC em 08/10/20:_x000D_
Não foram considerados os ganhos relacionados ao HHER e a realocação de POB durante parada para utilização em outras demandas._x000D_
- Em algumas plataformas, o flare é o caminho crítico das paradas de manutenção, de maneira que se não fosse necessária a manutenção do flare, o tempo de parada poderia ser reduzido._x000D_
- Considerando que o referido projeto tem potencial para recuperar os flares sem necessidade de parada de manutenção, a redução do tempo de parada seria:  3 dias em 2024 (previsto somente inspeção) e 6 dias a partir de 2025. Para uma média de produção de 31,7kbbl das plataformas da UN-BC (previsto para 2024, sem incluir as plataformas afretadas)_x000D_
- Considerando a redução do tempo de parada para o conjunto de plataforma da UN-BC, a cada ano temos: _x000D_
Em 2024: 31,17k bbl x U$41,67 x R$4,28 x 3 dias (p/ 2 paradas por ano na UN-BC) = R$16,7 Milhões._x000D_
- Entre 2025 e 2034:  31,17k bbl x U$41,67 x R$4,28 x 6 dias (p/ 2 paradas por ano na UN-BC) = R$33,9 Milhões._x000D_
sendo, U$41,67 o preço do barril de petróleo em 13/08/20, 31,17k bbl a média das UEP ativas em 2024 (prevista em 13/08/20), sem incluir as afretadas._x000D_
_x000D_
_x000D_
RACIONAL DE VALORAÇÃO (TEXTO RESUMO):_x000D_
$[ VARIÁVEL DE NEGÓCIO IMPACTADA: Redução do tempo de parada para manutenção do flare_x000D_
Nº de UEPs consideradas para cálculo: 6 UEPs da UN-BC_x000D_
Horizonte de análise: 10 anos a partir da entrega final_x000D_
Cálculo do benefício: Redução de 3 dias de parada em 2024 e 6 dias a partir de 2025._x000D_
_x000D_
Em 2024 (inspeção): 31,17k bbl x U$41,67 x R$4,28 x 3 dias (p/ 2 paradas por ano na UN-BC) = R$16,7 Milhões._x000D_
_x000D_
Entre 2025 e 2034:  31,17k bbl x U$41,67 x R$4,28 x 6 dias (p/ 2 paradas por ano na UN-BC) = R$33,9 Milhões._x000D_
_x000D_
CUSTOS:_x000D_
Não foram considerados os custos de contração dos serviços com uso do robô, uma vez que atualmente existem os custos dos serviços convencionais._x000D_
Custos de Infraestrutura para plataforma de lançamento, rede de proteção e sistema de içamento de segurança: _x000D_
P/ 2 paradas por ano na UN-BC = R$400k ]$</t>
  </si>
  <si>
    <t>Implantação de VAV (Vent de Alta Velocidade).</t>
  </si>
  <si>
    <t>Robô para inspeção e intervenção em locais remotos, executando os serviços com a unidade em operação.</t>
  </si>
  <si>
    <t>PT-200.20.00041.02</t>
  </si>
  <si>
    <t>EV-00243</t>
  </si>
  <si>
    <t>Metodologia de simulação Computacional de Soldagem Aplicada a Montagem e Reparo</t>
  </si>
  <si>
    <t>Metodologia com desenvolvimento de competência para assessoramento técnico do Cenpes para previsão de deformações, e microestrutura, auxiliando nas atividades de qualificação de procedimentos e na execução de soldagem na construção e manutenção.</t>
  </si>
  <si>
    <t>Previsão de distorções, tensões, microestrutura e dureza em juntas soldadas de maneira a otimizar montagem e manutenção por soldagem. Maior produtividade, menor retrabalho, maior confiabilidade de componentes e instalações. Avaliação e qualificação mais rápida de procedimentos de soldagem;</t>
  </si>
  <si>
    <t>upimgs/Simulação_czV9IAA.png</t>
  </si>
  <si>
    <t>Custo de TC, custo de software</t>
  </si>
  <si>
    <t>Incertezas dos softwares, falta de profissionais no Brasil, alto custo dos softwares</t>
  </si>
  <si>
    <t>Existe demanda na Petrobras, porém sem pessoal com conhecimento técnico.</t>
  </si>
  <si>
    <t>Acertabilidade do método e pessoal qualificado.</t>
  </si>
  <si>
    <t>UFRJ, UFRGS, ESSS, ESI Group, Senai Cimatec.</t>
  </si>
  <si>
    <t>Ganho de confiança na técnica, mudança cultural</t>
  </si>
  <si>
    <t>Recursos financeiros._x000D_
Assinatura do Termo de cooperação_x000D_
Licenças atualizadas de software.</t>
  </si>
  <si>
    <t>Redução de custos de qualificação de processo de soldagem. Tomada de decisão com relação a reparos de estruturas com informações relevantes.</t>
  </si>
  <si>
    <t>Esta valoração será baseada em 3 pilares:_x000D_
1- Redução de recursos necessários para qualificação de procedimento de soldagem para material novo._x000D_
2- Redução da necessidade de retrabalho por conta de procedimentos mais confiáveis._x000D_
3 - Possibilidade de reparar peças que seriam trocadas._x000D_
_x000D_
A média do que se gasta em Termos de Cooperação para estudar soldabilidade de novos materiais é da ordem de 3MM. Em 2014 e 2015 gastou-se mais de 2000 HH, para entendimento, acompanhamento e proposições de soluções durante a soldagem dos sistemas de reinjeção de CO2 dos replicantes que eram feitos em tubulaçãoes de ASTM A 333 Gr8, material este que não tínhamos experiência de como a junta soldada se comportaria em ambiente com H2S. Por fim, reparos por soldagem em materiais não convencionais, quando feitos sem embasamento técnico, costumam gerar defeitos de soldagem que inviabilizam o uso da peça, de um equipamento ou de um costado de FPSO._x000D_
Desta forma, considerando que a simulação possui potencial de redução em:_x000D_
- 80% do HH necessário para definir melhores parâmetros de soldagem na qualificação de procedimentos para novos materiais_x000D_
-90% do custo, uma vez que o equipamento bem reparado não precisa ser trocado por um novo._x000D_
Temos para 10 anos as seguintes estimativas:_x000D_
- 5 qualificações de novos materiais com redução de 3,2MM (considerando HH de R$ 300)_x000D_
- 200 peças com preço médio de 80k recuperadas, com redução de 14,4MM_x000D_
Total: 17,6MM</t>
  </si>
  <si>
    <t>Continuarmos realizar qualificações e testes de soldagem baseados na "tentativa e erro", gerando grande desperdício de recursos.</t>
  </si>
  <si>
    <t>Metodologia capaz de prever deformações, tensões residuais e microestrutura ocasionadas pela atividade de soldagem.</t>
  </si>
  <si>
    <t>PT-200.20.00040.23</t>
  </si>
  <si>
    <t>EV-00244</t>
  </si>
  <si>
    <t>Suporte à manutenção, operação e inspeção com uso da REALIDADE AUMENTADA</t>
  </si>
  <si>
    <t>1) Realidade Aumentada para análise dimensional projetando a maquete eletrônica sobre a realidade física (imagem real) e permitindo detectar em tempo real as interferências e divergências entre o executado e o projetado. _x000D_
2) Especificação de Hardware e Software com aplicação de Realidade Aumentada com rotinas críticas de SMS, de manutenção , de operação ou treinamento.</t>
  </si>
  <si>
    <t>Redução de viagens , redução custos de deslocamento, redução HHER, aumento na eficiência operacional. Redução do tempo de interrupção em processos devido a ausência de  especialistas, uma vez que a ferramenta de Realidade Aumentada permite o  compartilhamento imediato de situações/cenários. Possibilidade de montagem de banco de dados integrada à maquetes eletrônicas.</t>
  </si>
  <si>
    <t>upimgs/RA_dcAkhBR.jpg</t>
  </si>
  <si>
    <t>BACG</t>
  </si>
  <si>
    <t>Marcelo Magalhaes Goulart</t>
  </si>
  <si>
    <t>9677260</t>
  </si>
  <si>
    <t>Aproximadamente R$2.000.000,00 relacionados à implementação rápida (fast win) de assistência remota com uso de realidade aumentada + R$3.000.000 para estudo análise dimensional projetando a maquete eletrônica sobre a realidade física (imagem real) e permitindo detectar em tempo real as interferências e divergências entre o executado e o projetado._x000D_
Parâmetro técnico a ser alcançado: comparação de divergências entre o construído e o projetado através exclusivamente de sistemas de realidade aumentada com precisão de até 5cm.</t>
  </si>
  <si>
    <t>DESAFIOS: Disponibilidade de Wi-Fi e/ou  LTE em plataformas de petróleo;_x000D_
Homologação de softwares de "video collaboration" para avaliações da tecnologia de Realidade Aumentada na rede corporativa._x000D_
Absorção pela força de trabalho da tecnologia de Realidade Aumentada._x000D_
Realização de testes em diversas UNs para validação e especificação da tecnologia a ser utilizada._x000D_
_x000D_
ESTRATÉGIA DE IMPLANTAÇÃO: #[ A entrega visa especificar e disponibilizar, via contratação ou aquisição, hardwares e softwares de mercado para aplicação de RA com rotinas críticas de SMS, de manutenção ou de operação.]#</t>
  </si>
  <si>
    <t>Aguardando disponibilidade orçamentária para contratação._x000D_
Possibilidade de aplicação a partir de Set/21 desde que o projeto seja iniciado no primeiro trimestre de 2021.  Aplicável a qualquer instalação da Petrobras desde que haja rede de comunicação  disponível.</t>
  </si>
  <si>
    <t>Velocidades das redes de comunicação para download e upload de conteúdos. Compatibilidade com infraestrutura de rede da Petrobras. Aspectos ergonômicos para uso da Realidade Aumentada.</t>
  </si>
  <si>
    <t>- Fabricantes de softwares de RA;_x000D_
- Fabricantes de hardware de RA (óculos, câmeras e demais wearables/IoT);_x000D_
- Outras empresas com experiência no uso;_x000D_
- Universidades, centros de pesquisa.</t>
  </si>
  <si>
    <t>Disseminação e familiarização da Realidade Aumentada.</t>
  </si>
  <si>
    <t>Verba para efetivar a contratação de plano de trabalho que já foi analisado no SIGITEC.</t>
  </si>
  <si>
    <t>Melhoria da segurança permitindo realizar auditorias e fiscalizações com maior recurso, detectando não conformidades e produzindo  relatórios automatizados através de recursos de Realidade Aumentada. reduzindo deslocamento de especialistas e HHER sem perder a qualidade do trabalho, aumentando desta forma a eficiência operacional e consequentemente o retorno financeiro para a companhia</t>
  </si>
  <si>
    <t>RACIONAL DE VALORAÇÃO (TEXTO DETALHADO): _x000D_
$[=&gt; Levantamento feito no APLAT mostrou que nos meses de julho, agosto e setembro de 2020, em média havia diariamente 23 profissionais da equipe de especialistas e inspetores embarcados nas 07 plataformas da UN-BS. Custo médio de transporte aéreo R$1.160 (x2 ida e volta) + custo média diária de hotel + translado até local de embarque de R$500,00, resultando custo de R$ 2.820,00 em deslocamento por profissional por embarque. Considerando 02 embarques por mês, o custo mensal de deslocamento por especialista será em torno de R$ 5.600/mês._x000D_
=&gt; Considerando redução de 50% nos embarques para fins de inspeção e manutenção, a redução de embarque de 12 especialista ou 24 embarques de especialista por mês ao custo de R$5.600 por especialista por mês. Economia de R$ 134.400/mês ou R$ 1.612.800,00/ano._x000D_
_x000D_
 *Com relação à estimativa dos custos, há duas alernativas:_x000D_
1) SEM AQUISIÇÃO DE SMARTGLASSE -&gt; licenças rodando em smartphones Ex-ECOM da Petrobras:_x000D_
06 licenças por plataforma (03 licenças, licenças embarcadas + 03 licenças na base) x 07 plataformas = 42 licenças ao custo médio de USD 150,00/mês/licença = USD 6.300/mês = USD 75.600/ano. Câmbio R$5,00, custo anual de licenças = R$ 378.000,00/ano_x000D_
 Assim, os custos de implementação SEM aquisição de smartglasses será: _x000D_
 =&gt; R$ 378.000/1º ano ; R$ 378.000/2º ano; R$ 378.000/3º ano._x000D_
2) COM AQUISIÇÃO DE SMARTGLASSES:_x000D_
Adicionando 03 Smartglass Zona 1 por plataforma, serão 03 x 07 = 21 smartglasses. Custo de R$40.000,00/smartglass, custo total de smartglasses 21 x R$40.000 = R$840.000,00._x000D_
 Assim, os custos de implementação COM aquisição de smartglasses será: _x000D_
 =&gt; R$ 1.218.000/1º ano; R$ 378.000/2º ano; R$ 378.000/3º ano.]$</t>
  </si>
  <si>
    <t>Defasagem tecnológica, não ingresso no contexto da Transformação Digital e perca de competitividade financeira.</t>
  </si>
  <si>
    <t>Hardware e Software com aplicação de Realidade Aumentada com rotinas críticas de SMS, de manutenção ou de operação visando a redução de viagens, redução do POB e redução de interrupções da produção (check listas dinâmicos)._x000D_
Parâmetro técnico a ser alcançado: prontidão da ferramenta e facilidade para criação de rotinas de fiscalização, inspeção e manutenção._x000D_
_x000D_
Realidade Aumentada para análise dimensional projetando a maquete eletrônica sobre a realidade física (imagem real) e permitindo detectar em tempo real as interferências e divergências entre o executado e o projetado._x000D_
Parâmetro técnico a ser alcançado: comparação de divergências entre o construído e o projetado através exclusivamente de sistemas de realidade aumentada com precisão de até 5cm.</t>
  </si>
  <si>
    <t>PT-200.20.00041.15</t>
  </si>
  <si>
    <t>EV-00245</t>
  </si>
  <si>
    <t>(MIGRADA PARA EV-00240) Aplicativo de Celular IA Soldagem</t>
  </si>
  <si>
    <t>Aplicativo de celular (smartphone) para seleção de parâmetros de soldagem com base no treinamento feito via Inteligência Artificiale dados paramétricos levantados (documental existente e ensaios experimentais próprios).</t>
  </si>
  <si>
    <t>upimgs/IA_Soldagem.png</t>
  </si>
  <si>
    <t>PT-200.20.00040.55</t>
  </si>
  <si>
    <t>EV-00246</t>
  </si>
  <si>
    <t>Consumíveis em ligas de Níquel de maior resistência compatíveis com API X80</t>
  </si>
  <si>
    <t>Consumíveis em ligas de Níquel de maior resistência compatíveis com API X80 - Sub entregas: Consumível 625 com nanopartículas inoculadas; Consumível em liga 680 (Special Metals). (Entrega em migração para ST-0050 - Rufino)</t>
  </si>
  <si>
    <t>Implicará em ganhos nos projetos de dutos e risers submarinos com lâminas entre 2500 e 3100 m, pela possibilidade de uso de tubos API grau X80, redução de custos com flutuadores, redução de diárias de embarcação e melhoria em critério de reparos de juntas. Vinculado a admissibilidade a ser estabelecida durante o Projeto Básico do PROD 1000.</t>
  </si>
  <si>
    <t>upimgs/Overmatching.png</t>
  </si>
  <si>
    <t>Seleção da melhor técnica para inoculação de nanopartículas e desenvolvimento do produto.</t>
  </si>
  <si>
    <t>Em dutos cladeados com liga 625 utiliza-se como base o X65. Com a obtenção de overmatching sobre o aço X-70, podem-se obter ganhos com redução de peso e espessura.</t>
  </si>
  <si>
    <t>Propriedades mecânicas do consumível.</t>
  </si>
  <si>
    <t>UNICAMP/CEPETRO, UFC/LPTS, SUB/EDR, Vilares, ESAB, Lincoln, Böhler, EPCistas</t>
  </si>
  <si>
    <t>Aprovação de projetos com lâminas de até 3000m, em que é viável a redução de peso da catenária com o uso de consumível com nanopartículas. Adoção da solução pelos fornecedores.</t>
  </si>
  <si>
    <t>A partir de Julho de 2021, caso com uma otimização do projeto há possibilidade de verba adicional via CTO 09/2020 (cerca de 500mil reais), seria possível o início dos estudos com o processo GMAW e outras nanopartículas, ampliando-se as entregas do processo GTAW. Previsão de entrega em 12/2021 (se aprovada verba adicional). Com esse avanço no projeto, o TRL avançaria para  5.</t>
  </si>
  <si>
    <t>Redução de custos de sistemas submarinos cladeados (Capex) com projeto governado por colapso, e com reparos em dutos cladeados.</t>
  </si>
  <si>
    <t>Redução de Capex projetos PROD 1000 / premissa X80:_x000D_
- Redução de custo dos tubos MLPs por mudança de X70 p/ X80,  base X80 de 28mm e X70 de 32 mm; 80 Km de dutos / Sistema Submarino;_x000D_
- Redução de reparos por critério mais brando MS p/ X80: avaliação do efeito do undermatching conforme anexos I e P - BS7910, redução de taxa de reparos de 20% para 17% em spool base;  1 h/ reparo, redução total de 14,5 dias por obra de reel lay;_x000D_
- Redução de 5 flutuadores em cada um de 11 risers (total 55) por sistema submarino. Custo médio de flutuador = R$ 300 mil;_x000D_
- Redução de 4,6 dias para lançamento dos flutuadores, diária de barco a US$ 500 mil,.</t>
  </si>
  <si>
    <t>Diminuição da utilização de dutos rígidos. Falha na prova de conceito.</t>
  </si>
  <si>
    <t>Disponibilização de consumível 625 com nanopartículas inoculadas com resistência mecânica superior à do aço carbono (overmatching). Implica em ganhos nos projetos de dutos e risers submarinos, pela redução de peso e espessura devido as uso de graus X70 ou X80, economia com boias e critério de aceitação.</t>
  </si>
  <si>
    <t>PT-200.20.00222.04</t>
  </si>
  <si>
    <t>EV-00247</t>
  </si>
  <si>
    <t>Aeroscan - drone para controle dimensional por laser</t>
  </si>
  <si>
    <t>Sistema aéreo automatizado para escaneamento de elementos das plantas industriais com foco em estruturas do Top Side, tubulações e equipamentos das plataformas. O sistema é composto por um drone comercial compatível, equipamento comercial para escaneamento laser 3D, gimbal adequado à minimização de efeitos dinâmicos e componentes para melhoria da classe de precisão e exatidão para intervenções de engenharia, além de estudos e promoção de aprimoramento do estado da arte em fotogrametria 3D por drones.</t>
  </si>
  <si>
    <t>Redução de equipes e recursos de acesso para levantamento de dados dimensionais e as built em campo, principalmente a bordo de plataformas. Coleta de dados sem parada de processo (torres de flare, por exemplo). Aprimoramento dos processos de controle dimensional em atividades de C&amp;M em estaleiros.</t>
  </si>
  <si>
    <t>upimgs/Aeroscan_gQnG5fV.jpg</t>
  </si>
  <si>
    <t>KJPY</t>
  </si>
  <si>
    <t>Cesar Luiz Silva</t>
  </si>
  <si>
    <t>9763554</t>
  </si>
  <si>
    <t>2019 - R$1.386.002,60 - Primeira parcela do TC com o ITA_x000D_
2021 - R$1.000.000,00 - Segunda parcela do TC com o ITA_x000D_
2022 - R$1.365.348,86 - Terceira parcela do TC com o ITA</t>
  </si>
  <si>
    <t>Aprimorar os sistemas de medição do dispositivo para compatibilizá-los com as tolerância requisitadas nos processos de intervenção de engenharia._x000D_
_x000D_
ESTRATÉGIA DE IMPLANTAÇÃO: #[Implantação interna para uso de fotogrametria 3D e licenciamento da tecnologia para empresas de mercado, com recomendação de utilização da tecnologia em especificações técnicas no caso do uso de escaneamento laser.]#</t>
  </si>
  <si>
    <t>Levantamento dimensional e as built de torres de flare de plataformas da UN-BC a partir de 2023._x000D_
_x000D_
Atividades de controle dimensional e as built na C&amp;M de plataformas, SRGE/ESUP/APS a partir de 2023.</t>
  </si>
  <si>
    <t>- A EV apresentará aprimoramentos da técnica de fotogrametria 3D por drones, propiciando aos executantes deste trabalho, sejam internos à companhia ou externos via prestação de serviços, requisitos adequados._x000D_
- O desenvolvimento desta EV de um sistema LiDAR embarcado em drone permitirá que a companhia faça uso do demonstrador funcional pleno em elaboração para seus primeiros usos, enquanto empresas de mercado produzam ou aprimorem seus dispositivos e se disponham a prestar serviços na área.</t>
  </si>
  <si>
    <t>- ITA_x000D_
- CPE Tecnologia_x000D_
- Outras empresas ligadas a modelagem 3D por drones</t>
  </si>
  <si>
    <t>Empresas ligadas à inspeção por drones se interessarem pelo portfólio apresentado nesta entrega. Para algumas empresas será necessária a realização de investimentos para aquisição de instrumentos de captura com melhor resolução.</t>
  </si>
  <si>
    <t>- HH desenvolvimento._x000D_
- Interação com SMS._x000D_
- Campanha de testes em ambientes relevantes._x000D_
_x000D_
- Priorização do projeto, viabilizando o desembolso das demais parcelas financeiras previstas.</t>
  </si>
  <si>
    <t>- Redução de HHER que levantariam dados dimensionais e para as built em unidades operacionais_x000D_
- Redução de paradas quando necessárias para a execução de levantamento de dados prévios_x000D_
- Busca melhorar o desempenho de etapas de C&amp;M de novas plantas e de intervenção em plantas existentes, com foco em atividades de controle dimensional e as built das unidades.</t>
  </si>
  <si>
    <t>Em trabalho recente de escaneamento laser em unidade offshore, foi realizado o levantamento dimensional da torre de Flare da P-48 durante 1 dia de trabalho. Considerando-se que o levantamento fosse realizado pelo  sistema a ser desenvolvido no projeto, o trabalho poderia ser executado antecipadamente a uma parada da unidade, além de reduzir o tempo da intervenção devido a fabricação antecipada de elementos estruturais com danos._x000D_
_x000D_
Redução do tempo de parada = 1 dia (escaneamento) + 2 dias (confecção dos elementos) = 3 dias_x000D_
_x000D_
Produção média considerada para um ativo = 31 mil bpd; Valor médio do barril = U$43,67; 1 U$ = R$3,86._x000D_
_x000D_
Redução do custo de parada por unidade = 3 x 31 mil x U$ 43,67 = U$ 4,06 MM x 3,86 = R$ 15,67 MM para ser aplicada em pelo menos 6 paradas de plataforma nos 4 anos subsequentes ao projeto._x000D_
_x000D_
RACIONAL DE VALORAÇÃO (TEXTO RESUMIDO):_x000D_
$[* VPL DE NEGÓCIO: R$ 48MM; NO PROJETO: R$ 20MM_x000D_
* PREMISSAS DE VALORAÇÃO: Redução de 3 dias no tempo de parada operacional em campanhas de intervenção em torres de flare. Consideradas 6 campanhas em UEP (31 mil bpd) distribuídas entre 2023 e 2026.]$</t>
  </si>
  <si>
    <t>- Descomissionamento de plataformas antes da conclusão da EV, acarretando uma menor necessidade de as built ou planejamentos de intervenções de engenharia.</t>
  </si>
  <si>
    <t>Disponibilização de especificações técnicas para dispositivos de captura de realidade para modelagem 3D e sua incorporação a drones._x000D_
Inclui-se a construção de um demonstrador funcional pleno do sistema que produza nuvens de pontos com precisão milimétrica compatível com atividades de as built e controle dimensional de C&amp;M.</t>
  </si>
  <si>
    <t>PT-200.20.00041.04</t>
  </si>
  <si>
    <t>EV-00248</t>
  </si>
  <si>
    <t>Software Multivisão de rastreamento e detecção de desvios em "as built"</t>
  </si>
  <si>
    <t>Implementação de Software de acompanhamento da evolução de obras industriais e mapeamento de divergências de construção e montagem (Projetado vs Construído).</t>
  </si>
  <si>
    <t>1) Otimização do processo de verificação Construído vs Projetado. 2)Antecipação na identificação de desvios, evitando prazos e custos associados ao retrabalho; 3) Suporte à medição de Contratos.  4) Conferência de revisões As-Built ao término das obras. 5) Apoio a Construção de Digital Twins</t>
  </si>
  <si>
    <t>upimgs/Mapa_de_Diferenças.jpg</t>
  </si>
  <si>
    <t>UP5C</t>
  </si>
  <si>
    <t>Renato Forni</t>
  </si>
  <si>
    <t>9801378</t>
  </si>
  <si>
    <t>ST-0103</t>
  </si>
  <si>
    <t>Otimização na Implantação de Projetos de Sistemas de Superfície</t>
  </si>
  <si>
    <t>IT-012</t>
  </si>
  <si>
    <t>Redução de Tempo de Projeto de DP</t>
  </si>
  <si>
    <t>Problema ou Oportunidade não preenchido na planilha ./Fichas/IT-012 - Ficha - Redução de Tempo de Projeto de DP.xlsx</t>
  </si>
  <si>
    <t>"O TC tem um valor remanescente a ser pago no valor de R$ 930 mil. _x000D_
Implantação da versão inicial do software pode ser feito com o apoio da nossa TI não envolvendo custos significativos e sem precisar da aquisição do software."</t>
  </si>
  <si>
    <t>Adaptação do software desenvolvido no projeto Multivisão para processar nuvem de pontos geradas em dispositos comerciais de escaneamento laser._x000D_
_x000D_
- Estratégia de implantação: Software proprietário, a ser implementado na rede PETROBRAS com apoio da TIC.</t>
  </si>
  <si>
    <t>O projeto já desenvolveu o software porém têm como principal limitação processar dados provenientes unicamente do módulo de aquisição desenvolvido no projeto, este último um protótipo. Conforme descrito ao lado será necessário adaptar o software para processamento de nuvens de pontos gerados por escanamento comercial, não dependendo dessa forma do licenciamento do módulo de aquisição gerado no projeto._x000D_
_x000D_
A solução poderá ser aplicada nas próximas obras de C&amp;M, a partir de agosto de 2021.</t>
  </si>
  <si>
    <t>Tendo em vista que é uma pesquisa inédita e de relevância para várias outras indústrias, além da abrangência no petróleo e gás é esperado reconhecimento do grau de dificuldade do desafio.</t>
  </si>
  <si>
    <t>UFMG - VERLAB e TIC PETROBRAS</t>
  </si>
  <si>
    <t>- Contratação dos serviços de escaneamento 3D em confromidade a ET revisada._x000D_
- Licenciamento do Software no Mercado.</t>
  </si>
  <si>
    <t>- Para a efetiva implementação da solução é necessária viabilização das parcelas remanescentes do projeto._x000D_
- Disponibilidade de Equipe de TIC na Petrobras para implementar o software desenvolvido._x000D_
- Licenciamento do software em caso de interesse de manutenção e melhoria contínua do software.</t>
  </si>
  <si>
    <t>Aumento de produtividade de fiscalização e C&amp;M.</t>
  </si>
  <si>
    <t>- Redução de HH de Fiscalização_x000D_
- Identificação precoce de desvios de C&amp;M evitando retrabalhos, SMP e pleitos._x000D_
_x000D_
A valoração foi desenvolvida considerando a implantação dessa tecnologia durante a construção e montagem das plataformas P-71,  projetos das futuras plataformas que integrarão os campos Buzios,6,8,9 e 10. Foi tomado como principio para a valoração do projeto, um cenário de implementação do sistema multivisão que otimize o acompanhamento de obras industriais através da captura e reconstrução 3D da obra ao longo da construção, permitindo a equipe de planejamento, projeto e fiscalização identifiquem e atuem em potenciais desvios de construção, como por exemplo interferências de montagem e montagem inadequada, mitigando assim dispêndios com pleitos contratuais, SMPs, entre outros.  Paralelamente foi estimado uma custo com a otimização de pessoal (Projeto e Planjemaneto) em decorrencia de uma maior digitalização do processo de fiscalização._x000D_
_x000D_
Memória de Cálculo (Evitar dispêndios com Pleitos Contratuais, SMPs, entre outros)_x000D_
 A = R$ 1.500.000.000,00  (custo de C&amp;M de uma UEP)._x000D_
B =  A*5% = R$ 75.000.000,00 (Mitigação de custos adicionais em projetos (pleitos) com o uso de estratégias de digitalização de projeto e construção e montagem)_x000D_
 O índice de 5% foi estipulado através de uma referência do IPA  (https://www.ipaglobal.com/)sugerindo como  potencial redução de 10% nos custos envolvidos de implementação de empreendimentos através da "digitalização" de projetos e da C&amp;M. Foi adotado porém 5% ao invés de 10%, por uma visão conservadora._x000D_
C = B*10% = R$ 7.500.000,00 (Mitigação de custos adicionais de obras industriais em decorrência única da implantação do projeto multivisão, como parte do processo de digitalização proposto pelo IPA)._x000D_
Assim é previsto com a implantação do projeto multivisão um benefício da ordem de R$ 7.500.000,00 por projeto._x000D_
_x000D_
Memória de Cálculo (Otimização de Equipe)_x000D_
D = R$ 300.000.000,00 - (Custo estimado com Fiscalização de Projetos: R$ 5.000.000.000,00 * 6% = 300 MM )_x000D_
_x000D_
_x000D_
E = D*2% = R$ 6.000.000,00 (Este é o custo com a redução de HH em decorrencia das melhorias de fiscalização técnicas e acompanhamento de evolução de obra. Considerado por exemplo que o sistema proposto evita a contratação de 1 profissional ao longo de todo processo de Fiscalização . Estimando que atuem por volta de 50 pessoas na fiscalização de projetos, portanto a redução é da ordem de 2%. OBS: Um profissional a menos representa custos diretos (salarios e beneficios) e indiretos (Transporte, TI, Etc..)_x000D_
Assim a redução de custos com HH e despesas acessórias é da ordem de R$ 6.000.000,00 por projeto_x000D_
_x000D_
TOTAL = R$ 13.500.000,00 de otimização de custo por projeto e C&amp;M de UEP.</t>
  </si>
  <si>
    <t>Não adoção desta tecnologia de forma massiva na fiscalização de obras industriais.</t>
  </si>
  <si>
    <t>Software capaz de processar  núvem de pontos comerciais  para reconstrução tridimensional de instalações, visando um acompanhamento 4D de obras indusriais, mapeamento de diferenças construtivas e checagem As-Built._x000D_
_x000D_
Revisão da especificação técnica para escaneamento 3D de instalações operacionais.</t>
  </si>
  <si>
    <t>PT-200.20.00041.05</t>
  </si>
  <si>
    <t>PT-200.20.00103.13</t>
  </si>
  <si>
    <t>EV-00249</t>
  </si>
  <si>
    <t>ToT - Software para verificação digital de databooks</t>
  </si>
  <si>
    <t>O projeto “Verificação digital de Databooks” vai aumentar a velocidade e melhorar a qualidade das verificações realizadas nos documentos de fornecedores e de Epcistas, aumentando nossa eficiência e trazendo a possibilidade de verificações muito mais profundas do que são realizadas atualmente.</t>
  </si>
  <si>
    <t>- Aumento da eficiência na avaliação de data-books. - Possibilidade de avaliações cruzadas entre diferentes fornecimentos para um mesmo fornecedor.  - Possibilidade de registro permanente dos desvios encontrados com possibilidade de recuperação de informações de forma categorizada e organizada. Este recurso poderá auxiliar na determinação de bons e maus fornecedores.  - Rapidez e redução de custos no processo de avaliação de data-books de construção e montagem identificando desvios e pendências. - Redução de custos relacionados a inspeção de equipamentos. A ferramenta vai permitir realizar auditorias do processo de fornecimento, por meio das avaliações destes databooks. - Desenvolvimento de software capaz de substituir o ser-humano na avaliação de data-books de forma rápida e eficaz.</t>
  </si>
  <si>
    <t>upimgs/IMG-20200518-WA0003.jpg</t>
  </si>
  <si>
    <t>O orçamento aproximado do TC é de R$ 3,3 milhões, ao longo de 4 anos de desenvolvimento.  Estima-se que a infraestrutura para aquisição e implantação na TI Petrobras esteja em torno de R$ 1 milhão, que contemplaria um servidor dedicado, perene mantenedor destes documentos de engenharia.</t>
  </si>
  <si>
    <t>O objetivo de verificar de forma praticamente autônoma grandes compêndios de dados técnicos, referentes à fabricação, rastreamento de materiais, testes não-destrutivos e confrontá-los com especificações técnicas das aquisições e normas técnicas aplicáveis, é um enorme desafio computacional.  O qual pode ser segmentado em frentes especializadas, que já trabalham em paralelo.</t>
  </si>
  <si>
    <t>CENPES já possui gerências clientes, na engenharia na documentação técnica e em Suprimentos (SRGE/ESUP/APS ;_x000D_
COMPARTILHADO/CSAD/SPID/DTLAN e SUPRIMENTOS/ECGF/GBF/GQTD). Na realidade, as primeiras entregas parciais já permitiram realizar buscas em numerosos Data Books, para rastrear válvulas potencialmente defeituosas, identificando cada ocorrência de fornecimento de um fabricante que fora identificado com este precedente.  A expectativa é de que, mantida a estabilidade da equipe de programação, um software produto com capacidades bastante interessantes e abrangentes esteja disponível ao longo do 3o ano de desenvolvimento do TC. O 4o ano será dedicado a implementar funcionalidades de verificação de maior complexidade e/ou aumento de desempenho do sistema software + servidores.</t>
  </si>
  <si>
    <t>Tendo em vista que é uma pesquisa inédita e de relevância para várias outras indústrias, além da abrangência no petróleo e gás; é esperado reconhecimento do grau de dificuldade do desafio, centrado em inteligência de máquina para fiscalização remota. Grandes empresas como Google e Amazon certamente teriam interesse em adquirir uma solução com grau de maturidade no nível piloto; ainda que estas já possuam as suas linhas internas de pesquisa.</t>
  </si>
  <si>
    <t>Departamento de Ciência da Computação na FURG, Universidade Federal do Rio Grande, localizada no RS; a qual possui extensa experiência no desenvolvimento de algoritmos computacionais e renome nacional e internacional em publicações relacionadas à Inteligência de Máquina e desenvolvimento de sistemas automatizados e também autônomos.</t>
  </si>
  <si>
    <t>Retomada gradual da atividade econômica em todas as cadeias produtivas, após a quiescência resultante da pandemia.</t>
  </si>
  <si>
    <t>de suma importância a manutenção da continuidade financeira e temporal do projeto. Neste momento, um número expressivo de programadores profissionais, alunos de mestrado, doutorado e iniciação científica, desempenham a intrincada montagem de microsserviços, compreendendo desde de lógicas marcação e reconhecimento semântico, até a transação de bancos de dados relacionais para o cruzamento de dados em larga escala. Os professores doutores capitaneiam o processo, seguindo o progresso através de métricas de desempenho e requisitos; bem como provendo estratégias de ataque aos problemas computacionais.</t>
  </si>
  <si>
    <t>Redução drástica de fiscalização documental de engenharia, em vários nichos mapeados. Em especial, fornecimento de tubulações e construção e montagem.  Também, localização e indexação para busca rápida em grandes repositórios, como a Documentação Técnica e Legal, para busca ágil. Não obstante, abre precedente para realizar o mesmo mapeamento e automação em documentos jurídicos, permitindo à companhia concentrar esforços na resolução de problemas, deixando as tarefas de buscas brutas de relacionamentos entre documentos para as máquinas.</t>
  </si>
  <si>
    <t>Da ordem de milhares de horas de engenharia a cada grande obra/fornecimento, dedicados à verificação por amostragem de documentos; que agora serão completamente esquadrinhas e cruzados contra especificações, pedidos de compra e normas técnicas._x000D_
A Valoração foi realizada baseada nos 3 clientes existentes para o projeto. _x000D_
VPL total do Projeto para os próximos 10 anos   R$ 32.880.000,00  Cálculos: _x000D_
Premissas SBS Qualidade de Bens:_x000D_
Valor médio da diária do colaborador  = R$ 100,00_x000D_
Valor médio da diária de hotel = R$ 250,00_x000D_
Valor médio do HH  R$ 225,00    8 h x 22 dias  176 h / mês     Aproximadamente R$ 40.000,00 por mês_x000D_
_x000D_
 diária do colaborador   -   redução de 1 dia (- 2 diárias) = 2 x $ 100,00 = R$ 200,00 x 160  =  Economia de R$ 32000,00 por ano em diárias _x000D_
 diária de hotel   + 250 x 2 x 160 = R$ 80000,00 em diária de hotel_x000D_
 HH  2 x 8 x 225  $ 3.600,00  x 160  = R$ 576.000,00_x000D_
_x000D_
Total    R$ 32000,00 +   R$ 80000,00 + R$ 576.000,00  =  R$ 688.000,00   por ano _x000D_
  SBS       VPL R$ 6.880.000,00_x000D_
____________________________________________________________________x000D_
Valoração  COMPARTILHADO/CSAD/SPID/DTLAN: _x000D_
Premissas Compartilhado :_x000D_
Pessoas trabalhando com Databooks	25_x000D_
% Redução estimada	60%_x000D_
Pessoas Reduzidas	15_x000D_
Custo Pessoa/Mês Apoio DTL	R$ 10.000,00_x000D_
Custo Mês Equipe DTL Reduzido	R$ 150.000,00_x000D_
Custo Ano	R$ 1.800.000,00_x000D_
  COMPARTILHADO     VPL R$ 18.000.000,00_x000D_
____________________________________________________________________x000D_
Valoração SRGE/ESUP/APS_x000D_
Premissas SRGE :   Teremos a P-71 mais 4 FPSO nos próximos anos_x000D_
Vigência Contrato (Anos)	3_x000D_
Custo de Obra	R$ 1.500.000.000,00_x000D_
% de Custo Fiscalização	10%_x000D_
Custo de Fiscalização	R$ 150.000.000,00_x000D_
% de Custo de Análise de Data Book	1%_x000D_
Custo de Análise de Data Book	R$ 1.500.000,00_x000D_
Custo de Análise de Data Book (R$/Ano)	R$ 500.000,00_x000D_
IGP-DI (%/Ano)	3,00%_x000D_
IPCA	4,00%_x000D_
 SRGE     VPL  R$ 8.000.000,00_x000D_
_x000D_
____________________________________________________________________x000D_
VPL total do Projeto para os próximos 10 anos   R$ 32.880.000,00_x000D_
Considerando os 3 clientes SBS / SRGE / Compartilhado</t>
  </si>
  <si>
    <t>O resultado técnico depende majoritariamente da condução do TC e das limitações técnicas. Por sua vez, o resultado econômico depende do nível de atividade econômica.</t>
  </si>
  <si>
    <t>O qual pode ser segmentado em frentes especializadas, que já trabalham em paralelo. A saber: a) reconhecimento de caracteres, palavras, tabelas, carimbos, gráficos e assinaturas, em documentos de qualidade gráfica imperfeita (escaneamento e documentos sem marcação de texto); b) Anotação semântica e segmentação de dados em entes relacionais, por exemplo: juntas soldadas, válvulas, fornecedores, relatórios de inspeção, números rastreáveis, quantidades de fornecimento, etc.; c) Representação gráfica extremamente condensada, a partir de grafos de elevada densidde de relacionamentos, simplificados para uma visualização limpa, contendo apenas as falhas de atendimento a regras de fornecimento/normas; d) Verificação Automática da Completude de Documentos; e) Inferências e identificação de desvios característicos de má fé, com implicações legais e financeiras; f) Interface de utilização, integrada ao ambiente de TI Petrobras.</t>
  </si>
  <si>
    <t>PT-200.20.00103.06</t>
  </si>
  <si>
    <t>EV-00250</t>
  </si>
  <si>
    <t>Sistema Integrado de Monitoramento de Trabalhos em Espaço Confinado.</t>
  </si>
  <si>
    <t>Sistema composto por monitoramento de imagens,  condições ambientais, sinais vitais de trabalhadores e Identificação de Desvios e situações de risco através de algoritmos de inteligência artificial. Se trata de uma solução com perspectiva de integração das soluções na infraestrutura de CFTV das unidades ou desenvolvimento de kits móveis de "CFTV" para monitoramento local, dotados de video analytics integrado.</t>
  </si>
  <si>
    <t>Aumento de Segurança a Trabalhadores que desempenham suas funções em espaço confinado, Redução de TAR e consequentemente todos os passivos que possam ser gerados por conta de acidentes de trabalho.</t>
  </si>
  <si>
    <t>Valor integral do TC em torno de R$ 4,220 milhões (3 anos de desenvolvimento).  Ainda não é possível estimar os custos totais com a implementação completa da tecnologia, por não haver solução comercial do módulo de aquisição necessário para espaço confinado. Espera-se ter esta solução comercial de módulo de aquisição a partir da conclusão do conexões para inovação do SEBRAE.</t>
  </si>
  <si>
    <t>Mapear os potenciais riscos envolvidos com a atividade de espaço confinado._x000D_
Estruturar os  cenários e datasets para treinar algorítimos de inteligência artificial para  detecção de desvios que colocam em risco trabalhadores atuando em espaços confinados._x000D_
A aplicação da tecnologia depende da existência de dispositivos de captura para reconhecer desvios dentro dos Espaços Confinados._x000D_
_x000D_
Estratégia de Implementação:_x000D_
1 - Buscar soluções de mercado (hardware) para captura de imagens que possa ser integrado a sistemas CFTV e Dispositivos Móveis._x000D_
2 - Buscar soluções de mercado (hardware) de wearables para monitoramento de sinais vitais._x000D_
3 - Desenvolver soluções detecção e antecipação de riscos dentro de espaços confinados (TC UFMG)_x000D_
4 - Integração de soluções com apoio TIC (Exemplo: Interligar imagens das câmeras com sistema CFTV e Dispositivos Móveis)</t>
  </si>
  <si>
    <t>- No atual momento já possuímos um protótipo de um módulo de aquisição, gerado no projeto Multivisão, para captura de imagens no interior dos E.C. Através do desafio conexões para inovação do SEBRAE estamos tentando viabilizar um desenvolvimento comercial deste módulo de aquisição, que possa ser adquirido pela PETROBRAS por meio de compra ou serviço. Com isso teremos em tempo real as informações do interior dos E.C_x000D_
- Paralelamente a proposta está em desenvolver a inteligência artificial para ser futuramente acoplada a estes módulos, de forma a torná-los aptos a antecipar acidentes no interior destes espaços confinados._x000D_
_x000D_
A solução poderá ser aplicada em qualquer unidade da PETROBRAS, seja onshore quanto offshore._x000D_
_x000D_
Implantação da solução completa a partir de 2023. Solução Parcial a partir de 2022.</t>
  </si>
  <si>
    <t>UFMG VERLAB_x000D_
_x000D_
UN-BC/SMS_x000D_
_x000D_
Busca de Soluções de Mercado para Hardware</t>
  </si>
  <si>
    <t>Viabilização de solução comercial de captura multisensorial aptos a trabalharem em espaço confinado.</t>
  </si>
  <si>
    <t>- HH desenvolvimento._x000D_
- Interação com SMS._x000D_
- Campanha de testes em ambientes relevantes. _x000D_
_x000D_
- A implementação da solução depende de um módulo de aquisição (Hardware) para ser colocado dentro de espaços confinados para reconhecer os desvios.</t>
  </si>
  <si>
    <t>Redução de TAR e consequentemente todos os passivos que possam ser gerados por conta de acidentes de trabalho.</t>
  </si>
  <si>
    <t>Redução de Tar e consequentemente todos os passivos que possam ser gerados por conta de acidentes de trabalho._x000D_
_x000D_
O cálculo do benefício  é baseado na estimativa de acidentes fatais/acidentes que tornam os profissionais inaptos ao trabalho (grupo 1) e acidentes com afastamento (Grupo 2) e posteriormente a estimativa de desembolsos que a PETROBRAS incorre para cada grupo de acidente._x000D_
_x000D_
1 - Para estimar a quantidade de acidentados, foi utilizado a proporcionalidade entre desvios e acidentes proposto na pirâmide de Bird. O número de desvios foi obtido em uma base de dados da UO-BC do ano de 2019 do processo de auditoria comportamental. Como as auditorias comportamentais não contemplam avaliações em espaços confinados foi estimado uma relação de PT em espaço confinado vs PT Totais, com base em dados do APLAT, constatando que por volta de 6,5% de todas as PTs nas nossas plataformas são em Espaço Confinado. Ou seja, com isso foi possível estimar quantos desvios são esperados apenas em atividades em espaço confinado. Conhecido o número total de desvios é possível então estimar a quantidade de acidentes "esperados" do grupo 1  e grupo 2. O cálculo inicial foi realizado apenas para UO-BC e estendido para UO-BS, UO-RIO e UO-ES. Foi estimado que para estas 4 UOs juntas são "esperados" 1 acidente a cada 4 anos do grupo 1 (fatal ou com sequelas permanentes ao trabalhador) e 11 acidentes ao ano no grupo 2 (com afastamento)._x000D_
_x000D_
2 - Em relação ao valor de cada grupo de acidente, foi realizado um levantamento de dados na UO-BC e complementado com buscas na web para compreender os tipos de despesas quando ocorrem os acidentes grupo 1 e grupo 2. Tipicamente os acidentes geram os seguintes custos: Despesas Médicas, Internações, Transporte, Indenizações Trabalhistas (pagos ao trabalhador ou família), Ressarcimento a Despesas do INSS (reembolso de despesas com auxílios, pensões etc pago a previdência pública), Multas, Pecúlio (em caso de morte) e custos indiretos com os acidentes (Paralisação temporária das atividades, Comissões de Acidente, substituição dos profissionais, treinamentos e integração de novos trabalhadores etc).  Foi realizado um levantamento médio para cada uma destas despesas constatando que um acidente do grupo I tem potencial de despesas na ordem de R$ 2.000.000,00 e um acidente grupo II na faixa de R$ 500.000,00._x000D_
_x000D_
Uma vez estimados a quantidade de acidentes e o valor de despesas destes acidentes, é possível estimar que a perda com acidentes de trabalho na PETROBRAS, para UO-BC, UO-BS, UO-RIO, UO-ES seja da ordem de R$ 6.000.000,00 ao ano. Não estão quantificadas aqui as perdas decorrentes a imagem da CIA, assim como não é possível estimar  o valor de uma vida humana.</t>
  </si>
  <si>
    <t>O projeto entregará parte da solução desejada (inteligência artificial). O restante será provido pela disponibilização do mercado do módulo de aquisição e/ou adaptação dos sistemas de CFTV (Solução Hardware) . Caso qualquer uma destas etapas falhe a solução não poderá ser implementada.</t>
  </si>
  <si>
    <t>Desenvolvimento de algorítimos de IA para detecção de riscos relacionados ao desenvolvimento de atividades em espaço confinado, envolvendo:  Monitoramento ambiental, identificação de desvios comportamentais e conduta de risco, identificação de incidentes/acidentes. É pretendido a utilização destes algorítimos desenvolvidos para emitir alertas de desvios a qualquer profissional que esteja do lado de fora dos espaços confinados. _x000D_
_x000D_
_x000D_
 Mitigação de riscos a saúde de trabalhadores atuando em espaço confinado. _x000D_
_x000D_
REDUÇÃO DE TAR.</t>
  </si>
  <si>
    <t>PT-200.20.00041.06</t>
  </si>
  <si>
    <t>PT-200.20.00055.08</t>
  </si>
  <si>
    <t>EV-00251</t>
  </si>
  <si>
    <t>Interface de Realidade Aumentada com o ERP SAP.</t>
  </si>
  <si>
    <t>Variável Técnica: Ganho de dias de produção_x000D_
CAPEX implantação: -1MM R$ (repete a cada 3 anos) – 20 óculos, 50M R$/ óculos _x000D_
Opex: -1.2 R$– licença 5M R$/óculos/mês_x000D_
Benefício gerado: 49 MM R$_x000D_
VPL da Entrega: 270 MM R$</t>
  </si>
  <si>
    <t>EV-00252</t>
  </si>
  <si>
    <t>Lista de Verificação em Realidade Aumentada para rotinas críticas de SMS, manutenção ou operação</t>
  </si>
  <si>
    <t>Software com aplicação de Realidade Aumentada com rotinas críticas de SMS, de manutenção ou de operação visando a redução do POB e redução de interrupções da produção (check lists dinâmicos).</t>
  </si>
  <si>
    <t>EV-00253</t>
  </si>
  <si>
    <t>Especificação Técnica para Aquisição, Fabricação e Inspeção de Componentes produzidos por Manufatura Aditiva.</t>
  </si>
  <si>
    <t>Especificação Técnica contendo requisitos para a aquisição, fabricação digital de componentes metálicos utilizando as técnicas de Manufatura Aditiva.Os requisitos  técnicos serão estabelecidos através da compilação de resultados dos testes e ensaios realizados nos diversos componentes produzidos pelos Termos de Cooperação integrantes do Projeto Tecnológico PT-154.01.13606 - Manufatura Aditiva de Componentes Metálicos, cujos principais objetivos são:1) Desenvolvimento e Validação de Metodologias para a fabricação digital de componentes metálicos utilizando as técnicas de Manufatura Aditiva.2) Desenvolvimento de metodologia para a implementação futura de um Digital Warehouse.O aprendizado oriundo da fabricação das peças de teste e o comparativo com métodos tradicionais de fabricação, permitirá o estabelecimento de uma Metodologia contendo requisitos  básicos para a fabricação de spare parts utilizando as técnicas de MA.</t>
  </si>
  <si>
    <t>A Especificação Técnica para Fabricação e Inspeção de Componentes produzidos por Manufatura Aditiva permitirá a adoção da adoção das técnicas de fabricação digital e, consequentemente, os seguintes benefícios:• Redução de estoques de sobressalentes e otimização do processo de suprimentos;• Redução de lead time através da produção local, sob demanda, de peças de reposição conforme necessidade das UOs;• Mitigação de riscos à continuidade operacional;• Mitigação de riscos aos prazos de paradas e partidas de unidades;• Prover confiabilidade na substituição de componentes por peças digitalizadas e impressas;• Redução da dependência de fornecedores de equipamentos e de peças específicas;• Reprodução de peças obsoletas (sem fornecedor disponível);• Aprimorar o desempenho de componentes através do Design For Additive Manufacturing (DfAM), conceito que explora possibilidades de liberdade geométrica e de materiais, proporcionando projetos de maior durabilidade e facilidade de montagem, como a consolidação de várias partes em peça única, redução de peso e aprimoramento de funcionalidades.</t>
  </si>
  <si>
    <t>upimgs/IMG-20191108-WA0051.jpg</t>
  </si>
  <si>
    <t>UQQ0</t>
  </si>
  <si>
    <t>Filipe Jose Soares Martins</t>
  </si>
  <si>
    <t>9844250</t>
  </si>
  <si>
    <t>Os custos envolvidos no P&amp;D estão associados ao PT-154.0113606 - Manufatura Aditiva de Componentes Metálicos. Para a implantação, ainda restam dúvidas, uma vez que ainda não há clareza em relação ao modelo de negócio que deve prevalecer. Neste momento, as perspectivas são favoráveis à contratação de serviços de fabricação digital junto às "Print Shops". Desse modo, a entrega aqui prevista viabilizará à especificação de requistos para a contratação de serviços que serão prestados por empresas contratadas. Caberá a estes empresas a realização de investimentos em infraestrutura, incluindo a compra de equipamentos de impressão 3D.</t>
  </si>
  <si>
    <t>Manutenção dos recursos para os termos de cooperação;_x000D_
Atendimento aos prazos de importação de equipamentos e materiais para a fabricação das peças de teste nos respectivos termos de cooperação;_x000D_
Superar as lacunas de conhecimento e ausência de metodologia replicável para a modelagem, fabricação, inspeção e testes de componentes produzidos por Manufatura Aditiva;_x000D_
Fragmentação de informações sobre os estoques e operações logísticas da Cia;</t>
  </si>
  <si>
    <t>Em nossas pesquisas/prospecção, identificamos empresas internacionais com expertise na  digitalização de inventários e estoques de spare parts. Em suas propagandas, estas empresas anunciam redução de custos potencial de até 60% com a implantação de um Digital Warehouse._x000D_
Uma grande empresa brasileira do setor petroquímico está realizando estudos relacionados ao potencial de redução de seu inventário. Segundo relato dos envolvidos neste trabalho, os estudos preliminares mostraram possibilidade de redução de custos equivalentes a 12% do inventário, considerando economias diversas com a transição para um modelo de Digital Warehouse, incluindo: fabricação de itens just in time, redução de custos com gestão, armazenamento e preservação de itens, redução de pessoal e redução de custos logísticos. _x000D_
Dados extraídos do sistema SAP mostram que o inventário da PETROBRAS atual (Nov/2019) está orçado em cerca de R$12 bilhões. Deste total, cerca de R$5 bilhões estão associados à diretoria de desenvolvimento da produção (Engenharias), o que nos leva a crer que trata-se de material das grandes obras, não fazendo sentido considerá-los para um cenário de redução de armazenamento de spare parts.</t>
  </si>
  <si>
    <t>Clareza, abrangência e aplicabilidade dos requisitos da Especificação Técnica / Abrangência e Aplicabilidade da Metodologia de Fabricação de Componentes por MA / Envolvimento e participação de outros stakeholders como SBS, Logística, Jurídico e UNs</t>
  </si>
  <si>
    <t>Parceiros Internos:_x000D_
UNs do E&amp;P e Refino;_x000D_
SBS;_x000D_
Jurídico;_x000D_
Logística_x000D_
Gerências do CENPES (Ex: LO e TPP)_x000D_
_x000D_
_x000D_
Parceiros Externos:_x000D_
_x000D_
SENAI-SC;_x000D_
UFU;_x000D_
PUC-RJ;_x000D_
UFSCar;_x000D_
Unicamp;_x000D_
CTI Renato Archer;_x000D_
UFRJ;_x000D_
_x000D_
_x000D_
Internacionais:_x000D_
TWI;_x000D_
Lloyds Register;_x000D_
DNV-GL</t>
  </si>
  <si>
    <t>Crescimento do mercado de Manufatura Aditiva_x000D_
Desenvolvimento e Disponibilização de Impresoras mais baratas, produtivas , confiáveis e com maiores envelopes de fabricação;_x000D_
Desenvolvimento nacional de mão de obra e da cadeia de suprimentos em MA</t>
  </si>
  <si>
    <t>Equipe do TFCM_x000D_
_x000D_
Termos de Cooperação em andamento no âmbito do PT-154.01.13606- Manufatura Aditiva de Componentes Metálicos_x000D_
_x000D_
Adesão aos JIPs da DNV-GL (ProGRAM e Digital Warehouse)</t>
  </si>
  <si>
    <t>• Redução de estoques de sobressalentes e otimização do processo de suprimentos;_x000D_
• Redução de lead time através da produção local, sob demanda, de peças de reposição conforme necessidade das UOs;_x000D_
• Mitigação de riscos à continuidade operacional;_x000D_
• Mitigação de riscos aos prazos de paradas e partidas de unidades;_x000D_
• Prover confiabilidade na substituição de componentes por peças digitalizadas e impressas;_x000D_
• Redução da dependência de fornecedores de equipamentos e de peças específicas;_x000D_
• Reprodução de peças obsoletas (sem fornecedor disponível);_x000D_
• Aprimorar o desempenho de componentes através do Design For Additive Manufacturing (DfAM), conceito que explora possibilidades de liberdade geométrica e de materiais, proporcionando projetos de maior durabilidade e facilidade de montagem, como a consolidação de várias partes em peça única, redução de peso e aprimoramento de funcionalidades.</t>
  </si>
  <si>
    <t>Como já citado entre os benefícios, a entrega permitirá estabelecer requisitos para a fabricação digital de componentes metálicos utilizando técnicas de Manufatura Aditiva, viabilizando a redução de estoques de peças sobressalentes (5%) e minimizando eventuais impactos operacionais ocasionados pela falta de peças sobressalentes em estoque.</t>
  </si>
  <si>
    <t>Atraso nos avanços tecnológicos previstos para a Manufatura Aditiva (desenvolvimento de máquinas, softwares e pessoal) / Falha precoce em componente produzido por MA, causando decepção do mercado com a tecnologia, reduzindo sua adoção / Limitações de desenvolvimento associadas a disputas de Propriedade Intelectual /</t>
  </si>
  <si>
    <t>Desenvolvimento e Validação de Metodologias para a fabricação digital de componentes metálicos utilizando as técnicas de Manufatura Aditiva._x000D_
_x000D_
Parâmetros:</t>
  </si>
  <si>
    <t>PT-200.20.00170.06</t>
  </si>
  <si>
    <t>PT-200.20.10018.01</t>
  </si>
  <si>
    <t>EV-00254</t>
  </si>
  <si>
    <t>Técnicas não destrutivas para aumento de produtividade durante teste de cabos elétricos (Ferramenta e metodologia para testes de cabos elétricos com alta produtividade)</t>
  </si>
  <si>
    <t>Desenvolvimento de protótipo com base em técnicas não destrutivas, para diagnosticar falhas em cabos elétricos de baixa tensão e de média tensão, com potencial para substituir os testes de resistência de isolamento, tensão aplicada e continuidade, para aplicação onshore e offshore nas atividades de C&amp;M, no comissionamento, na manutenção de rotina, nas paradas programadas e nas paradas não programadas.</t>
  </si>
  <si>
    <t>a) Redução esperada de 50% do HH nos testes.b) Aumento da confiabilidade dos resultados.c) Mitigação de redução de vida útil e dano por teste com tensão elevada.d) Prolongamento do tempo de operação dos cabos.e) Suporte à manutenção.</t>
  </si>
  <si>
    <t>EOPI</t>
  </si>
  <si>
    <t>Marcos Leonardo Ramos</t>
  </si>
  <si>
    <t>9690914</t>
  </si>
  <si>
    <t>O custo do projeto é a composição de custos de atividades, tais como: Equipamento e Material Permanente; Equipe Executora; Diária ou Ajuda de Custo; Material de Consumo; Serviços de Terceiros; Protótipo ou Unidade Piloto; Outras Despesas._x000D_
Não está previsto custos de implantação para a utilização do protótipo.</t>
  </si>
  <si>
    <t>Disponibilizar tecnologias e práticas para melhoria da confiabilidade e integridade relativas aos sistemas críticos ao longo da vida dos ativos._x000D_
Inicialmente será montada uma PoC (Prova de Conceito) desenvolvida em ambiente controlado (laboratório ICT). Com base na PoC, será desenvolvido um equipamento piloto para testes em ambiente controlado (laboratório da ICT) e em ambiente relevante (unidade piloto Petrobras). Os testes em ambiente relevante serão realizados pela ICT, com o suporte de técnicos da unidade piloto. As melhorias necessárias, oriundas dos resultados dos testes em ambiente relevante e comentários em ambiente relevante, bem como das melhorias implementadas na PoC em ambiente controlado, serão incluídas ao equipamento piloto. Os testes e melhorias serão realizados até se obter um PMV (produto mínimo viável). A partir do PMV, será desenvolvido o protótipo com testes e validação. A entrega será concluída com a transferência tecnológica, caderno de projetos, etc da ICT à Petrobras. Ressalta-se que o quadro de pesquisadores da ICT, neste projeto, é composto de pesquisadores próprios permanentes e de pesquisadores não permanentes, oriundos de startup com expertise em produtos com maturidade tecnológica e comercial, podendo ser um dos caminhos para o desenvolvimento do equipamento em escala semicomercial.</t>
  </si>
  <si>
    <t>a) Atualmente os testes são realizados com tensão elevada._x000D_
b) O projeto está na fase de elaboração de PoC (prova de conceito)._x000D_
c) Serão beneficiados com o novo produto as unidades onshore e offshore, novas e existentes._x000D_
d) Foi escolhida como unidade piloto, a REVAP, para realização para utilização do protótipo._x000D_
e) O protótipo será utilizado após terminado o projeto e disponibilizado o protótipo à REVAP.</t>
  </si>
  <si>
    <t>a) Protótipo portátil._x000D_
b) Facilidade de criar banco de dados geral a partir dos registros dos testes._x000D_
c) Aproveitamento da IA e Aprendizado de Máquinas para apoio à manutenção e operação._x000D_
d) Avaliação da influência wireless na operação do protótipo e coleta de dados._x000D_
e) Características mínimas dos dispositivos acessórios para operacionalizar o protótipo.</t>
  </si>
  <si>
    <t>A parceria com a ICT que tem em sua equipe, pesquisadores de Startup, que poderá alavancar a maturidade comercial e tecnológica do protótipo._x000D_
b) Suporte do cliente, disponibilizando a unidade piloto, ambiente relevante e operacional e  profissionais para acompanhamento dos testes, verificação e validação._x000D_
_x000D_
Dados do SIGITEC:_x000D_
Processo: 2018/00316_x000D_
No PT: PT-154.01.13580_x000D_
Vínculo institucional do processo: UNIFEI</t>
  </si>
  <si>
    <t>Espera-se que os resultados positivos da implantação alavanque a indústria de equipamentos para o propósito em questão, reduzindo custos e agregando valores.</t>
  </si>
  <si>
    <t>a) Aporte Financeiro ANP.</t>
  </si>
  <si>
    <t>a) Redução de hh de testes._x000D_
b) Contribuição para redução de prazo de entrega de obra._x000D_
c) Mitigação de retrabalhos._x000D_
d) Apoio às programações de atividades de manutenção e operação.</t>
  </si>
  <si>
    <t>O ganho econômico da utilização do protótipo é a assertividade nas programações de atividades, evitando maus funcionamentos ou paradas inesperadas que possam evoluir para redução de produção._x000D_
O raciocínio de valoração foi realizado em conjunto com o cliente e levou em consideração questões de aplicação Offshore e Onshore._x000D_
Para aplicações Offshore, tomou-se como base a quantidade de circuitos da plataforma P66 e considerou-se as seguintes premissas: Redução dos homem-hora de testes; Quantidade de circuitos de BT e MT; Entrada de uma plataforma por ano durante dez anos; Homem-hora com testes e custos indiretos._x000D_
Para aplicações Onshore, tomou-se como base os circuitos elétricos do refino com elevado tempo em operação, considerando as seguintes premissas: Redução dos homem-hora de testes; Prolongamento da vida útil dos cabos com elevado tempo em operação e com saúde não comprometida; Oito refinarias com idade avançada de operação; Substituição dos cabos com elevado tempo de operação e com saúde comprometida; Homem-hora com testes, instalação e custos indiretos com a tecnologia convencional.</t>
  </si>
  <si>
    <t>Em uma análise inicial, entende-se que o impacto será positivo, uma vez que o protótipo alavancará a indústria de equipamentos para o propósito em questão, reduzindo custos, seja na aquisição do produto ou no aperfeiçoamento às necessidades dos usuários.</t>
  </si>
  <si>
    <t>a) Desenvolvimento baseado em técnicas não destrutivas de testes._x000D_
b) Validação dos resultados com base nos testes convencionais._x000D_
c) Hardware e software associados._x000D_
d) IA embarcada para apoiar as tomadas de decisão de manutenção e operação._x000D_
e) Acesso remoto aos dados._x000D_
f) Interface às ferramentas CAE, C&amp;M e comissionamento, manutenção._x000D_
g) Operação wireless._x000D_
Autonomia de operação._x000D_
Relatórios consolidados e automatizados._x000D_
Assinatura eletrônica.</t>
  </si>
  <si>
    <t>PT-200.20.00169.05</t>
  </si>
  <si>
    <t>EV-00255</t>
  </si>
  <si>
    <t>Limitador de Corrente de Curto-Circuito Supercondutor para Plataformas de Produção de Petróleo e Gás Natural</t>
  </si>
  <si>
    <t>Desenvolver protótipo em laboratório de limitador de corrente de curto-circuito supercondutor (LCCS) visando futuro incremento de escala para aplicação em unidades offshore de produção de petróleo e gás natural.</t>
  </si>
  <si>
    <t>Conhecimento para avançar na cadeia de inovação, visando desenvolver equipamento que possibilite: a) Redução da perda de produção ocasionada devido a limitação de produção da plataforma.b) Incremento às tecnologias disponíveis de redução dos níveis de curto-circuito.</t>
  </si>
  <si>
    <t>Disponibilizar tecnologias, sistemas e ferramentas e práticas de gestão para otimização da produção, dos processos e para suporte à tomada de decisão.</t>
  </si>
  <si>
    <t>a) Atualmente a proteção é feita com limitadores piotécnicos._x000D_
b) O produto servirá de base para o desenvolvimento do LCCS de MT para aplicação nas unidades offshore._x000D_
c) O protótipo em BT será utilizado em ambiente laboratorial.</t>
  </si>
  <si>
    <t>a) Direcionamento do desenvolvimento do protótipo tendo como partida a Prova de Conceito._x000D_
b) Avaliação dos materiais e acessórios considerando a longevidade operacional do protótipo._x000D_
c) Avaliação da resposta de operação do protótipo nas falhas transitórias, considerando a a ocorrência da falta até o restabelecimento do sistema. _x000D_
d) Avaliação do aproveitamento do modelo computacional representativo para o desenvolvimento do LCCS de MT.</t>
  </si>
  <si>
    <t>a) ICT conveniada com ICTs no Brasil._x000D_
b) Suporte do usuário.</t>
  </si>
  <si>
    <t>Incentivo à indústria para investir na nova tecnologia, evoluindo do fornecimento semi-comercial para comercial.</t>
  </si>
  <si>
    <t>Aporte financeiro ANP.</t>
  </si>
  <si>
    <t>Avanço na cadeia de inovação, visando desenvolver equipamento que possibilite: _x000D_
a) Redução da perda de produção._x000D_
b) Eliminação de itens sobressalentes e mitigação de manutenção corretiva._x000D_
c) Incremento às tecnologias disponíveis de redução dos níveis de curto-circuito.</t>
  </si>
  <si>
    <t>O protótipo de bancada (LCCS de BT) trará ganho de conhecimento, para alavancar o desenvolvimento do LCCS de MT._x000D_
Espera-se com numa segunda fase, com o conhecimento adquirido, desenvolver um LCCS de MT,  para implantação nas unidades offshore, resultando em ganho econômico devido a: eliminação de compras de sobressalentes;  redução de tempo de paradas para reparos e substituições; aumento da disponibilidade de produção.</t>
  </si>
  <si>
    <t>A tecnologia é incipiente e encontra-se em fase semi-comercial. Entende-se que o impacto será positivo para alavancar o desenvolvimento de LCCS de MT.</t>
  </si>
  <si>
    <t>a) Desenvolvimento laboratorial com base em materiais supercondutores e criogenia._x000D_
b) Avaliação de confiabilidade, degradação e  comportamento dos módulos supercondutores. _x000D_
c) Avaliação de autonomia dos sistemas acessórios.</t>
  </si>
  <si>
    <t>PT-200.20.00169.15</t>
  </si>
  <si>
    <t>EV-00256</t>
  </si>
  <si>
    <t>Protótipo para captação e mapeamento de energias ambientes / simulador digital (Energy Harvesting)</t>
  </si>
  <si>
    <t>Desenvolver protótipo para captar e mapear energias disponíveis no ambiente com potencial para alimentar cargas elétricas de baixo consumo das unidades onshore e offshore, provida de tecnologia embarcada de dados e IIoT._x000D_
As medições obtidas do protótipo serão reproduzidas em laboratório por um simulador computacional para suporte às especificações de projeto.</t>
  </si>
  <si>
    <t>a) Redução de infraestrutura e em cabos._x000D_
b) Redução dos riscos e aumento da segurança nas atividades de operação e manutenção._x000D_
c) Fomento à indústria da microeletrônica à desenvolver dispositivos de baixo consumo.</t>
  </si>
  <si>
    <t>O custo do projeto é a composição de custos de atividades, tais como: Equipamento e Material Permanente; Equipe Executora; Diária ou Ajuda de Custo; Material de Consumo; Serviços de Terceiros; Protótipo ou Unidade Piloto; Outras Despesas._x000D_
O custo de implantação se dá pelo treinamento de pessoal usuário para a utilização do protótipo e do simulador computacional.</t>
  </si>
  <si>
    <t>a) Mapeamento de campo_x000D_
b) Desenvolvimento de simulador para reproduzir os resultados de campo para suporte às especificações de projeto._x000D_
c) Desenvolvimento de materiais direcionados à miniaturização do protótipo.</t>
  </si>
  <si>
    <t>a) Atualmente as cargas elétricas de baixo consumo são alimentadas via cabo elérico._x000D_
b) O protótipo e o simulador computacional podem ser aplicados nos projetos onshore e offshore, principalmente nas cargas elétricas de baixo consumo e em locais distantes da fonte de alimentação._x000D_
d) O produto pode ser aplicado após a finalização do projeto.</t>
  </si>
  <si>
    <t>a) Avaliação das medições de campo._x000D_
b) Definição do simulador computacional representativo das medições de campo._x000D_
c) Avaliação da performance dos materiais de coleta de energia ambiente._x000D_
d) Avaliação da performance do protótipo, considerando a miniaturização, qualidade das informações, recepção e transmissão de dados, autonomia._x000D_
e) Avaliação da resposta do simulador computacional, frente aos dados de campo.</t>
  </si>
  <si>
    <t>a) ICT conveniada com ICT no exterior._x000D_
b) Centro Experimental nos testes de campo._x000D_
c) Suporte do usuário.</t>
  </si>
  <si>
    <t>Espera-se que a implantação da tecnologia em nossas instalações, alavanque a indústria da microeletrônica no desenvolvimento de dispositivos de menor consumo de energia elétrica e na diversificação de aplicação da tecnologia, reduzindo custos e agregando valores.</t>
  </si>
  <si>
    <t>a) Suporte às especificações de projeto._x000D_
b) Conhecimento do potencial de energia ambiente disponível._x000D_
c) Segurança operacional e na manutenção.</t>
  </si>
  <si>
    <t>O ganho econômico da utilização da energia ambiente se dá pela redução de implantação de cabos elétricos e de infraestrutura.</t>
  </si>
  <si>
    <t>Embora a aplicação da energia ambiente nos dispositivos de baixo consumo de energia elétrica esteja em ascensão, o risco pode ser substancialmente reduzido, uma vez que a tecnologia pode ser aplicada aos dispositivos de sistemas não voltados à segurança da planta._x000D_
Entende-se que o impacto será positivo, uma vez que teremos mais conhecimento do potencial de energia ambiente de nossas instalações._x000D_
Esta iniciativa servirá de fomento à indústria da microeletrônica no desenvolvimento de produtos cada vez menores em dimensões e consumo de energia elétrica.</t>
  </si>
  <si>
    <t>a) Desenvolvimento de protótipo (hardware e software associados) para mapeamento e coleta de energias ambientes (solar, eólica, térmica, eletromagnética, vibratória)._x000D_
b) Desenvolvimento de simulador computacional representativo das medições de campo._x000D_
c) Avaliação do potencial de energia ambiente disponível._x000D_
d) Avaliação da aplicabilidade da energia ambiente.</t>
  </si>
  <si>
    <t>EV-00257</t>
  </si>
  <si>
    <t>Smart Shaker para Aceleração de Flushing</t>
  </si>
  <si>
    <t>Dispositivo de aceleração de flushing baseado em vibrações.</t>
  </si>
  <si>
    <t>Antecipação da entrada em produção de uma plataforma a cada ano, no ano final de comissionamento da mesma, o que resultará em um número de dias de produção de petróleo da plataforma inicialmente não previstos.</t>
  </si>
  <si>
    <t>upimgs/Acelerador_de_Flushing.png</t>
  </si>
  <si>
    <t>A - Custo com o Termo de Compromisso :R$ 3,2 MM;_x000D_
_x000D_
B - Custo de Implantação: R$ 0,25 MM;</t>
  </si>
  <si>
    <t>Construção da bancada experimental projetada, conclusão dos modelos de interação fluido-estrutura e o desenvolvimento do projeto dos protótipos dos smart shakers.</t>
  </si>
  <si>
    <t>Desenvolvimento dos modelos de interação fluido-estrutura e o desenvolvimento do projeto dos protótipos dos smart shakers e aguardando o recebimento da segunda parcela para início da construção da bancada experimental. O protótipo será aplicado em uma plataforma cuja fase final de comissionamento esteja sendo a partir de 1/07/2022 ou em uma parada de manutenção que esteja ocorrendo após a data supra citada.</t>
  </si>
  <si>
    <t>A capacidade de redução do tempo necessário para a execução das atividades de flushing na fase final de comissionamento de unidades de processamento de petróleo onshore e offshore.</t>
  </si>
  <si>
    <t>Os empreendimentos de construção, montagem e manutenção de plantas de produção de petróleo em geral._x000D_
_x000D_
Gerência:SRGE/ESUP/EEA_x000D_
Gerente: ILVAN PORTO PEREIRA JUNIOR_x000D_
Colaborador: ORLANDO GUERREIRO MEIRA_x000D_
_x000D_
- ITA | Instituto Tecnológico de Aeronáutica</t>
  </si>
  <si>
    <t>Principalmente a manutenção do nível de demandas pela execução de atividades de montagem e manutenção de plantas industriais ao nível que se tinha em 2017.</t>
  </si>
  <si>
    <t>O recebimento da segunda e da terceira parcelas do projeto para viabilizar a construção da bancada experimental projetada e dos protótipos dos smart shakers em desenvolvimento.</t>
  </si>
  <si>
    <t>Antecipação da entrada em operação de unidades de processamento de petróleo onshore e offshore.</t>
  </si>
  <si>
    <t>Antecipação da entrada em operação de 1 FPSO, de um dia, com produção de 30000 barris neste dia, “nos retornos de paradas de manutenção”, ou no “ano final de comissionamento” da mesma, o que resultará em um "número de dias de produção de petróleo da plataforma”, inicialmente não previstos - variável considerada. O número de plataformas consideradas no cálculo do VPL abaixo informado é de 5 plataformas em 10 anos, no caso “ano final de comissionamento”, em função do plano de negócios da Petrobras. Não foram considerados no cálculo deste VPL os benefícios relativos aos “retornos de paradas de manutenção”, informação em processo de consolidação._x000D_
_x000D_
VPL = 12,7 MM</t>
  </si>
  <si>
    <t>Principalmente a redução na demanda por atividades de montagem e manutenção de plantas industriais.</t>
  </si>
  <si>
    <t>Protótipos de dispositivos excitadores inteligentes para a aceleração do flushing.</t>
  </si>
  <si>
    <t>PT-200.20.00169.16</t>
  </si>
  <si>
    <t>EV-00258</t>
  </si>
  <si>
    <t>Especificação técnica para o limite do número de reparos para aços estruturais (N-reparos)</t>
  </si>
  <si>
    <t>Estabelecer quantitativamente o número máximo de reparos, suportado por um estudo, a partir do qual ocorra queda acentuada na tenacidade das juntas soldadas, em função dos sucessivos ciclos térmicos. Atualmente o número máximo de reparos está limitado em dois reparos quando ensaio de impacto Charpy é requerido, e limitado a três reparos quando não é requerido o ensaio de impacto Charpy.</t>
  </si>
  <si>
    <t>Redução de custo e prazo em função da otimização do processo de gestão da soldagem, permitindo um maior número de reparos na situação estudada.</t>
  </si>
  <si>
    <t>upimgs/IMG_5280.JPG</t>
  </si>
  <si>
    <t>BG7J</t>
  </si>
  <si>
    <t>Jonas Guilherme Gomes Wiezel</t>
  </si>
  <si>
    <t>2468490</t>
  </si>
  <si>
    <t>O custo inicial previsto com a UFU foi reduzido em R$ 450 mil, totalizando R$1750 mil.</t>
  </si>
  <si>
    <t>1) Condução dos grande volume de ensaios experimentais dentro do prazo previsto para o projeto;_x000D_
2) Adequar o plano de trabalho a redução de verba do projeto.</t>
  </si>
  <si>
    <t>1) Atualmente o número máximo de reparos está limitado em dois reparos quando ensaio de impacto Charpy é requerido, e limitado a três reparos quando não é requerido o ensaio de impacto Charpy;_x000D_
2) Será aplicado em todas as áreas da empresa que necessitam de soldagem de estruturas metálicas;_x000D_
3) A data prevista para disponibilização e implantação é 25/08/2021.</t>
  </si>
  <si>
    <t>As situações de campo sejam similares as simulações realizadas em laboratórios.</t>
  </si>
  <si>
    <t>1) ICT: Universidade Federal de Uberlândia_x000D_
2) SRGE, Búzios e UN-BS.</t>
  </si>
  <si>
    <t>Aplicação das Normas e ET's Petrobras revisadas com os resultados desta pesquisa.</t>
  </si>
  <si>
    <t>1) Acesso ao simulador físico Gleeble;_x000D_
2) Dificuldade de obtenção do metal de base em função do pequeno volume de compra.</t>
  </si>
  <si>
    <t>A possibilidade de um maior número de reparos numa mesma região soldada aumentará a produtividade e, consequentemente, diminuirá os custos envolvidos.</t>
  </si>
  <si>
    <t>Com a possibilidade de haver um aumento no número de reparos em uma mesma região de uma junta soldada, podemos considerar que os esforços para o controle das intervenções na devida junta serão minimizados (racionalizados). Além disto, podemos considerar que irá se evitar a troca de regiões (consumo de material de base) que ultrapassaram o referido limite de reparos._x000D_
Foi considerado como estimativa inicial, pois o valor real da economia deverá ser mensurado após implementação do novo requisito, reduzir aproximadamente 0,5% no custo de mão de obra na construção do casco e estrutura do “Top-side” de um FPSO._x000D_
_x000D_
Considerado como tempo de construção de um FPSO de 2 anos._x000D_
Para o período de 10 anos foi considerado a construção de 5 FPSO’s._x000D_
_x000D_
Peso casco – 45.000ton_x000D_
Peso estrutura “top-side” – 10.000_x000D_
Custo Mão de Obra – R$5,70/kg aço_x000D_
Custo otimizado Mão de Obra – R$5,67/kg aço_x000D_
Redução total – R$1.560.000,00_x000D_
Redução anual – R$780.00,00</t>
  </si>
  <si>
    <t>Permanência dos requisitos atuais de limitação de número de reparos não possibilitando a redução de custo.</t>
  </si>
  <si>
    <t>Revisão das Normas Petrobras e ET's pertinentes.</t>
  </si>
  <si>
    <t>PT-200.20.00040.24</t>
  </si>
  <si>
    <t>EV-00259</t>
  </si>
  <si>
    <t>Procedimento de goivagem com eletrodo de grafite (proposta de revisão N-133 e ETs)</t>
  </si>
  <si>
    <t>Proposta de revisão da norma de soldagem N133 com relaçao à soldagem dos aços inoxidáveis, trazendo aumento de produtividade (redução de custo e tempo).</t>
  </si>
  <si>
    <t>Ganho de produtividade e redução de custos na preparação de superfícies de soldagem, tanto em fabricação como em reparos.</t>
  </si>
  <si>
    <t>Redução de custo, devido a maior produtividade. Se baseia na permissão de utilizar uma técnica que hoje é proibida para aços inoxidáveis austeniticos.</t>
  </si>
  <si>
    <t>Análise dos resultados dos ensaios mecânicos e corrosão, que estão em andamento.</t>
  </si>
  <si>
    <t>Aplicação em toda a Petrobras em 2021, pois é um estudo metodológico que poderá alterar normas internas e especificações técnica.</t>
  </si>
  <si>
    <t>Riscos de dano ao material associados à má limpeza superficial após goivagem, devido ao não seguimento do procedimento.</t>
  </si>
  <si>
    <t>Integração do cliente, para que seja efetivamente utilizada.</t>
  </si>
  <si>
    <t>Não depende do mercado, mas sim se a goivagem com posterior limpeza superficial não irá degradar o material.</t>
  </si>
  <si>
    <t>Tempo.</t>
  </si>
  <si>
    <t>Ganhos de produtividade, pois a goivagem é muito mais rápida que o corte mecânico. Podendo reduzir o tempo de preparação de junta em até 90%._x000D_
Os resultados parciais já foram levados as sub comissões de duplex e austenitico da revisão da N133.</t>
  </si>
  <si>
    <t>Menor tempo de preparação de junta, podendo antecipar ou atrasar a partida de novas unidades.</t>
  </si>
  <si>
    <t>Manter a produtividade e custos como está atualmente.</t>
  </si>
  <si>
    <t>Revisão de normas e especificações técnicas, com recomendações sobre goivagem em aços inoxidaveis</t>
  </si>
  <si>
    <t>PT-200.20.00040.25</t>
  </si>
  <si>
    <t>EV-00260</t>
  </si>
  <si>
    <t>Metodologia de alivio de tensão por vibração (proposta de revisão de normas e ET)</t>
  </si>
  <si>
    <t>Proposta de revisão de normas e especificações técnicas (ET) com relaçao à soldagem dos aços carbono e baixa liga, trazendo aumento de produtividade (redução de custo e tempo).</t>
  </si>
  <si>
    <t>O TAT Vibracional apresenta vantagens como o menor custo, maior rapidez para execução e menor impacto microestrutural. Entretanto, apesar se tornar cada vez mais conhecido, o TAT Vibracional ainda possui ressalvas, especialmente por conta de normatização, o que demanda maiores estudos para que se comprove sua real eficácia na mitigação de tensões residuais frente ao já consolidado TAT por Tratamento Térmico.</t>
  </si>
  <si>
    <t>Redução de custo, devido a maior produtividade. Se baseia na permissão de utilizar uma técnica que hoje não é aplicada pela Petrobras.</t>
  </si>
  <si>
    <t>Análise dos resultados dos ensaios mecânicos e análise da microestrutura, que estão em andamento.</t>
  </si>
  <si>
    <t>Aplicação em toda a Petrobras em 2022, pois é um estudo metodológico que poderá alterar normas internas e especificações técnica.</t>
  </si>
  <si>
    <t>Verificar em quais condições (materiais, espessura, etc.) poderemos utilizar em substituição ao tradicional alivio de tensão por tratamento térmico.</t>
  </si>
  <si>
    <t>Não depende do mercado, mas sim em quais condições o tratamento por vibração poderá substituir o tratamento térmico de alívio de tensão.</t>
  </si>
  <si>
    <t>O tratamento de alívio de tensão por vibração traz menor custo, maior rapidez para execução e menor impacto microestrutural.</t>
  </si>
  <si>
    <t>Redução do custo de tratamento térmico por junta soldada em novas unidades.</t>
  </si>
  <si>
    <t>Revisão de normas e especificações técnicas, com recomendações sobre utilização de alivio de tensão por vibração.</t>
  </si>
  <si>
    <t>PT-200.20.00040.26</t>
  </si>
  <si>
    <t>EV-00261</t>
  </si>
  <si>
    <t>Robô de Goivagem a Plasma e Recomposição de Espessura</t>
  </si>
  <si>
    <t>Robô autonômo multifuncional com ferramentas intercambiáveis para goivagem de juntas soldadas e recomposição de espessura por soldagem</t>
  </si>
  <si>
    <t>UQH0</t>
  </si>
  <si>
    <t>Cristhian Ramos Will</t>
  </si>
  <si>
    <t>UN-BS/ENGP/EEE</t>
  </si>
  <si>
    <t>9845941</t>
  </si>
  <si>
    <t>EV-00262</t>
  </si>
  <si>
    <t>Pistola Segura para Hidrojato - Eliminação de Acidentes Graves</t>
  </si>
  <si>
    <t>Desenvolvimento do protótipo de pistola de hidrojateamento com sensores e sistema de segurança integrados, evitando acidentes de alto potencial lesivo.Acidentes com hidrojato são os segundos mais recorrentes em serviços com equipamentos.De 2016 a 2019 ocorreram 35 acidentes na Petrobras (fonte: alertasdesms.petrobras.com.br)</t>
  </si>
  <si>
    <t>Evitar acidentes de alto potencial nos serviços de hidrojato. Monitorar o trabalho em execução e fadiga. Evitar burlas aos sistemas de segurança pelo operador.​Aumento na produtividade da atividade de Hidrojato.</t>
  </si>
  <si>
    <t>upimgs/pistola_segura.jpg</t>
  </si>
  <si>
    <t>AJ0I</t>
  </si>
  <si>
    <t>Paulo Henrique Giusti</t>
  </si>
  <si>
    <t>2458631</t>
  </si>
  <si>
    <t>Termo de Cooperação: R$ 3.2 milhões_x000D_
Implantação: R$ 1 milhão</t>
  </si>
  <si>
    <t>Desenvolver equipamento (pistola) com sensores capazes de monitorar, controlar e atuar em situações inesperadas que comprometam a segurança do operador e demais trabalhadores. _x000D_
Desenvolver equipamento, testar e certificar, treinar os operadores e disponiblizar o serviço.</t>
  </si>
  <si>
    <t>atual solução similar que incremente segurança à atividade de hidrojato._x000D_
_x000D_
A solução proposta tem ampla aplicação nos serviços de manutenção Offshore e onshore na Petrobras e demais setores da Industria._x000D_
_x000D_
A solução estará disponível logo após cada entrega do projeto (meses 12, 18, 30 e 36).</t>
  </si>
  <si>
    <t>Será fornecida a especificação completa do equipamento, para que os fornecedores possam fabrica-lo e disponibiliza-lo ao mercado, para a execução dos serviços de hidrojato.</t>
  </si>
  <si>
    <t>TC com o Senai/MG._x000D_
Fornecedores de equipamentos e serviços parceiros do projeto (Lemasa e Flow)._x000D_
Unidades Clientes internos e externos._x000D_
_x000D_
ICT - SENAI/MG_x000D_
Fabricantes de Equipamentos para Hidrojato</t>
  </si>
  <si>
    <t>Adoção pelos fornecedores de equipamentos e serviços da solução proposta no projeto, uma vez que a atividade de hidrojato é essencial nos serviços de manutenção de pintura Offshore e Onshore.</t>
  </si>
  <si>
    <t>Coleta de informações de ergonomia e execução da atividade de hidrojato, para embasar todo o projeto._x000D_
Aquisição de equipamentos específicos para a construção do protótipo._x000D_
Certificações do conjunto completo (Atex e IP)</t>
  </si>
  <si>
    <t>Aumento na produtividade._x000D_
Redução de Acidentes de Alto Potencial Lesivo.</t>
  </si>
  <si>
    <t>Redução de OPEX R$ 31MM_x000D_
Eliminação de Custos por acidentes R$ 25MM_x000D_
Total: R$ 56MM em 10 anos_x000D_
_x000D_
Redução de OPEX: Estimado o ganho de produtividade de 2% na atividade de hidrojato, para as UOs BC/BS e ES_x000D_
Calculo: 2 UMS, duas campanhas por ano cada UMS._x000D_
O VPL calculado é de 31MM em 10 anos. ROI= 960%_x000D_
_x000D_
Eliminação de custos com acidentes (INSS, despesas médico-hospitalares e ações trabalhistas)_x000D_
Custo do acidente sem afastamento: R$ 200 mil_x000D_
Custo do acidente com afastamento: R$ 500 mil_x000D_
Considerada a média de 5 acidentes com afastamento por ano em 10 anos = R$ 25 milhões.</t>
  </si>
  <si>
    <t>A atividade de Hidrojato é muito utilizada em serviços de Manutenção. A solução proposta deverá ter imediata aceitação pelo mercado, em razão dos benefícios a serem alcançados.</t>
  </si>
  <si>
    <t>Protótipo de Pistola de Hidrojato com Sensores de Segurança e monitoramento.</t>
  </si>
  <si>
    <t>PT-200.20.00055.07</t>
  </si>
  <si>
    <t>EV-00263</t>
  </si>
  <si>
    <t>Diagnóstico online de falhas em enrolamentos de campo de máquinas síncronas</t>
  </si>
  <si>
    <t>Desenvolvimento de sistema de monitoramento da condição dos enrolamentos de campo de máquinas síncronas com capacidades de aquisição de dados, condicionamento de sinal, processamento de dados e interface para usuários.</t>
  </si>
  <si>
    <t>Neste projeto de pesquisa será desenvolvido um sistema de monitoramento online de falhas de curto entre espiras do rotor de máquinas síncronas. A instalação do sistema permitirá a detecção de falhas incipientes, implicando em melhores condições para o planejamento da manutenção desse componente. Com isso possibilita-se a adoção de políticas de manutenção preditiva, com a possibilidade de redução de horas de indisponibilidade de máquina e dos custos relacionados a manutenções.</t>
  </si>
  <si>
    <t>CQJ6</t>
  </si>
  <si>
    <t>Wilson Aparecido de Oliveira</t>
  </si>
  <si>
    <t>9702468</t>
  </si>
  <si>
    <t>Dentre os principais custos econômicos envolvidos no P&amp;D estariam os de equipamentos, equipe executora e desenvolvimento do protótipo e para implantação da entrega estaria mão de obra especializada para instalação da solução.</t>
  </si>
  <si>
    <t>O projeto de pesquisa proposto segue uma linha híbrida, a partir de uma metodologia inovadora baseada em algoritmos de identificação de sistemas dinâmicos combinados com algoritmos de aprendizado de máquina.</t>
  </si>
  <si>
    <t>A detecção online de falhas em enrolamentos de rotor atualmente é uma tarefa complexa, sendo que a solução proposta será aplicada em engenharia de equipamentos dinâmicos e sistemas elétricos.</t>
  </si>
  <si>
    <t>A solução tecnológica deve estar compatível com o ambiente presente na indústria do petróleo.</t>
  </si>
  <si>
    <t>Instituições científicas, tecnológicas e de inovação._x000D_
Processo SIGITEC 2020/00056-0</t>
  </si>
  <si>
    <t>Em relação ao mercado, consideramos que a indústria do petróleo mantenha a relevância na economia global.</t>
  </si>
  <si>
    <t>O principal recurso crítico para concluir a proposta seria a mão de obra especializada, tanto para execução da pesquisa como para implementação da solução desenvolvida, além dos recursos financeiros para execução do projeto.</t>
  </si>
  <si>
    <t>Este projeto possibilitará o acompanhamento em tempo real das condições elétricas do rotor dos geradores e motores síncronos, minimizando as intervenções para manutenção corretiva durante toda a vida útil do equipamento.</t>
  </si>
  <si>
    <t>Diminuição dos custos ocasionados pela parada de produção, manutenção corretiva e mão de obra exposta ao risco (HHER)._x000D_
O cálculo dos benefícios teve como ponto principal o impacto da falha nos geradores elétricos na produção da plataforma. Para tanto, foram utilizadas as taxas de falha por ano de 0,03 e o tempo médio de planta parada de 92hs, referenciadas no documento IEEE 493 (IEEE Recommended Practice for the Design of Reliable Industrial and Commercial Power Systems) e ponderado também pela opinião de especialista. A partir destas informações, foram estimados os custos com perda de produção e os respectivos ganhos com o sistema a ser desenvolvido através do projeto de pesquisa e desenvolvimento proposto. Nesta estimativa, foi considerado uma produção diária de 150.000 BOE/dia, com o valor de U$50,00 o barril e taxa de conversão (U$$/R$) de 4,2. Acrescentando, foram consideradas um conjunto de 4 geradores por plataforma, num total de 10 plataformas, uma por ano, num período de 10 anos. Concluindo, a estimativa dos custos com perda de produção estariam na ordem de MM R$ 3,60 e os prováveis ganhos com o projeto, considerando uma eficiência de 15% do sistema a ser implementado, em torno de MM R$ 0,54._x000D_
Para o cálculo dos custos e despesas de implantação foi considerado basicamente o custo de implementação do equipamento para monitoramento on-line, com valor estimado total de R$250.000,00/ano. Foi considerado o preço de um equipamento de monitoramento similar e para o hh de implantação foi considerado o custo de uma equipe embarcada composta por engenheiro, técnico e ajudantes durante o período de uma semana.</t>
  </si>
  <si>
    <t>Dentro os riscos mais significativos estão as particularidades das especificações necessários para equipamentos a serem instalados na indústria do petróleo (unidades off-shore e on-shore). Como mitigação, serão analisados desde o início do projeto (pesquisa bibliográfica) tais aspectos.</t>
  </si>
  <si>
    <t>Desenvolvimento de técnicas de diagnóstico de enrolamentos de campo de máquinas síncronas, metodologia para diagnóstico de falhas no enrolamento de campo de máquinas síncronas, metodologia para estimação online de parâmetros de máquinas síncronas, sistema de monitoramento da condição de enrolamentos de campo de máquinas síncronas.</t>
  </si>
  <si>
    <t>PT-200.20.00169.06</t>
  </si>
  <si>
    <t>EV-00264</t>
  </si>
  <si>
    <t>Realidade Aumentada integrada a IoT e sinóticos de apoio à operação.</t>
  </si>
  <si>
    <t>Integração de instrumentos de campo em dipsositivos de Realidade Aumentada.</t>
  </si>
  <si>
    <t>EV-00265</t>
  </si>
  <si>
    <t>Robô autônomo para soldagem circunferencial interna</t>
  </si>
  <si>
    <t>Robô autônomo para soldagem interna de tubos cladeados, permitindo junção com propriedades mecânicas e de corrosão em tubos submarinos, e capaz de realizar recomposição de revestimentos internos em tubulações industriais. O robô será capaz de permitir a soldagem de risers cladeados com material equivalente ao material dos tubos, permitindo uso de tubos de maiores resistências, permitindo menores espessuras e eliminando deformações localizadas que aconteciam na solda durante processo de reeling, por conta da menor tensão de escoamento.</t>
  </si>
  <si>
    <t>Garantia do matching de propriedades mecânicas da solda (solda com aço carbono + inconel), viabilizando uso de materiais de alta resistência (X70, X80....); _x000D_
Menor consumo de CRA para confecção das juntas dissimilares e aumento de confiabilidade das inspeções.</t>
  </si>
  <si>
    <t>upimgs/CSI.png</t>
  </si>
  <si>
    <t>Custo do TC</t>
  </si>
  <si>
    <t>Desafios: Realizar teste em ambiente relevante em meio a Pandemia._x000D_
_x000D_
ESTRATÉGIA DE IMPLANTAÇÃO: #[ Qualificação e licenciamento da tecnologia desenvolvida para uso comercial, junto a empresas lançadoras de dutos, testes e atendimento a demandas para reparo em tubulações cladeadas ]#</t>
  </si>
  <si>
    <t>Equipamento pronto, aguardando patente para teste experimental em empresa fabricante de dutos submarino</t>
  </si>
  <si>
    <t>Precisão do equipamento, qualidade da solda, produtividade</t>
  </si>
  <si>
    <t>- UFSC_x000D_
- Empresas fabricantes de dutos e equipamentos submarinos.</t>
  </si>
  <si>
    <t>Continuarmos a lançar dutos submarinos</t>
  </si>
  <si>
    <t>Emissão de pedido de patente, teste experimental em ambiente relevante</t>
  </si>
  <si>
    <t>Aumento de integridade e redução de cusstos em tubos cladeados</t>
  </si>
  <si>
    <t>$[ Os benefícios são com:_x000D_
 - Uso de consumível de aço carbono (menor custo que o de inconel);_x000D_
 - Viabilização do uso de materiais de maior resistência como X70MS, X80MS;_x000D_
 - Aumento da integridade pela redução de trincas (maior vida à fadiga)._x000D_
_x000D_
=========================================_x000D_
 * Considerando apenas o ganho com espessura ao substituir X65 por X70_x000D_
_x000D_
 ==&gt; Cada tubo MLP (25mm de espessura) custa R$ 500k_x000D_
 ==&gt; Porém, 40% corresponde ao valor do aço carbono_x000D_
 ==&gt; Ao realizar substituição para X70M reduz-se a espessura do tubo em 7%_x000D_
 ==&gt; Em um cenário de 80km_x000D_
 ==&gt; * ECONOMIA DE 9,3 MM *_x000D_
_x000D_
Memória de cálculo:&gt; 50.000 * 0,4 * 0,07 * 80000/12 = 9,3 MM_x000D_
=========================================]$</t>
  </si>
  <si>
    <t>Continuaremos ao limitados ao uso de X65 para risers cladeados, com limitações da solda no lançamento reeling.</t>
  </si>
  <si>
    <t>Sistema capaz de realizar a soldagem interna em tubos de 6 polegadas. Entregando solda íntegra, sem defeitos.</t>
  </si>
  <si>
    <t>PT-200.20.00041.08</t>
  </si>
  <si>
    <t>EV-00266</t>
  </si>
  <si>
    <t>Robô de decapagem eletroquímica interna em tubulações</t>
  </si>
  <si>
    <t>A entrega é o desenvolvimento de um sistema integrado que permita a realização remota da decapagem e passivação eletrolítica no interior da tubulação e a inspeção das áreas que sofreram esse tratamento. Além do conhecimento que será adquirido sobre o processo de decapagem eletroquímica, está prevista a entrega de um procedimento com orientações para sua aplicação em regiões soldadas de tubulações inox, e a entrega de uma metodologia com critérios de inspeção da efetividade da passivação.</t>
  </si>
  <si>
    <t>1)Aumento da confiabilidade das tubulações em inox; 2)Possível utilização de ácidos menos agressivos; 3)Utilização de volume de ácido muito menor que no método atual; 4)Redução de custo e prazo na operação de decapagem e passivação; 5)Possibilidade de inspecionar as regiões decapadas em tempo real; 6)Menor exposição de HH à produtos químicos; 7)Diminuir possibilidade de contaminação do meio-ambiente com ácidos nocivos.</t>
  </si>
  <si>
    <t>upimgs/WELD-CLEANING.jpg</t>
  </si>
  <si>
    <t>UP30</t>
  </si>
  <si>
    <t>Andre Luiz Rufino Cordeiro</t>
  </si>
  <si>
    <t>9809419</t>
  </si>
  <si>
    <t>Custo do P&amp;D = R$ 2,7 MM_x000D_
Custo HH interno = R$ 0,7 MM_x000D_
Custo viagens = R$ 30.000,00_x000D_
Custo de implantação será estimado, porém a estratégia de implantação é inserir o uso do sistema robotizado de decapagem na contratação, com cláusulas que incentivem as contratadas a adotar o uso desse tipo de tecnologia. O custo para Petrobras implementar seria o custo de viagens de especialistas que conhecem a tecnologia e acompanharão a sua correta aplicação nos início das atividades e provendo o suporte técnico sob demanda. O custo financeiro se resume a HH interno e eventuais viagens.</t>
  </si>
  <si>
    <t>Procedimento para decapagem: desafio de compra dos equipamentos e chegada nos prazos do projeto._x000D_
Protótipo de sistema para decapagem interna: projeto e desenvolvimento do prototipo._x000D_
_x000D_
ESTRATÉGIA DE IMPLANTAÇÃO: #[Qualificação e licenciamento da tecnologia desenvolvida para uso comercial, junto a empresas prestadoras de serviços de pré-comissionamento e comissionamento de tubulações.]#</t>
  </si>
  <si>
    <t>A situação atual é que existem equipamentos de decapagem eletrolítica no mercado, porém não são adotados pelas contratadas. Tradicionalmente as contratadas não buscam o investimento em novas tecnologias se não houver algum requisito que o exija contratualmente. O domínio da técnica de decapagem eletrolítica/eletroquímica permitirá a Petrobras exigir por meio de especificações técnicas o seu uso em novos contratos. É esperada a disponibilização do procedimento de decapagem em até 14 meses após o inicio do projeto.</t>
  </si>
  <si>
    <t>Desempenho da decapagem eletrolítica, visto que é um processo já disponível no mercado, por meio de diversos fabricantes, porém não é uma técnica dominada no ambiente Petrobras.</t>
  </si>
  <si>
    <t>- PETROBRAS: SRGE, UN-RIO e UN-ES;_x000D_
- ICTs: Universidade de Santa Catarina/UFSC</t>
  </si>
  <si>
    <t>Manutenção dos investimentos em novos projetos de plataformas.</t>
  </si>
  <si>
    <t>Equipamentos de decapagem eletrolítica e insumos necessários para realização dos testes</t>
  </si>
  <si>
    <t>- Aumento da produtividade e qualidade na operação de decapagem;_x000D_
- Aumento da confiabilidade das tubulações em inox, com a efetiva realização da decapagem após as operações de soldagem, seja em projetos novos ou serviços de manutenção, onde a realização da purga adequada se torna um desafio;_x000D_
- Menor exposição de HH a risco na manipulação de ácidos nocivos;_x000D_
- Menor probabilidade de contaminação do meio-ambiente, visto que o volume de ácido será reduzido;_x000D_
-</t>
  </si>
  <si>
    <t>Para a valoração do projeto foi solicitado um orçamento para um prestador de serviço de decapagem por circulação em tubulação. O orçamento foi solicitado considerando um sistema de tubulação em aço inox tipo 316L, com diâmetro nominal de 8 polegadas e com comprimento equivalente de 300m, totalizando um volume de 9,8m³. O valor do orçamento para realização do serviço foi de R$ 165.000,00 (03/09/2020)._x000D_
Uma variável importante para a decapagem por circulação é o volume total da tubulação que se deseja realizar a decapagem._x000D_
Estimando o orçamento para uma plataforma, sendo considerada a plataforma P-76, considerando as tubulações em aço inoxidável austeníticos, duplex e superduplex, com diâmetro nominal maior ou igual a 8 polegadas. Para essas características de tubulação a plataforma P-76 possui 4240m de tubulação, totalizando um volume de 481m³ com 7859 juntas soldadas._x000D_
Quantidade de tubulações em aço inox austenítico, duplex e super-duplex da P-76_x000D_
Comprimento equivalente [m]:	4240	m_x000D_
Volume total [m³] :	481	m³_x000D_
Total de juntas:	7859	juntas_x000D_
_x000D_
Para realizar a extrapolação do orçamento adquirido para estimar os custos para a decapagem da plataforma, foi calculado o valor por comprimento da tubulação e valor por volume da tubulação, chegando nos valores de 550 R$/m de tubulação e 16.836,73 R$/m³._x000D_
Custo para realização da decapagem por circulação num sistema de tubulação em inox_x000D_
Material: 	Aço inox 316L_x000D_
Diâmetro nominal [pol.]:	8	in_x000D_
Comprimento equivalente [m]:	300	m_x000D_
Volume total [m³]:	9,8	m³_x000D_
Custo (orçamento de referência):	 R$                        165.000,00 _x000D_
		_x000D_
Custo por comprimento de tubulação [R$/m]:	 R$                                550,00 _x000D_
Custo por volume de tubulação [R$/m³]:	 R$                          16.836,73 _x000D_
_x000D_
Considerando esses dois parâmetros e extrapolando para a P-76 temos uma estimativa de custo para decapagem tradicional, por circulação, de R$ 2.332.000, considerando o comprimento de tubulação, e R$ 8.098.469,39, considerando o volume da tubulação._x000D_
Tendo em vista a diferença entre os dois valores e considerando que a prestadora de serviço de decapagem teria um diferencial de valor em custo de grandes projetos, foi considerado então o valor médio como o custo da decapagem tradicional, por circulação, resultando em R$ 5.215.234,69._x000D_
ESTIMATIVA DE CUSTO DA DECAPAGEM TRADICIONAL PARA P-76 (Circulação)_x000D_
Custo total pelo comprimento:	 R$                    2.332.000,00 _x000D_
Custo total pelo volume:	 R$                    8.098.469,39 _x000D_
Custo médio (volume x comprimento):	 R$                    5.215.234,69 _x000D_
_x000D_
Para estimativa de custo da decapagem realizada por meio do robô de decapagem eletrolítica proposto, foram consideradas algumas premissas. A vantagem do robô de decapagem é que essa etapa de decapagem pode ser realizada posteriormente a aprovação das juntas pelos ensaios não destrutivos, sem a necessidade de se ter o sistema de tubulação estanque. _x000D_
Como um equipamento de fabricação, o custo do investimento do estaleiro para um robô de decapagem deve ser equivalente a uma fonte de soldagem de alta tecnologia. Sendo arbitrado esse valor em R$200.000,00. Uma das variáveis que devem compor o custo são os consumíveis necessários para realização da decapagem, como eletrólitos e sobressalentes._x000D_
O custo por litro de eletrólito é de 200,00 R$/L e o consumo por junta foi estimado em 0,150 L/junta, resultando num custo de 30,00 R$/junta. Adicionalmente foi considerado um valor para o custo associado à execução de serviço, arbitrado em 10,00 R$/junta, totalizando então um custo de 40,00 R$ por junta soldada._x000D_
Estimativa de custo da decapagem eletrolítica associada ao processo de soldagem_x000D_
Custo para aquisição do equipamento:	R$                        200.000,00_x000D_
Custo de eletrólito [R$ / L]:	R$                                200,00_x000D_
Cons</t>
  </si>
  <si>
    <t>Redução de investimentos em novos projetos, diminuindo os ganhos com a aplicação da tecnica de decapagem eletrolítica._x000D_
Adesão das contratadas em adotar a tecnologia de decapagem eletroquímica em suas atividades.</t>
  </si>
  <si>
    <t>A entrega proposta é um procedimento executivo para realização de decapagem eletrolítica em tubulações em inox. Para a entrega serão realizados testes de desempenho da técnica._x000D_
Outra entrega inicial do projeto é um projeto de sistema para decapagem interna para testes de validação da solução._x000D_
Tomando como mês 1 o inicio do projeto: previsão de entrega até o mês 14 de especificação técnica para contratação de serviço de decapagem eletroquímica em soldas de aço inoxidável. Previsão de entrega até o mês 19 de um protótipo intermediário para validação dos conceitos e ajustes necessários. Previsão de entrega até o mês 29 do protótipo na versão final para testes em ambientes relevantes. Previsão de entrega até o mês 36 (fim do projeto) dos resultados dos testes e treinamentos para uso.</t>
  </si>
  <si>
    <t>PT-200.20.00041.10</t>
  </si>
  <si>
    <t>EV-00267</t>
  </si>
  <si>
    <t>Drone Autônomo para Aplicação de Revestimento em Superfícies - DAARS</t>
  </si>
  <si>
    <t>Drone com sistema modular intercambiável entre pintura e preparação da superfície. Com sistema portátil para pequenos reparos ou com sistema  conectado por um umbilical a uma base móvel que fornece remotamente energia elétrica, bombeamento de tinta para pintura de grandes áreas.</t>
  </si>
  <si>
    <t>Redução HHER e redução custos associados à redução da equipe de pintura. Ampliação da manutenção de revestimento em áreas acessíveis somente com parada de produção.</t>
  </si>
  <si>
    <t>upimgs/Drone_pintura.png</t>
  </si>
  <si>
    <t>•	P&amp;D: 4M_x000D_
_x000D_
Custos de implantação e execução por plataforma: _x000D_
_x000D_
•	CAPEX (por 10 anos): 250.000,00 (1 drone = R$150.000,00, 2 baterias = R$25.000,00, 1 pistola = R$25.000,00 e outros (materiais de reposição, seguro, treinamento etc) = R$50.000,00) (R$1.750.000,00 p/ 7 plataformas);_x000D_
•	OPEX (por ano): R$25.000,00 (estimado em 10% do CAPEX) (R$175.000,00 p/ 7 plataformas).</t>
  </si>
  <si>
    <t>Licenciamento ou compra do drone com treinamento.</t>
  </si>
  <si>
    <t>Atualmente, grande parte dos serviços de reparo da pintura (acima de 2 m de altura) é realizado em parada. Em 2021 está prevista uma entrega parcial (reparo da pintura). Em 2022 entrega final (pintura de grandes áreas).</t>
  </si>
  <si>
    <t>Requisitos: A tinta deve atender a norma: N-2680; Faixa de espessura da pintura: 350 a 450 micrômetros; Espessura mínima por demão: 150 micrômetros; Velocidade de vento máxima: 21 nós (39 km/h); Não apresentar defeitos conhecidos como: escorrimento e casca de laranja; Qualidade de aplicação da pintura: área mínima de 1m².</t>
  </si>
  <si>
    <t>ICT:  ITA/ CCM ( SIGITEC nº: 2018/00632-0)_x000D_
Petrobras:  UN-BC</t>
  </si>
  <si>
    <t>Licenciamento</t>
  </si>
  <si>
    <t>Recursos financeiros para conclusão do TC.</t>
  </si>
  <si>
    <t>Redução HHER e redução custos de pintura. Ampliação da manutenção de revestimento em áreas acessíveis somente com parada de produção.</t>
  </si>
  <si>
    <t>Racional do benefício para o drone de reparo:_x000D_
_x000D_
Reparo com uso do drone: _x000D_
•	Equipe: 2 pessoas;_x000D_
•	Produtividade média por esquema: 10 m2/dia, considerando um período de 10 horas trabalhadas por dia, tempo de carga de tinta (1,3 litros) e de bateria (20 a 30 min em carga máxima) após cada 20 minutos de aplicação de tinta. Por ano é estimado 3650 m2 de área pintada. Obs.: Produtividade máxima (por aplicação) de 2m2 em 20 minutos, resultando em 20 m2/dia._x000D_
_x000D_
Mesmo reparo pelo método tradicional:_x000D_
•	Equipe: 5 pessoas;_x000D_
•	Produtividade média do esquema (pintura com todas as demãos): 0,2 m2/HH (real). Assim, para 5 pessoas e um período de 10 horas trabalhadas por dia, a produtividade é 10m2/dia_x000D_
_x000D_
Benefício anual por plataforma (Redução custos associados à redução da equipe de 5 para 2 pessoas): _x000D_
•	Total HH: 3 pessoas x 10 horas x 365 = 10.950HH;_x000D_
•	Valor do HH: R$40,00 x 1,98 = R$79,20;_x000D_
•	Resultado financeiro: R$867.240,00 (R$6.070.680 p/ 7 plataformas);_x000D_
•	Redução de HHER: 10.950 (redução de 40% HHER);_x000D_
•	Benefícios não mensurados: Redução de custo de embarque, hotelaria, desperdício de tinta e otimização do uso de andaime.</t>
  </si>
  <si>
    <t>Limitações de uso do robô, como comprimento máximo do umbilical, autonomia em operação, no caso de uso da bateria. Custo global do sistema.</t>
  </si>
  <si>
    <t>Drone com sistema portátil para pequenos reparos da pintura ou com sistema conectado por um umbilical a uma base móvel que fornece remotamente energia elétrica e bombeamento de tinta para aplicação em grandes superfícies.</t>
  </si>
  <si>
    <t>PT-200.20.00042.01</t>
  </si>
  <si>
    <t>EV-00268</t>
  </si>
  <si>
    <t>Robô aplicado à área de Difícil Acesso para Revestimento - RDAR</t>
  </si>
  <si>
    <t>Protótipo de um robô autônomo para realizar preparação de superfície, aplicação de revestimento e inspeção, com capacidade para se locomover através do casco de uma plataforma, em regiões curvas e com inclinações negativas, chegando em locais de difícil acesso.</t>
  </si>
  <si>
    <t>Redução HHER e redução de diárias de UMS. Ampliação da manutenção de revestimento em áreas de difícil acesso, como proa e popa do casco de uma plataforma.</t>
  </si>
  <si>
    <t>upimgs/RDAR.png</t>
  </si>
  <si>
    <t>Considerado Custo de aquisição do robô e treinamento de equipe: R$1.500.000,00. Mínimo 2 robôs com custo total de R$3.000.000,00. Custo de reposição de peças/manutenção: R$500.000,00.</t>
  </si>
  <si>
    <t>Contratação de um TC para elevar o grau de maturidade do projeto para TRL 7 e CRL 6. Realizar o licenciamento.</t>
  </si>
  <si>
    <t>Atualmente, grande parte dos serviços de reparo da pintura em área de difícil acesso é realizado em parada. Esse projeto pode ser aplicado em todas as UEPs, a partir do licenciamento da primeira entrega parcial, previsto para dez de 2022.</t>
  </si>
  <si>
    <t>Inspeção, preparação e pintura automatizada em áreas de difícil acesso. A produtividade para pintura é estimada em 70 m2/h. O veículo deve ser capaz de se locomover em superfícies curvas, com grau negativo de inclinação, vencer obstáculos como cordão de solda.</t>
  </si>
  <si>
    <t>ICT: SENAI-SC_x000D_
_x000D_
Petrobras: UN-ES; UN-BC; UN-Buzio; UN-BS e SRGE</t>
  </si>
  <si>
    <t>Licenciamento da tecnologia e produção comercial com parceiros de mercado para posterior contratação pela Petrobras</t>
  </si>
  <si>
    <t>Recurso financeiro para contração de TC (Fase 2) para implementos de tratamento de superfície, inspeção e realização de testes em ambientes operacionais.</t>
  </si>
  <si>
    <t>Aumento da produtividade. Padronização da aplicação.Diminuir a exposição dos pintores a risco. Redução dos serviços de montagem e desmontagem de andaimes.</t>
  </si>
  <si>
    <t>Considerando a redução de diárias de UMS para pintura das regiões de difícil acesso. A tecnologia viabilizará a redução de 20% de diárias de UMS para manutenção de pintura nestas regiões. Considerando a periodicidade deste serviço a cada 10 anos por FPSO. Considerando a execução de 7 FPSOs da UN-BC nos 10 anos de valoração.  Não foram considerados os benefícios de redução de POB e redução de aluguel de andaime.  BENEFÍCIO DE SMS: eliminação de homem hora exposto ao risco. Foi considerado um valor médio de diária, para uma campanha com duração de 180 dias em média. A redução de diária de UMS por ano por FPSO: R$1,451M/FPSO. Para 7 FPSOs: 1,451M*7 =R$10,160M</t>
  </si>
  <si>
    <t>Limitações de uso do robô. Alto custo do protótipo.</t>
  </si>
  <si>
    <t>Sistema automatizado para aplicação de revestimento em área de difícil acesso, com áreas curvas e com grau de inclinação negativas, como proa e popa de plataformas.</t>
  </si>
  <si>
    <t>PT-200.20.00042.02</t>
  </si>
  <si>
    <t>EV-00269</t>
  </si>
  <si>
    <t>Robô de cordas para jateamento, pintura e Inspeção costado</t>
  </si>
  <si>
    <t>Automatização da Aplicação de Pintura em Grandes Superfícies - Fase 2: Implementos de preparação e inspeção.</t>
  </si>
  <si>
    <t>1) Desenvolvimento do processo de preparação, revestimento e inspeção automatizados;2) Mitigar os riscos de danos ambientais com o uso de jateamento a seco para preparação da superfície;3) Reduzir quantidade de pessoas a bordo, diminuir o número de homens em rapel epossibilidade de executar o processo sem parar a operação.</t>
  </si>
  <si>
    <t>upimgs/Robo_Fase_2.jpg</t>
  </si>
  <si>
    <t>CSMR</t>
  </si>
  <si>
    <t>Andre Koebsch</t>
  </si>
  <si>
    <t>204451</t>
  </si>
  <si>
    <t>R$ 9.640.357,99 (P&amp;D e validação).</t>
  </si>
  <si>
    <t>O que é necessário para Implementar:_x000D_
Adequação Contratual: ​MD, ET, PPU (US para robô); Exigência de alta produtividade + Redução de ressarcimento equipe parada; SMS (Limitação para trabalho sobre mar); Contrato Global; Associação Parceria Comercial no projeto._x000D_
_x000D_
Racional da valoração:_x000D_
O Robô de Pintura reduzirá o tempo necessário para manutenção de pintura. A solução atualmente empregada possui uma produtividade de 0,19 contra uma produtividade de 0,59 da solução Robô de pintura. Logo, a campanha de UMS poderá ser mais curta ou ainda, para algumas regiões, ser manutenida sem o uso de  UMS.  Considerando o período  deste serviço de pintura do costado a cada 10 anos por FPSO. Considerando a execução de 20 FPSOs nos 10 anos de valoração e não considerando os benefícios de redução de POB. BENEFÍCIO DE SMS: Eliminação de HHER._x000D_
Diária média de U$400 k e 15 dias/FPSO = U$6MM/FPSO em 10 anos. Para 20 FPSOs = U$120MM.</t>
  </si>
  <si>
    <t>1) Baixa produtividade e  Serviço realizado sobre o mar  e trabalho em altura;  _x000D_
2) Costado de UEPs;  _x000D_
3) Março/2021- UN/BC;_x000D_
Avaliar novas tecnologias de esquemas de pintura, preparo de superfície e aplicação automatizada, bem os respectivos fatores de influência na execução da pintura;</t>
  </si>
  <si>
    <t>i.Adequação Contratual: MD, ET, PPU (US para robô)_x000D_
ii.Exigência de alta produtividade + Redução de ressarcimento equipe parada_x000D_
iii.SMS (Limitação para trabalho sobre mar)_x000D_
iv.Licenciamento (em andamento);_x000D_
v.  Contrato Global</t>
  </si>
  <si>
    <t>ICT: SENAI-SC._x000D_
_x000D_
Petrobras: UN-ES; UN-BC; UN-Buzios;      UN-BS e SRGE.         _x000D_
                                              _x000D_
Licenciamento: SBS_x000D_
_x000D_
Processo: 2018/00031-7_x000D_
Nº PT: PT-154.01.13578_x000D_
N° SAP: 4600573711_x000D_
N° ANP: 20876-9</t>
  </si>
  <si>
    <t>1) Apresentar ao SBS das demandas para atendimento de pendências de Inspeção, de Marinha e de Certificadora das UNs para contrato global;_x000D_
2) Exigência nos contratos do SBS pela solução pretendida;</t>
  </si>
  <si>
    <t>Aplicação em campo;</t>
  </si>
  <si>
    <t>1) Redução de custos;_x000D_
2) Aumento da produtividade;   _x000D_
3) Diminuição de HHER;</t>
  </si>
  <si>
    <t>VPL R$ 4.474.840,97 – 1 Plataforma_x000D_
_x000D_
VPL R$ 89.496.819,36 – 20 plataformas</t>
  </si>
  <si>
    <t>Manutenção atual da condição de aplicação dos esquemas de pintura, os quais expões trabalhadores a risco, não obedecem as condições ótimas de aplicação.</t>
  </si>
  <si>
    <t>1) Sistema automatizado para aplicação de esquema pintura, em condições adversas, robô de pintura, em áreas planas e verticais, cascos de plataformas;_x000D_
2) Aumentar a produtividade, redução de POB e diminuição exposição a riscos.</t>
  </si>
  <si>
    <t>PT-200.20.00042.03</t>
  </si>
  <si>
    <t>EV-00270</t>
  </si>
  <si>
    <t>Robô de cordas para pintura costado (Entrega unificada com a EV-00269)</t>
  </si>
  <si>
    <t>Automatização da Aplicação de Pintura em Grandes Superfícies</t>
  </si>
  <si>
    <t>1)Aumento da produtividade para sistemas de pintura de navios e tanques;_x000D_
2)Reduzir os custos de manutenção, aumentar a vida útil dos equipamentos e instalações, reduzir o número de reparos;_x000D_
3)Minimizar o risco de acidentes durante a realização dos trabalhos.</t>
  </si>
  <si>
    <t>upimgs/FullSizeRender.jpg</t>
  </si>
  <si>
    <t>Racional da valoração:_x000D_
O Robô de Pintura reduzirá o tempo necessário para manutenção de pintura. A solução atualmente empregada possui uma produtividade de 0,19 contra uma produtividade de 0,59 da solução Robô de pintura. Logo, a campanha de UMS poderá ser mais curta ou ainda, para algumas regiões, ser manutenida sem o uso de  UMS.  Considerando o período  deste serviço de pintura do costado a cada 10 anos por FPSO. Considerando a execução de 20 FPSOs nos 10 anos de valoração e não considerando os benefícios de redução de POB. BENEFÍCIO DE SMS: Eliminação de HHER._x000D_
Diária média de U$400 k e 15 dias/FPSO = U$6MM/FPSO em 10 anos. Para 20 FPSOs = U$120MM.</t>
  </si>
  <si>
    <t>O que é necessário para Implementar:_x000D_
Adequação Contratual: ​MD, ET, PPU (US para robô); Exigência de alta produtividade + Redução de ressarcimento equipe parada; SMS (Limitação para trabalho sobre mar); Contrato Global; Associação Parceria Comercial no projeto.</t>
  </si>
  <si>
    <t>1) Avaliar novas tecnologias de esquemas de pintura, preparo de superfície e aplicação automatizada, bem os respectivos fatores de influência na execução da pintura;_x000D_
2) UN-BC;_x000D_
3) Validação realizada em agosto/2018.</t>
  </si>
  <si>
    <t>1) Aumento da produtividade para sistemas de pintura de navios e tanques_x000D_
2) Reduzir os custos de manutenção, aumentar a vida útil dos equipamentos e instalações, reduzir o número de reparos;_x000D_
3) Minimizar o risco de acidentes durante a realização dos trabalhos.</t>
  </si>
  <si>
    <t>ICT: SENAI-SC_x000D_
_x000D_
Petrobras: UN-ES; EN-BC; EN-Buzio; UN-BS e SRGE_x000D_
_x000D_
Processo: 2015/00223-5_x000D_
Nº PT: PT-154.01.12486_x000D_
N° SAP: 4600510377_x000D_
N° ANP: 19698-0</t>
  </si>
  <si>
    <t>1)Exigência nos contratos do SBS pela solução pretendida._x000D_
2)ETB incorporação do produto nos planos de manutenção das Uns.</t>
  </si>
  <si>
    <t>R$ 3.590.257,98</t>
  </si>
  <si>
    <t>1) Aumento da produtividade;_x000D_
2) Padronização da aplicação;_x000D_
3) Diminuir a exposição dos pintores a risco.</t>
  </si>
  <si>
    <t>1) 84% de redução de custos;_x000D_
2) 88% de redução da exposição humana ao risco;_x000D_
3) Redução no tempo de 35 dias (com andaime) para 14 dias (com robô);_x000D_
4) Redução do número de executantes (20 para 6), menos 7.392 HHER.</t>
  </si>
  <si>
    <t>1) Manutenção atual da condição de aplicação dos esquemas de pintura, os quais expões trabalhadores a risco, não obedecem as condições ótimas de aplicação e a super lotação das unidade operacionais._x000D_
2) ETB - Alteração do volume de pintura a ser contratado pelas UNs (e LMS).</t>
  </si>
  <si>
    <t>1) Sistema automatizado para aplicação de esquema pintura, robô de pintura, em áreas planas e verticais, cascos de plataformas;_x000D_
2) Aumentar a produtividade, padroniza aplicação e diminuir exposição a riscos.</t>
  </si>
  <si>
    <t>EV-00271</t>
  </si>
  <si>
    <t>Tinta autorregenerante (self healing)</t>
  </si>
  <si>
    <t>Aditivos para autorreparação de tintas por meio de ensaios de laboratório, acelerados e de campo.</t>
  </si>
  <si>
    <t>1) Aumento da vida útil dos esquemas de pintura no setor de Óleo e Gás.2) Mitigar os riscos de danos ambientais evitando corrosão prematura;3) Redução da quantidade de pessoas a bordo.</t>
  </si>
  <si>
    <t>upimgs/Tinta_Autorregenerante.jpg</t>
  </si>
  <si>
    <t>Realizar Validação em campo.A validação da solução na P-57 (UN-ES) será realizada assim que as atividades retornem a normalidade._x000D_
_x000D_
Estratégia de implantação:_x000D_
INFRA a bordo: Disponibilidade de POB para 1 técnico &amp; apoio para aplicação a bordo; Adequação Contrato; ​MD (parágrafo): Exigência para uma vida útil mais longa; PPU: Considerar ganhos com a utilização da tinta aditivada; Licenciamento; Associação Parceria Comercial no projeto._x000D_
_x000D_
Racional de valoração:_x000D_
O emprego das tintas autorregenerantes reduzirá a propagação da corrosão atmosférica proveniente de um dano mecânico. Desta forma a tecnologia ajudará manter a taxa de corrosão dentro dos limites aceitáveis (abaixo de 8%), tendo como consequência a redução da manutenção de calderaria. A implementação ocorrerá em duas etapas. A primeira sem a necessidade de UMS. Nesta etapa a nova tinta irá iniciar o processo de minimização de retrabalhos. Durante a campanha de UMS há um ganho com relação a tempo, pois já é percebido ganhos com a minimização de retrabalhos. Em 10 anos há demanda de uma UMS a cada 2 anos por um período de campanha de 90 dias. Poderá reduzir a campanha em 10 dias. Diária UMS =&gt; U$80k. Custo U$800k / campanha / plataforma. Redução de Custo de U$3,2 MM / plataforma em 10 anos. Considerando ganho para 10 plataformas teremos redução de custo de R$32 MM.</t>
  </si>
  <si>
    <t>1) Validação da solução realizada em Corpos de prova na RPBC - 2019;_x000D_
_x000D_
2) Validação na P-47 (UN-BC) março 2021;_x000D_
_x000D_
3) Início do processo de licenciamento março de 2021.</t>
  </si>
  <si>
    <t>i.Adequação Contratual: MD, ET, PPU (US para robô)_x000D_
ii.Exigência de alta performance dos esquemas de pintura + Redução de ressarcimento equipe parada_x000D_
iii.Licenciamento;_x000D_
v.  Contrato Global</t>
  </si>
  <si>
    <t>ICT: Universidade de São Paulo / USP_x000D_
_x000D_
Petrobras: UN-ES; UN-BC; UN-Buzios;      UN-BS e SRGE.         _x000D_
                                              _x000D_
Licenciamento: SBS_x000D_
_x000D_
Processo: 2014/00064-1_x000D_
Nº PT: PT-154.01.11047 _x000D_
N° SAP: 4600508473_x000D_
N° ANP: 19673-3</t>
  </si>
  <si>
    <t>1) Exigência nos contratos do SBS pela solução pretendida;_x000D_
_x000D_
2) ETB incorporação do produto nos planos de manutenção das Uns.</t>
  </si>
  <si>
    <t>Aplicação de campo.</t>
  </si>
  <si>
    <t>VPL R$ 6.376,598,99 – 1 Plataforma_x000D_
_x000D_
VPL R$ 63.765.989,89 – 10 plataformas.</t>
  </si>
  <si>
    <t>1) Manutenção atual da condição de aplicação dos esquemas de pintura obrigando um número maior de intervenções nas unidades operacionais. Esta condição acaba por expor os trabalhadores a risco, não obedecem as condições ótimas de aplicação e a super lotação das unidade operacionais._x000D_
_x000D_
2) Definição quanto a forma de venda das cápsulas. Se em forma de aditivo ou incorporada na tinta.</t>
  </si>
  <si>
    <t>1) Revestimentos aditivados com microcápsulas com características específicas protetoras contra corrosão que permitirão que este se autorregenere em caso de dano físico como riscos ou trincas._x000D_
_x000D_
2) O aditivo são cápsulas carregadas com agentes formadores de filmes e/ ou inibidores de corrosão. Aditivos desenvolvidos visam aumentar a vida útil da tinta, diminuindo a periodicidade de manutenções preventivas e/ou corretivas.</t>
  </si>
  <si>
    <t>PT-200.20.00042.04</t>
  </si>
  <si>
    <t>EV-00272</t>
  </si>
  <si>
    <t>Adesivos para aplicações estruturais offshore</t>
  </si>
  <si>
    <t>Definição de requisitos de projeto e qualificação de sistemas de adesivos estruturais para fixação de estruturais terciárias.</t>
  </si>
  <si>
    <t>Aumento da segurança operacional devido à redução de serviços à quente durante manutenções em operação e redução do custo de manutenção.</t>
  </si>
  <si>
    <t>upimgs/EV-00272_Adesivo_Estrutural.jpg</t>
  </si>
  <si>
    <t>&gt; Proceder conjunto de ensaios e testes para comprovar desempenho dos adesivos para as condições planejadas;_x000D_
&gt; Identificar adesivos adequados e critérios de validação;_x000D_
&gt; Estabelecer critérios para seleção, qualificação e projeto de uniões adesivadas adequados para aplicações offshore.</t>
  </si>
  <si>
    <t>&gt; Atualmente são aplicadas basicamente uniões mecânicas (soldas e parafusos);_x000D_
&gt; Aplicação potencial em plataformas já em operação que demandam manutenção, adequações e extensão de vida útil;_x000D_
&gt; Oportunidade de aplicação após a validação das premissas do projeto de pesquisa e definição de Especificações Técnicas.</t>
  </si>
  <si>
    <t>&gt; Atendimento às normas de saúde e segurança e outras existentes;_x000D_
&gt; Critérios para cálculo de aplicação e limites em projetos de engenharia;_x000D_
&gt; Atendimento à requisitos específicos para unidades de produção offshore flutuantes (Classificadoras).</t>
  </si>
  <si>
    <t>&gt; CLIENTES INTERNOS, UNs indicando potenciais estruturas para desenvolvimento de solução adesivada;_x000D_
&gt; FORNECEDORES de adesivos, indicando tendências e fornecendo propriedades básicas;_x000D_
&gt; FORNECEDORES de mão de obra, capacitando equipe para utilização da tecnologia de adesivagem de estruturas;_x000D_
&gt; Classificadoras, elaborando regras mais modernas, sinérgicas à tendência de aplicação de adesivos para estruturas.</t>
  </si>
  <si>
    <t>&gt; Manutenção da tendência de extensão da vida útil das plataformas existentes e;_x000D_
&gt; Para novos empreendimentos, a necessidade de alterações de projeto quando a unidade já esta com nível de completação elevado, reduzindo custos de prazos.</t>
  </si>
  <si>
    <t>&gt; Equipe com adequada expertise e conhecimento;_x000D_
&gt; Infraestrutura de ensaios; e_x000D_
&gt; Recursos para testes físico-químicos.</t>
  </si>
  <si>
    <t>&gt; Redução do tempo de reparo;_x000D_
&gt; Redução de riscos pela não utilização de trabalho a quente;_x000D_
&gt; Redução dos custos operacionais (OPEX).</t>
  </si>
  <si>
    <t>&gt; Redução de OPEX em virtude de indisponibilidade de estrutura para reparo a quente (Redução custo de limpeza e inertização de tanques para permitir soldagem no convés: Custo de limpeza tanque de armazenamento: R$140.000,00, Custos de amarração, desamarração e pullback: R$50.000,00, Custo embarcação offloading/dia: U$47.000,00. Tempo para limpeza e inertização: 60 dias; Redução de capacidade de armazenamento: até 20%. Consequência: aumento no número de offloadings durante período de limpeza. Considerado 10% e 20% de redução de capacidade em 60 dias, resultando em 1 e 2 offloadings extras (2 dias de operação/offloading) 40 operações em 10 anos);_x000D_
&gt; Maior segurança no processo de reparo em virtude de trabalho a frio.</t>
  </si>
  <si>
    <t>&gt; Eventuais restrições para o fornecimento de adesivos específicos;_x000D_
&gt; Desenvolvimento de outra tecnologia de união, mais barato e rápido;_x000D_
&gt; Incapacidade de fornecedores de aplicar a tecnologia de adesivagem;_x000D_
&gt; Subdimensionamento ou falha na aplicação dos adesivos, extrapolando os limites e parâmetros de performance dos adesivos.</t>
  </si>
  <si>
    <t>&gt; Aplicação de adesivos em substituição a uniões soldadas para fixação de estruturas secundárias em unidades de produção offhsore;_x000D_
&gt; Especificação Técnica para seleção e qualificaçao de adesivos estruturais para uniões adesivadas;_x000D_
&gt; Requisitos para projeto de uniões aplicando adesivos estruturais;_x000D_
&gt; Definição de propriedades e limites de desempenho para  aplicação de adesivos em ambiente offshore.</t>
  </si>
  <si>
    <t>PT-200.20.00043.04</t>
  </si>
  <si>
    <t>EV-00273</t>
  </si>
  <si>
    <t>FUSÃO COM EV-00958 - Cálculo vida remanescente tubulação PRFV por ultrassom</t>
  </si>
  <si>
    <t>Metodologia de inspeção por ultrassom para monitoramento do envelhecimento de tubulação de PRFV e modelo de predição de vida remanescente.</t>
  </si>
  <si>
    <t>Aumento da segurança operacional e conformidade com requisitos de gestão de integridade de unidades de produção.</t>
  </si>
  <si>
    <t>upimgs/Int_PRFV_fusão.jpg</t>
  </si>
  <si>
    <t>UQQ7</t>
  </si>
  <si>
    <t>Genaro Zanon</t>
  </si>
  <si>
    <t>9849509</t>
  </si>
  <si>
    <t>&gt; Pagamento de pessoal para validação do modelo e obtenção dos resultados de monitoração com coleta de alta quantidade de dados ultrassônicos;_x000D_
&gt; Custos para obtenção do material dos corpos de prova e manutenção dos ensaios de envelhecimento por longa duração até 1,5 ano;_x000D_
&gt; Custo da contratação de serviço de inspeção no ativo.</t>
  </si>
  <si>
    <t>&gt; Realizar a matriz de teste com pressão e temperatura de acordo com as curvas de HDB de projeto e correlacionar com os dados de monitoramento pro US;_x000D_
&gt; Validar metodologia para previsão de vida de tubulações e dutos de materiais compósitos poliméricos.</t>
  </si>
  <si>
    <t>&gt; Atualmente são realizados apenas ensaios hidrostáticos nessas linhas;_x000D_
&gt; Aplicação em todos sistemas de FRP de plataformas (Pré-Sal) já em operação que demandam gestão de integridade perante órgão regulador (ANP);_x000D_
&gt; Oportunidade de aplicação na atualização das Especificações Técnicas e dos planos de inspeção dos ativos;_x000D_
&gt; Abrangência na aplicação imediata do conhecimento na inspeção de dutos flexíveis (camadas poliméricas) tanto nos convencionais ) quanto aos novos desenvolvimentos de dutos compósitos (na qualificação)._x000D_
&gt; Aplicação em sistemas onshore e offshore (com abrangência ao refino) após qualificação da metodologia (2022).</t>
  </si>
  <si>
    <t>&gt; Condições operacionais do ativo que se requer a previsão;_x000D_
&gt; Normas Internacionais e metodologias desenvolvidas em projetos anteriores, para aplicação piloto da metodologia no ativo.</t>
  </si>
  <si>
    <t>&gt; CLIENTES INTERNOS: SUP e UNs (BS, BC, RIO, ES, SEAL, AM) e Submarina_x000D_
&gt; FORNECEDORES de serviço de inspeção por ultrassom, _x000D_
&gt; UNIVERSIDADE UFRJ com mão de obra e conhecimento, desenvolvendo metodologia e realizando matriz de testes_x000D_
&gt; UNs, SUP e SUB, atualizando as especificações técnicas para os novos projetos, e incluindo requisitos nos planos de inspeção dos ativos.</t>
  </si>
  <si>
    <t>&gt; Manutenção da tendência do uso de materiais alternativos mais resistentes a corrosão;_x000D_
&gt; A necessidade de manter as especificações técnicas atualizadas, e a dar ampla divulgação pra contemplar os planos de inspeções dos ativos.</t>
  </si>
  <si>
    <t>&gt; Infraestrutura e disponibilidade  de recurso humano para monitorar estágios de envelhecimento do material;_x000D_
&gt; Disponibilidade de material compósito no mercado nacional, para confecção de Corpos de Prova;_x000D_
&gt; Local para testes com monitoramento de pressão e temperatura para envelhecimento.</t>
  </si>
  <si>
    <t>&gt; Redução dos custos de manutenção;_x000D_
&gt; Redução de riscos de paradas não programadas por falhas;_x000D_
&gt; Proteção de receita de lucro cessante, para cada falha evitada.</t>
  </si>
  <si>
    <t>&gt; Redução de custos na manutenção, com proteção de receita de lucro cessante, ao evitar falhas com paradas não programadas._x000D_
&gt; Maior segurança e confiabilidade no comissionamento e na operação do ativo.</t>
  </si>
  <si>
    <t>&gt; Nova abordagem da análise de dados ultrassônicos, com uso de transformação digital, o que requer atualização dos prestadores de serviço._x000D_
&gt; Ativos não preverem o serviço de inspeção de suas unidades.</t>
  </si>
  <si>
    <t>&gt; Modelo para previsão de vida de ativos em materiais não metálicos - compósitos;_x000D_
&gt; Atualização de Especificação Técnica para requisitos de previsão de vida, com obtenção de dados nos ativos novos - durante C&amp;M, para definir propriedades iniciais para monitoramento;_x000D_
&gt; Validação de metodologia por ultrassom para subsidiar a gestão de integridade de dutos e tubulações em material compósito PRFV para previsão de vida em serviço;_x000D_
&gt; Definir as correlações de temperatura, pressão, e tempo no modelo de envelhecimento e na previsão de vida.</t>
  </si>
  <si>
    <t>PT-200.20.00043.05</t>
  </si>
  <si>
    <t>EV-00274</t>
  </si>
  <si>
    <t>Procedimento para inspeção de uniões PRFV por ultrassom</t>
  </si>
  <si>
    <t>Transferência de conhecimento para os prestadores de serviço, através de chamada pública pela universidade no DOU, para inspeção em corpos de provas já confeccionados e gabaritados em projetos anteriores. Blind test em uniões adesivadas e laminadas para qualificação e validação de procedimento.</t>
  </si>
  <si>
    <t>Aumento de confiabilidade desses sistemas de tubulações em materiais compósitos pelo emprego de NDT durante C&amp;M e consequente redução de paradas não programadas.</t>
  </si>
  <si>
    <t>upimgs/PRFV-US.jpg</t>
  </si>
  <si>
    <t>&gt; Pagamento de pessoal para validação dos processos e resultados esperados._x000D_
&gt; Custos para chamada Pública -  e infraestrutura para evento de fomento._x000D_
&gt; Custo da contratação de serviço de inspeção no ativo.</t>
  </si>
  <si>
    <t>&gt; Realizar chamada pública e realizar fomento de empresas brasileiras de prestação de serviço no tema de inspeção por ultrassom em uniões de compósitos._x000D_
&gt; Identificar as variáveis essenciais, e ampliar o escopo para diâmetros e espessuras maiores aos já desenvolvidos.</t>
  </si>
  <si>
    <t>&gt; Atualmente são realizados apenas ensaios hidrostáticos para controle de qualidade dessas uniões na C&amp;M;_x000D_
&gt; Aplicação em todos sistemas de FRP de plataformas (Pré-Sal) já em operação que demandam gestão de integridade perante órgão regulador (ANP);_x000D_
&gt; Oportunidade de aplicação na atualização das Especificações Técnicas e dos planos de inspeção dos ativos;_x000D_
&gt; Abrangência na aplicação imediata do conhecimento na inspeção de dutos flexíveis (camadas poliméricas) tanto nos convencionais ) quanto aos novos desenvolvimentos de dutos compósitos (na qualificação)._x000D_
&gt; Aplicação imediata em sistemas onshore e offshore (com abrangência ao refino);</t>
  </si>
  <si>
    <t>&gt; Atendimento à Lei das Estatais, quanto a ampla divulgação para seleção de parceiros, via chamada pública;_x000D_
&gt; Normas Internacionais e metodologias desenvolvidas em projetos anteriores, para transferência de conhecimento e fomento ao mercado.</t>
  </si>
  <si>
    <t>&gt; CLIENTES INTERNOS: SUP e UNs (BS, BC, RIO, ES) _x000D_
&gt; FORNECEDORES de serviço de inspeção por ultrassom- empresas nacionais, _x000D_
&gt; UNIVERSIDADE UFRJ com mão-de-obra e conhecimento, capacitando empresas para utilização da metodologia já desenvolvida (2017/00077-4);_x000D_
&gt; SUP, atualizando as especificações técnicas para os novos projetos._x000D_
&gt; ABENDI - Como terceira parte, para acompanhar o processo e auxiliar na divulgação / captação de parceiros.</t>
  </si>
  <si>
    <t>&gt; Empresas com expertise e equipamentos interessadas em participar do projeto;_x000D_
&gt; Infraestrutura e disponibilidade  de recurso humano para fomento,_x000D_
&gt; Disponibilidade de material compósito no mercado nacional, para confecção de Corpos de Prova.</t>
  </si>
  <si>
    <t>&gt; Redução dos custos de manutenção;_x000D_
&gt; Aumento de confiabilidade, redução de riscos de paradas não programadas por falhas;_x000D_
&gt; Proteção de receita de lucro cessante, para cada falha evitada.</t>
  </si>
  <si>
    <t>&gt; Redução de custos na manutenção, com proteção de receita de lucro cessante, ao evitar falhas com paradas não programadas._x000D_
&gt; Maior segurança e confiabilidade no comissionamento e na operação do ativo._x000D_
_x000D_
&gt;Benefício = Número de falha evitada ao ano x produção de uma plataforma do Pré-Sal (barris) * BRENT (U$ 25) * cotação do dólar (R$5,1) = 1*150.000* U$ 25* R$5,1 =  R$21MM/ano</t>
  </si>
  <si>
    <t>&gt; Falta de interesse dos prestadores de serviço na parceria;_x000D_
&gt; Ativos não colocarem concorrências e preverem o serviço de inspeção de suas unidades.</t>
  </si>
  <si>
    <t>&gt; Fomento de empresas brasileiras na prestação de serviço em inspeção de uniões de tubulações de compósitos._x000D_
Empresas qualificadas:_x000D_
1. COMPOENDE AERONÁUTICA LTDA _x000D_
2. DO VALE ENGENHARIA _x000D_
3. END-CHECK CONSULTORIA, SERVIÇOS ESPECIALIZADOS E COMÉRCIO DE PEÇAS E _x000D_
EQUIPAMENTOS LTDA _x000D_
4. END OLIVEIRA FISCALIZAÇÃO TÉCNICA EM MONTAGEM LTDA _x000D_
5. ISQ BRASIL INSTITUTO DE SOLDADURA E QUALIDADE LTDA _x000D_
6. SIMEROS TECHNOLOGIES _x000D_
7. TECNATOM DO BRASIL ENGENHARIA E SERVIÇOS LTDA _x000D_
8. UNIDAS INSPEÇÕES E SERVIÇOS INDUSTRIAIS LTDA _x000D_
9. VENTURA SOLUÇÕES TÉCNICAS LTDA_x000D_
&gt; Atualização de Especificação Técnica para requisitos de inspeção dessas uniões de FRP (I-ET-3010.00-1200-200-P4X-003 Rev. B)_x000D_
&gt; Validação de procedimentos/instruções de inspeção por ultrassom para uniões em compósitos, para contemplar a lista de possíveis fornecedores nesse escopo para a Petrobras._x000D_
&gt; Definição de variáveis essenciais e desenvolvimento de metodologia para espessura e diâmetros maiores, a fim de aumentar abrangência de aplicação.</t>
  </si>
  <si>
    <t>PT-200.20.00043.07</t>
  </si>
  <si>
    <t>EV-00275</t>
  </si>
  <si>
    <t>Qualidade compósitos pultrudados offshore</t>
  </si>
  <si>
    <t>Modelo para otimização do processo de pultrusão para definição de variáveis essenciais e promoção de aumento de qualidade e confiabilidade dos perfis pultrudados.</t>
  </si>
  <si>
    <t>Produtos mais resistentes e duráveis, com controle de processo e de qualidade atualizados. Revisão das especificações técnicas de materiais e de C&amp;M.</t>
  </si>
  <si>
    <t>upimgs/Pultrusora.jpg</t>
  </si>
  <si>
    <t>CLYC</t>
  </si>
  <si>
    <t>Cristiane Xavier da Silva Campos</t>
  </si>
  <si>
    <t>227741</t>
  </si>
  <si>
    <t>&gt; Proceder conjunto de ensaios e testes para comprovar desempenho das estruturas atuais;_x000D_
&gt; Manufaturar amostras com desempenho melhorado e avaliar suas características;_x000D_
&gt; Propor adoção de novos processos, matéria-prima e requisitos para produtos mais adequados à demanda do mercado.</t>
  </si>
  <si>
    <t>&gt; Estruturas pultrudadas já são aplicadas em plataformas, porém, com o advento dos requisitos de reação e resistência ao fogo, a qualidade e durabilidade das estruturas vem diminuindo._x000D_
&gt; Sua aplicação pode ser ampliada com o aumento de confiabilidade dessas estruturas e ganho na expectativa de vida útil;_x000D_
&gt; Aplicação potencial em plataformas já em operação que demandam extensão de vida útil, em substituição às estruturas metálicas;_x000D_
&gt; Oportunidade de aplicação dos resultados, por meio de revisão de normas e requisitos de fabricação,  tão logo sejam validados os resultados dos ensaios dos produtos obtidos em equipamentos de escala (2022).</t>
  </si>
  <si>
    <t>&gt; Manter um equilíbrio entre o atendimento aos requisitos de resistência e reação ao fogo, e de resistência mecânica e durabilidade dos perfis pultrudados. _x000D_
&gt; Atendimento aos requisitos das sociedades classificadoras para utilização de materiais não metálicos em unidades de produção offshore.</t>
  </si>
  <si>
    <t>&gt; CLIENTES INTERNOS, priorizando demandas (estruturas críticas e prioritárias) para atendimento das especificações formuladas;_x000D_
&gt; FORNECEDORES de estruturas, fornecendo materiais para caracterização do status quo e, apresentado oportunidades de melhoria em seus processos e produtos;_x000D_
&gt; ABNT e agências normatizadores, elaborando normas mais modernas, sinérgicas às tecnologias, formulações e processos mais atuais.</t>
  </si>
  <si>
    <t>&gt; Manutenção da tendência de necessidade de extensão da vida útil das plataformas existentes e;_x000D_
&gt; Para novos empreendimentos, a necessidade de redução de peso e dos tempos de instalação e implantação;_x000D_
&gt; Tendência de novas plataformas terem custos de OPEX cada vez menores.</t>
  </si>
  <si>
    <t>&gt; Equipe com adequada expertise e conhecimento;_x000D_
&gt; Amostras de produtos de mercado para caracterização;_x000D_
&gt; Infraestrutura de manufatura das amostras e de ensaios e;_x000D_
&gt; Recursos para testes físico-químicos.</t>
  </si>
  <si>
    <t>&gt; Maior longevidade das estruturas;_x000D_
&gt; Redução dos tempo de reparo ao longo do ciclo de vida;_x000D_
&gt; Redução de riscos pela não utilização de trabalho a quente, quando da substituição de estruturas metálicas;_x000D_
&gt; Redução dos custos operacionais (OPEX).</t>
  </si>
  <si>
    <t>&gt; Redução de custos de manutenção;_x000D_
&gt; Maior confiabilidade das estruturas;_x000D_
&gt; Aumento de segurança do usuário.</t>
  </si>
  <si>
    <t>&gt; Eventuais restrições para o fornecimento de estruturas com determinados aditivos;_x000D_
&gt; Desenvolvimento de outra tecnologia metálicas, mais barato e/ou mais resistentes às intempéries;_x000D_
&gt; Incapacidade dos fornecedores de adotar novos parâmetros de manufatura de pultrudados;_x000D_
&gt; Encarecimento dos produtos em virtude dos parâmetros ótimos de formulação e processamento definidos em projeto.</t>
  </si>
  <si>
    <t>&gt; Especificação Técnica com requisitos de projeto e fabricação de estruturas pultrudadas aderentes ao grau de confiabilidade necessários para projetos offshore;_x000D_
&gt; Viabilizar estruturas pultrudadas com OPEX mais baixo na substituição de estruturas metálicas (menor custo de manutenção e maior longevidade);_x000D_
&gt; Maior domínio dos parâmetros para projeto de estruturas pultrudadas;_x000D_
&gt; Definição de materiais e formulações mais adequados para desempenho em aplicações específicas.</t>
  </si>
  <si>
    <t>PT-200.20.00043.01</t>
  </si>
  <si>
    <t>EV-00276</t>
  </si>
  <si>
    <t>Tubulações para água salgada de alta pressão</t>
  </si>
  <si>
    <t>Soluções para melhorar a confiabilidade de tubulações de água salgada (produzida) em plataformas empregando tubulações não metálicas e revestimentos poliméricos ou cerâmicos em tubulações metálicas para medias e altas pressões.</t>
  </si>
  <si>
    <t>Uma maior confiabilidade do sistema de água salgada, evitando paradas de produção, melhoraria diretamente a eficiência do sistema de injeção de água e na produtividade do poço; Possibilidade de aumento nas pressões de projeto para as especificações de tubulação em material compósito em projetos futuros.</t>
  </si>
  <si>
    <t>upimgs/EV-00276_Tubulação_Água_Salgada_CANCEL.jpg</t>
  </si>
  <si>
    <t>&gt; TC com UFRN para estudos, projeto estrutural, caracterização de materiais e qualificação de tubulação; (PEP 78 - R$ 10.000.000,00)_x000D_
&gt; HH interno para definição de cenários, premissas, acompanhamento do TC e coperação com UN. (PEP 75 e PEP 85 - R$ 2.000.000,00)</t>
  </si>
  <si>
    <t>&gt; Elaborar e qualificar projeto de tubos e conexões de compósito de alta pressão;_x000D_
&gt; Definir e qualificar processo de manufatura de tubos e conexões de alta pressão (corpos de prova);_x000D_
&gt; Realizar conjunto de ensaios de curta duração para tubos e conexões em material compósito;_x000D_
&gt; Realizar conjunto de ensaios de longa duração para tubos e conexões em material compósito;_x000D_
&gt; Realizar testes de desempenho de revestimentos poliméricos e cerâmicos;_x000D_
&gt; Estabelecer critérios de inspeção e controle de qualidade.</t>
  </si>
  <si>
    <t>&gt; Os sistemas de água salgada são de alta importância nos sistemas topside de plataformas (captação, resfriamento, injeção). &gt; O sistema de injeção de água tem papel fundamental na recuperação de petróleo futuro do reservatório. _x000D_
&gt; Maior confiabilidade das linhas de água salgada nas plataformas, evitando paradas de produção. Redução de custos e prazos de manutenção. Minimização do down time e melhoria da eficiência dos sistemas de injeção Topside._x000D_
&gt; A partir de 2024.</t>
  </si>
  <si>
    <t>&gt; Inovação tecnológica de projeto e fabricação de linhas em compósito para altas pressões (acima de 300 bar);_x000D_
&gt; Atendimento às normas técnicas de equipamentos e segurança de unidades marítimas de produção;_x000D_
&gt; Critérios complementares para projetos de engenharia de equipamentos em material compósito;_x000D_
&gt; Atendimento à normas para sistemas de tubulação e válvulas;</t>
  </si>
  <si>
    <t>&gt; CLIENTES INTERNOS, UNs indicando potenciais sistemas para testes de tubulação de compósito de alta pressão (injeção), baixa pressão (captação, refriamento) e revestimentos mais eficientes para aumentar disponibilidade operacional e reduzir perdas;_x000D_
&gt; FORNECEDORES de equipamentos em materiais compósitos e de matérias-primas para revestimentos;_x000D_
&gt; ICTs para desenvolvimento e validação do processo de manufatura, testes de curta e longa duração e definição de requisitos de fabricação e inspeção. (UFRN, UFMG, IPT, UFES e Universidade de Hanyang - Coréia do Sul)</t>
  </si>
  <si>
    <t>&gt; Manutenção da necessidade de aumento de confiabilidade nos sistemas de água salgada, para utilidades e injeção de água nos FPSO.</t>
  </si>
  <si>
    <t>&gt; Equipe com adequadaexperiência e conhecimento;_x000D_
&gt; Infraestrutura de manufatura de tubos e conexões adequada;_x000D_
&gt; Infraestrutura de ensaios de caracterização, qualificação e desempenho para compósitos e revestimentos.</t>
  </si>
  <si>
    <t>&gt; Aumento de confiabilidade dos sistemas de tubulação de água que causa muitas perdas de produção;_x000D_
&gt; Redução dos custos operacionais (OPEX).</t>
  </si>
  <si>
    <t>&gt; Aumento de confiabilidade dos sistemas de injeção de água, menores custos de manutenção, menor down time, maior recuperação de óleo pela manutenção do volume de injeção programado;</t>
  </si>
  <si>
    <t>&gt; Problemas de escala para garantir preço competitivo;_x000D_
&gt; Necessidade de mudança de cultura no emprego e operação de equipamentos em material compósito.</t>
  </si>
  <si>
    <t>&gt; Projeto estrutural de tubulação e conexões de compósito para alta pressão topside;_x000D_
&gt; Metodologias de deposição de cerâmicas e polímeros em tubulações de aço API 5L;_x000D_
&gt; Corpos de prova protótipo de tubulação e conexões em compósito para injeção de alta pressão.</t>
  </si>
  <si>
    <t>PT-200.20.00043.02</t>
  </si>
  <si>
    <t>EV-00277</t>
  </si>
  <si>
    <t>Válvulas em material composito PEEK/Fibra de Carbono</t>
  </si>
  <si>
    <t>R5 - Soluções para melhorar a confiabilidade de válvulas de sistema de água salgada (produzida) em plataformas empregando material compósito PEEK/Fibra de Carbono fabricadas por manufatura aditiva</t>
  </si>
  <si>
    <t>upimgs/carbon-peek_CANCEL.jpg</t>
  </si>
  <si>
    <t>EV-00279</t>
  </si>
  <si>
    <t>Veículos autônomos para aplicações Offshore</t>
  </si>
  <si>
    <t>1) Validação de veículo autônomo tipo GLIDER para medições em águas ultra-profundas, incluindo relatório de avaliação do período de testes, conjunto de dados qualificados e Especificação Técnica para contrato de serviço operacional;_x000D_
2) Validação de Veículo Autônomo de Superfície equipado com sensores para detecção de óleo em regiões offshore, incluindo relatório de avaliação do período de testes, conjunto de dados qualificados e Especificação Técnica para contrato de serviço operacional;_x000D_
3) Veículo Autônomo de Superfície para transporte de cargas leves entre plataformas offshore e centro de comando e controle em terra.</t>
  </si>
  <si>
    <t>Redução de custos de aquisição de dados oceanográficos; ampliação da disponibilidade de dados para elaboração de ETs de projetos, monitoramento ambiental e planejamento/apoio de operações offshore.</t>
  </si>
  <si>
    <t>CL80</t>
  </si>
  <si>
    <t>Luiz Alexandre de Araujo Guerra</t>
  </si>
  <si>
    <t>231987</t>
  </si>
  <si>
    <t>ST-0174</t>
  </si>
  <si>
    <t>Otimização de aquisição, processamento e gestão de dados de Geotecnia e Oceanografia</t>
  </si>
  <si>
    <t>2018/00207-8 - Infraestrutura para P&amp;D com​ o_x000D_
Centro de Hidrografia da Marinha do Brasil;​_x000D_
Valor: R$ 1 M</t>
  </si>
  <si>
    <t>Há desafios de gestão de projeto relacionados com o processo de aquisição de bens e materiais em função da desaceleração industrial pela pandemia e pela grande volatilidade da cotação da moeda estrangeira. Em termos técnicos, os desafios são a capacitação da equipe para operar com segurança em águas ultra-profundas e garantir a manutenção do equipamento.</t>
  </si>
  <si>
    <t>Atualmente a Petrobras já opera, por meio de contratos de serviço, gliders em águas profundas. Essa tecnologia foi implantada em 2016 para o atendimento de exigência de licenciamento ambiental na UO-BS. Está previsto o início dos testes operacionais com o glider de águas ultra-profundas na Bacia de Santos em 2023.</t>
  </si>
  <si>
    <t>Eficiência operacional na coleta de dados no oceano, em que se reduz o emprego de navios na atividade e, por conseguinte, o custo da coleta.</t>
  </si>
  <si>
    <t>A Marinha do Brasil necessita de dados oceanográficos para realização das atividades rotineiras de defesa e salvaguarda da vida humana nas Águas Jurisdicionais Brasileiras. A adoção de tecnologia robóticas para coleta de tais dados permite a operação contínua, independente das condições de mar. Essa característica das operações navais em muito se assemelha às  necessidades da Petrobras. A parceria estratégica de longa data entre a Petrobras e a Marinha e a convergência de interesses criou o ensejo ideal para a cooperação neste desenvolvimento com o acesso a navios e pessoal capacitado em fainas no mar para operacionalizar a utilização de veículos autônomos do tipo gliders.</t>
  </si>
  <si>
    <t>Manutenção do cenário de altos custos para a realização de coletas de dados oceanográficos por meio do emprego de navios especializados, seja pela limitação do mercado de serviços (i.e. baixa concorrência).</t>
  </si>
  <si>
    <t>Capacitação e disponibilidade da Infraestrutura logística por parte da executora e o gerenciamento eficaz e proativo dos processos de aquisições de materiais importados em um cenário de grande volatilidade da moeda americana.</t>
  </si>
  <si>
    <t>A implantação da tecnologia de glider ultra-profundo na Petrobras significa uma tremenda ampliação da capacidade de coletar dados oceanográficos ao longo de toda a coluna d'água até profundidades abissais com segurança e economia._x000D_
Premissas de valoração: Implantação na UO-BS​_x000D_
* IBAMA autorizou a supressão de 3 fundeios acústicos​_x000D_
* Custo de cada fundeio: R$ 5,3 M/ano; Contrato GLIDER: R$ 4,2 M/ano​_x000D_
* Benefício anual = 3 x R$5,3 M – R$4,2 M = R$ 11,7 M/ano (custo evitado)</t>
  </si>
  <si>
    <t>VPL de R$ 46,9M em 10 anos</t>
  </si>
  <si>
    <t>Caso os custos de infraestrutura aumentem significativamente no cenário de desvalorização do Real, ou que haja dificuldade de aquisição de bens e serviços críticos em função de eventual crise econômica mundial pela pandemia, pode haver restrições ou atrasos para a execução do escopo original, reduzindo o RESTEC e o VPL do projeto.</t>
  </si>
  <si>
    <t>Implantação de tecnologia robótica para medição de dados oceanográficos da superfície até profundidades junto ao fundo em águas ultra-profundas. A eficiência será avaliada pelo número de dias de operação contínua no mar.</t>
  </si>
  <si>
    <t>PT-200.20.00044.01</t>
  </si>
  <si>
    <t>PT-200.20.00174.01</t>
  </si>
  <si>
    <t>EV-00280</t>
  </si>
  <si>
    <t>RPAS (Drones) para Inspeção Visual e Medição de Espessura de tanques</t>
  </si>
  <si>
    <t>Solução com Drones visando disponibilizar tecnologias robóticas em RPAS, homologada pelas sociedades classificadoras, capazes de realizar atividades de inspeção com medição de espessura e monitoramento remoto em tanques e espaços confinados com fins de reduzir ou até mesmo eliminar a presença do homem nestes ambientes.</t>
  </si>
  <si>
    <t>Redução de HHER/POB nos trabalhos em altura ou em ambientes insalubres (atmosfera tóxicas ou inflamáveis; exposição a vento, movimentos,  correnteza ou altura); redução dos custos de contrato de serviço com a redução do tempo das campanhas; inspeção em regiões de difícil acesso; redução ou eliminação da necessidade de montagem de andaimes ou uso de equipes de escaladores industriais.</t>
  </si>
  <si>
    <t>BM52</t>
  </si>
  <si>
    <t>Joao Luiz Bullos Santos</t>
  </si>
  <si>
    <t>804630</t>
  </si>
  <si>
    <t>ST-0175</t>
  </si>
  <si>
    <t>Redução de custos e riscos da gestão de integridade de sistemas navais</t>
  </si>
  <si>
    <t>Em estudo</t>
  </si>
  <si>
    <t>- Mercado ainda não possui solução específica e tanques de estrutura complexa (FPSOs), implicando em necessidade de investimento para desenvolvimento da solução._x000D_
-Sistemas auxiliares de navegação e controle da aeronave (controle autônomo ou com operador externo ao ambiente confinado)_x000D_
-Homologação das soluções desenvolvidas ou testadas pelas Sociedades Classificadoras _x000D_
-Definição de processo de contratação das soluções desenvolvidas em parceria_x000D_
_x000D_
_x000D_
Estratégia de Implantação: #[Contratação de serviços que será possível através do desenvolvimento do mercado (drones capazes de realizar atividades mais complexas) dos principais players em tecnologias em drones.]#</t>
  </si>
  <si>
    <t>O desenvolvimento de tecnologias nas áreas de robótica, miniaturização de sensores e câmeras e inspeção baseada em imagens, permite o emprego crescente de técnicas de inspeção remota, que possuem os seguintes benefícios:_x000D_
_x000D_
Diminuir a exposição de vidas humanas ao risco em ambientes, tóxicos, inflamáveis ou de exposição a vento, onda e correnteza;_x000D_
_x000D_
Inspecionar região de difícil acesso, reduzindo a necessidade de operações especiais tais como montagem de andaimes e equipe de escaladores industriais;_x000D_
_x000D_
Reduzir custos de inspeção, com campanhas mais rápidas.</t>
  </si>
  <si>
    <t>1-Especificações técnicas dos drones que permitam operar a solução em ambientes confinados e interior de tanques._x000D_
2-A solução deve ser capaz de atender ao especificado no Plano de Inspeção para inspeção visual e de espessura dos pontos estruturais do tanque._x000D_
3-A solução deve ter viabilidade técnica e comercial para contratação como prestação de serviços.</t>
  </si>
  <si>
    <t>Empresas de serviço de inspeçao (Aerials, Terra Drone, XD4, EM&amp;I, NSG, ...) e instituições de pesquisa (UFMG, ITA,...)</t>
  </si>
  <si>
    <t>1-Parceria com as sociedades classificadoras para homologação da solução desenvolvida ou testada para a atividade de Inspeção de tanques ._x000D_
2-Prestadores de serviços aptos e homologados para utilizar a tecnologia_x000D_
3-Parceiros para desenvolvimento ou adaptação de soluções para uso em tanques de FPSO</t>
  </si>
  <si>
    <t>HH TEO, Contratação, HH UNs</t>
  </si>
  <si>
    <t>- Redução do número de acidentes, paralisações e indenizações_x000D_
- Maior segurança operacional na inspeção;_x000D_
- Melhoria da imagem e indices da companhia no mercado_x000D_
- Aumento da eficiência da inspeção_x000D_
- Redução de tempo e custos gastos na inspeção;_x000D_
- Diminuição do PoB.</t>
  </si>
  <si>
    <t>RACIONAL DE VALORAÇÃO:_x000D_
$[ALAVANCAS DE VALOR ADOTADAS:_x000D_
 * Redução de PoB / Redução de HHER_x000D_
 * Redução do Contrato de inspeção de tanque._x000D_
====================================_x000D_
TANQUES INSPECIONADOS/ANO:	_x000D_
UN-ES ==&gt; 18 (14,75%)_x000D_
UN-BS ==&gt; 35 (28,69%)_x000D_
UN-BC ==&gt; 52 (42,62%)_x000D_
BÚZIOS =&gt; 17 (13,93%)_x000D_
TOTAL =&gt; 122 Tanques_x000D_
Obs.: média do ciclo 2019 à 2024.		_x000D_
====================================_x000D_
VALOR MÉDIO DE POB DIÁRIO: R$ 499,36_x000D_
QUANTIDADE DE PONTOS INSP/DIA(MÉDIA): 223 Pontos_x000D_
_x000D_
CONTRATO TRADICIONAL:_x000D_
 * Tempo médio de inspeção de tanque: 12 dias(5 pessoas)_x000D_
 * HHER anual em inspeção de tanques (UN-BC): 24.100 hs_x000D_
 * Custo médio por inspeção de tanque com ME(UT): R$ 96.500_x000D_
 * Custo anual com inspeção de tanque (UN-BC): R$ 5.02 MM_x000D_
 * Incidentes de SMS (histórico): Em análise_x000D_
_x000D_
INSPEÇÃO COM DRONES (223 pontos/dia; 100% de VCI e ME por UT):_x000D_
 * Tempo médio de inspeção de tanque: 5 dias (2 pessoas)_x000D_
 * HHER anual em inspeção de tanques (UN-BC) : 5.720 hs_x000D_
 * Custo médio por inspeção de tanque com ME (UT): R$ 30.000_x000D_
 * Custo anual com inspeção de tanque (UN-BC): R$ 1.56 MM]$</t>
  </si>
  <si>
    <t>1-Falta de interesse dos parceiros tecnológicos para desenvolver a solução_x000D_
2-Politica de licenciamento do produtos entre parceiro e Petrobras após o desenvolvimento</t>
  </si>
  <si>
    <t>Solução tecnológica com Drones, homologada pelas Sociedades Classificadoras, para realizar inspeção e monitoramento remotos de tanques e espaços confinados, sem a necessidades de escaladores ou operadores dentro do ambiente (operada externamente ao tanque).</t>
  </si>
  <si>
    <t>PT-200.20.00044.02</t>
  </si>
  <si>
    <t>PT-200.20.00175.01</t>
  </si>
  <si>
    <t>EV-00281</t>
  </si>
  <si>
    <t>Inspeção automatizada de Mangote</t>
  </si>
  <si>
    <t>Desenvolver ferramenta para dar suporte à inspeção externa de Mangotes de Offloading aplicando sistema de captação de imagem de alta qualidade (câmeras HD) com sistema de limpeza de incrustação de vida marinha, com ajuste de variação de diâmetros e superação de obstáculos, com sistema para localização de posição de defeitos e qualificação de defeitos (Perfilagem laser 3D); com sistema de verificação e/ou aplicação de torque em porcas de estojos</t>
  </si>
  <si>
    <t>Redução de custos de inspeção; Garantia da integridade; Aumento de vida remanescente; Estimar falhas (vazamentos) e evitar acidentes e paradas de operação.</t>
  </si>
  <si>
    <t>HH - PEP 75</t>
  </si>
  <si>
    <t>Desenvolver um equipamento que consiga superar os obstáculos (variação de diâmetro, flanges, crescimento de vida marinha etc) durante o processo de inspeção e apresentar imagens e dados robustos para garantir a integridade do mangote e evitar desmobilização do mesmo. Validar a tecnologia junto aos órgaos de fiscalização.</t>
  </si>
  <si>
    <t>Situação Atual: Desde março de 2019 existe impedimento de executar inspeção preditiva, preventiva de mangotes marítimos na locação com uso de mergulhadores. Atualmente este serviço é executado com uso de ROVs para o trecho submerso, e para o trecho flutuante é feito a inspeção por rampeamento, com o mangote passando pelo convés de uma embarcação de apoio, porém não é possível fazer todo o trecho devido a proximidade da embarcação com a UEP. Sendo assim o cliente tem que fazer o pull-out da linha "velha" e o pull in de uma linha nova de mangotes, muitas das vezes, antes do prazo máximo citado na N-2073, aumentando os custos operacionais da Unidade._x000D_
Onde: Todas as UEPs._x000D_
Quando: Jan/2023.</t>
  </si>
  <si>
    <t>Segurança Operacional; Redução de custos; Disponibilidade da tecnologia e competitividade comercial.</t>
  </si>
  <si>
    <t>Dentro da Petrobras: LMS/US-SOEP/CEOPTO/OPTO_x000D_
_x000D_
Obs: Cliente não é parceiro, a não ser q ele q me ajude a reduzir custos, ampliar benefícios, viabilizar entregas. Neste Caso, é. _x000D_
_x000D_
Fora da Petrobras:  ._x000D_
Instituições de pesquisas: PUC/RJ, SENAI CIMATEC, UFRGS, CEFET/RJ e CBPF; _x000D_
Empresas: _x000D_
Ouro Negro, Ativatec.</t>
  </si>
  <si>
    <t>Continuidade e Manutenção dos níveis de produção iguais ou superiores aos atuais ( B.D.P)</t>
  </si>
  <si>
    <t>Apoio para teste de campo da ferramenta de inspeção, disponibilizando embarcação e equipe para testar o equipamento.</t>
  </si>
  <si>
    <t>Redução de custos de inspeção; Garantia da integridade; Aumento de vida remanescente; Estimar falhas (vazamentos) e evitar acidentes e paradas de operação._x000D_
Redução de HHER devido a substituição de mergulhadores por ferramenta automatizada (robô).</t>
  </si>
  <si>
    <t>GANHO</t>
  </si>
  <si>
    <t>Crise financeira , Pandemias, Falta de apoio para testes de campo. Interrupção do financiamento do projeto.</t>
  </si>
  <si>
    <t>Desenvolver ferramenta para dar suporte à inspeção externa de Mangotes de Offloading, visando aumentar a segurança operacional desta atividade, substituindo o mergulho raso ou de superfície._x000D_
Redução de uso de mergulhador para essa atividade - Redução de HHER.</t>
  </si>
  <si>
    <t>PT-200.20.00044.03</t>
  </si>
  <si>
    <t>PT-200.20.00175.06</t>
  </si>
  <si>
    <t>EV-00282</t>
  </si>
  <si>
    <t>Limpeza à vácuo de tanque de UEP</t>
  </si>
  <si>
    <t>Limpeza Automatizada de Tanques</t>
  </si>
  <si>
    <t>Redução de HHER através de redução de trabalho em espaço confinado na atividade de limpeza de tanques. Redução do tempo de indisponibilidade do tanque.</t>
  </si>
  <si>
    <t>CXY9</t>
  </si>
  <si>
    <t>Denis Alvin Liang</t>
  </si>
  <si>
    <t>9627869</t>
  </si>
  <si>
    <t>Técnica de limpeza inédita na PETROBRAS e incipiente em outra operadoras. Será aplicada em toda frota após conclusão do piloto.</t>
  </si>
  <si>
    <t>Custos de implantação._x000D_
Quantificação da redução de HHER</t>
  </si>
  <si>
    <t>Empresas prestadoras de serviço de limpeza.</t>
  </si>
  <si>
    <t>Fornecedores devem investir na nova tecnologia. Multiplicação de players no mercado.</t>
  </si>
  <si>
    <t>Falta de interesse no mercado em investir na nova tecnologia. Falta de fornecedores capazes de realizar o serviço.</t>
  </si>
  <si>
    <t>Redução de Homem-Hora em espaço confinado durante a limpeza. Aumento de produtividade remoção resíduos. Redução do tempo de indisponibilidade do tanque.</t>
  </si>
  <si>
    <t>PT-200.20.00044.04</t>
  </si>
  <si>
    <t>PT-200.20.00175.07</t>
  </si>
  <si>
    <t>EV-00283</t>
  </si>
  <si>
    <t>Inspeção de Caixa de mar Diverless</t>
  </si>
  <si>
    <t>Impalantar solução que possibilite a inspeção de caixa de mar sem utilização de mergulho</t>
  </si>
  <si>
    <t>Em todas as unidades Marítimas de produção</t>
  </si>
  <si>
    <t>Custos de implantação e operação._x000D_
Quantidade de Homem-Hora exposta ao risco e sua categorização.</t>
  </si>
  <si>
    <t>Fornecedores de serviços de inspeção com tecnologia alternativas ao mergulho.</t>
  </si>
  <si>
    <t>Eliminação de diárias de barco de mergulho SDSV .</t>
  </si>
  <si>
    <t>Fornecedor único. Risco de abandono da tecnologia ou risco de inviabilidade economica.</t>
  </si>
  <si>
    <t>Redução de mergulho raso na inspeção de caixa de mar</t>
  </si>
  <si>
    <t>PT-200.20.00044.05</t>
  </si>
  <si>
    <t>PT-200.20.00175.08</t>
  </si>
  <si>
    <t>EV-00284</t>
  </si>
  <si>
    <t>Smart Design - Ergonomia integrada ao Projeto Básico</t>
  </si>
  <si>
    <t>Procedimento para Integração da Ergonomia no Projeto Básico (Especificação Técnica de Referência para Hull e Topside e Metodologia de Ergonomia para Projetos Básicos de FPSOs).</t>
  </si>
  <si>
    <t>Aumento da eficiência de operação e manutenção a bordo em futuros projetos mais adequados à realidade operacional dos FPSOs; e melhoria da construtibilidade e redução dos custos de mudanças de projeto; redução de diárias de UMS. _x000D_
Maior integração das disciplinas de projeto e maior compatibilização entre as diferentes especificações nos projetos básico e detalhado._x000D_
Especificação Técnica em Ergonomia visando eficiência no processo e melhoria nas condições de trabalho da plataforma projetada para o campo de Búzios.</t>
  </si>
  <si>
    <t>CWGH</t>
  </si>
  <si>
    <t>Luciano do Valle Garotti</t>
  </si>
  <si>
    <t>240150</t>
  </si>
  <si>
    <t>Custo no P&amp;D é custo da verba remanescente do TC: R$420.000,00. Já foram pagos R$8420.000,00 em parcela anterior (2019). Custos de HH interno: 1 ergonomista 40h p/ semana =  48.000,00 p/ mês.
Custo da implementação da entrega é o custo de um ergonomista em tempo integral durante o projeto de detalhamento (R$530.000,00) e de 4 ergonomistas para novos projetos básicos (R$2MM).</t>
  </si>
  <si>
    <t>X Acesso às situações de referência.
Acesso aos projetistas das diferentes disciplinas.
Execução das análises das situações de referência e das interações com projetistas em tempo hábil para elaboração das especificações.
Integrar a dimensão organizacional nas especificações (POB)</t>
  </si>
  <si>
    <t xml:space="preserve">X Situação atual: 
em aplicação nos projeto básico de referência, projeto básico aplicado ao campo de Búzios.
Em desenvolvimento especificações master para melhoria das especificações em projetos futuros.
Essas Ets serão aplicadas na fase de detalhamento do projeto de Buzios.
Em elaboração Memorial Descritivo do método aplicado para apoiar replicação em projetos futuros. </t>
  </si>
  <si>
    <t>X Viabilidade e operacionalidade do método e aplicabilidade das especificações.</t>
  </si>
  <si>
    <t xml:space="preserve">X UFRJ, UFMG, USP
Laboratório de Ergonomia da Universidade de Lyon (especialidade em integração da dimensão trabalho aos projetos)
Ergonomistas internos
Disciplinas de projeto: Automação de projetos, arquitetura, arranjo, movimentação de cargas, processos
Operação: produção, embarcação, manutenção, enfermagem, gestores e coordenadores,  </t>
  </si>
  <si>
    <t>Novos projetos de FPSOs que apliquem o método e as especificações dele resultantes.</t>
  </si>
  <si>
    <t>X Pesquisadores em ergonomia da atividade.
Acesso à maquete eletrônica
Vagas a bordo das unidades
Local de trabalho junto aos projetistas</t>
  </si>
  <si>
    <t>X menos alterações nas plataformas construídas,
redução de utilização da UMS,
redução do tempo de trabalho da equipe  de ergonomia,
maior integração das disciplinas de projeto e maior compatibilização entre as diferentes especificações nos projetos básico e detalhado.
VPL (2031) estimado em R$60 MM.</t>
  </si>
  <si>
    <t>Ganho econômico estimado em R$6MM por ano por FPSO futuro (resultante de 10 dias estimados de redução de UMS, menos alterações em FPSOs após construção, maior compatibilização entre as diferenes disciplinas de projeto, redução do tempo de trabalho de ergonomistas durante os projetos)</t>
  </si>
  <si>
    <t>A interrupção do projeto face à crise atual (econômica e de saúde), o não avanço do projeto até a construção do FPSO, a não aplicação das Ets de referência em projetos futuros.</t>
  </si>
  <si>
    <t xml:space="preserve">X A proposta visa entregar o método e as especificações em ergonomia, aplicados em um projeto real. 
Objetivo: TRL 9
Os princpais parâmetros técnicos são: adequação das condições de trabalho às exigências legais, às situações típicas de trabalho e à eficiência operacional requerida das diferentes equipes embarcadas.  
</t>
  </si>
  <si>
    <t>PT-200.20.00044.06</t>
  </si>
  <si>
    <t>PT-200.20.00103.14</t>
  </si>
  <si>
    <t>EV-00285</t>
  </si>
  <si>
    <t>DORIS - Robô móvel guiado sobre trilhos</t>
  </si>
  <si>
    <t>O DORIS é um sistema robótico para suporte à operação mas com a vantagem de poder compartilhar espaço com pessoas de forma segura por estar restrito à movimentação sob um trilho. _x000D_
Tem como principal foco realizar operações frequentes de monitoramento e inspeção, mas também com possibilidades de realizar pequenas intervenções.</t>
  </si>
  <si>
    <t>Redução da exposição dos operadores a acidentes e ambientes insalubres, maior controle sobre a integridade do ativo elevando a disponibilidade, evitando perdas de produção e acidentes envolvendo pessoas e o meio ambiente.</t>
  </si>
  <si>
    <t>upimgs/Doris.jpg</t>
  </si>
  <si>
    <t>BETX</t>
  </si>
  <si>
    <t>Maurício Galassi</t>
  </si>
  <si>
    <t>9887028</t>
  </si>
  <si>
    <t>HH interno + JIP (R$ 1MM)_x000D_
_x000D_
O custo de implantação considerado foi de 5 Milhões (ano da implantação)._x000D_
O custo operacional/manutenção considerado foi de 1 milhão a partir do ano subsequente com acréscimo de 5% a.a.</t>
  </si>
  <si>
    <t>ESTRATÉGIA DE IMPLANTAÇÃO: #[ Licenciamento da Tecnologia para empresas de mercado e recomendação de utilização da tecnologia em especificações técnicas, inclusive desde o projeto conceitual. ]#</t>
  </si>
  <si>
    <t>As tarefas de monitoramento e inspeção são usualmente realizadas por pessoas. Isso faz com que haja uma limitação na padronização das informações e uma menor frequência de inspeções.</t>
  </si>
  <si>
    <t>- Contrato assinado com executora;_x000D_
- Plataforma adaptada para receber o equipamento.</t>
  </si>
  <si>
    <t>- Petrobras: ESUP, SMS e TIC;_x000D_
- Outras operadoras: Equinor, Repsol Sinopec e Shell;_x000D_
- Executora do projeto (confidencial).</t>
  </si>
  <si>
    <t>- Cenário de O&amp;G que garanta os benefícios econômicos esperados (diante de um cenário de piora do mercado, a ET pode ser ainda mais vantajosa)._x000D_
- Viabilizar assinatura do contrato com executora.</t>
  </si>
  <si>
    <t>Contratação de empresa para manufatura do robô no modelo comercial atendendo a todas as premissas de engenharia de produto.</t>
  </si>
  <si>
    <t>- Redução de pessoas a bordo (POB);_x000D_
- Redução de exposição de pessoas a riscos;_x000D_
- Ferramenta para plataformas desabitadas;_x000D_
- Melhor monitoramento da integridade da plataforma.</t>
  </si>
  <si>
    <t>RACIONAL (TEXTO DETALHADO): VALORAÇÃO REALIZADA COM BASE EM ESTUDO REALIZADO NAS PLATAFORMAS REPLICANTES (P-66, P-67, P-68, P-69 e P-70) COM LEVANTAMENTO DE APLICAÇÕES COM POTENCIAL SUBSTITUIÇÃO PELO ROBÔ (APLICAÇÕES LEVANTADAS COM O APOIO DO SRGE)._x000D_
_x000D_
RACIONAL: Foram consideradas um conjunto de 9 tarefas, dentre manutenção preventiva, preditiva e inspeção com potenciais ganhos de substituição pelo robô de trilhos (DORIS). _x000D_
_x000D_
Para cada uma das tarefas foi considerado um potencial ganho de substituição pelo robô, quais sejam: ALTO -&gt; 70% de economia de HHER; MODERADO -&gt;  50% de economia de HHER; BAIXO -&gt; 30% de economia de HHER e MUITO BAIXO -&gt; 10% de economia de HHER._x000D_
_x000D_
Os valores foram calculados com base no HH planejado para estas aplicações (base de planejamento SAP ERP) considerando um custo de R$ 500,00/HH a partir do 1° ano de geração de benefício desta entrega (2025)._x000D_
_x000D_
O Benefício calculado foi de R$ 9.920.531 para o 1° ano de implantação sendo considerado um acréscimo de 5% a.a. a partir do ano subsequente à implantação._x000D_
_x000D_
_x000D_
RACIONAL DE VALORAÇÃO (TEXTO RESUMIDO): $[  Foram consideradas um conjunto de 9 tarefas, dentre manutenção preventiva, preditiva e inspeção com potenciais ganhos de substituição pelo robô de trilhos (DORIS). Para cada uma das tarefas foi considerado um potencial ganho de substituição pelo robô, quais sejam: ALTO -&gt; 70% de economia de HHER; MODERADO -&gt;  50% de economia de HHER; BAIXO -&gt; 30% de economia de HHER e MUITO BAIXO -&gt; 10% de economia de HHER. Os valores foram calculados com base no HH planejado para estas aplicações (base de planejamento SAP ERP) . ]$</t>
  </si>
  <si>
    <t>- Repriorização da carteira pela Petrobras e dos parceiros;_x000D_
- Disponibilização de um sistema robótico competidor.</t>
  </si>
  <si>
    <t>Sistema robótico móvel para monitoramento e inspeção de plantas de produção de petróleo.</t>
  </si>
  <si>
    <t>PT-200.20.00045.01</t>
  </si>
  <si>
    <t>EV-00286</t>
  </si>
  <si>
    <t>Digital Twin de peneiras moleculares</t>
  </si>
  <si>
    <t>Implantação da primeira versão da ferramenta de monitoramento de sistemas de desidratação em unidades de produção.</t>
  </si>
  <si>
    <t>BCMP</t>
  </si>
  <si>
    <t>Thiago Koichi Anzai</t>
  </si>
  <si>
    <t>2425010</t>
  </si>
  <si>
    <t>ST-0045</t>
  </si>
  <si>
    <t>Planta de Processo Inteligente</t>
  </si>
  <si>
    <t>HH interno + TC (R$ 1.5MM)</t>
  </si>
  <si>
    <t>'- Dar abrangência interna à ferramenta em termos de infraestrutura de TIC;_x000D_
- Integração com outros sistemas da companhia;_x000D_
- Cenário de O&amp;G futuro;_x000D_
- Modelagem fenomenológica do processo físico.</t>
  </si>
  <si>
    <t>O monitoramento dos sistemas de desidratação de gás natural por peneiras moleculares se dá hoje pelo acompanhamento de algumas poucas variáveis de processo. Dessa forma, decisões críticas quanto à regeneração dos leitos são feitas empiricamente com base no tempo de operação. Isso impede que os leitos possam ser utilizados de forma otimizada e reduz o tempo de vida útil do mesmo.</t>
  </si>
  <si>
    <t>'- Disponibilidade de infraestrutura robusta para permitir a execução em tempo real e de forma ininterruptas das rotinas de monitoramento.</t>
  </si>
  <si>
    <t>'- ICTs (UFRGS);_x000D_
- Unidades de Negócio da companhia;_x000D_
- TIC.</t>
  </si>
  <si>
    <t>- Ferramenta desenvolvida terá menor custo de implantação e manutenção quando comparada a iniciativas comerciais.</t>
  </si>
  <si>
    <t>'- Equipe das UNs;_x000D_
- TIC;_x000D_
- Termo de cooperação;_x000D_
- Disponibilidade de dados em PI;_x000D_
- Histórico de operação.</t>
  </si>
  <si>
    <t>'- Aumento do tempo de vida útil de equipamentos críticos ao processo;_x000D_
- Agilidade na identificação e diagnóstico de soluções anormais.</t>
  </si>
  <si>
    <t>VPL esperado = R$ 79.000.000,00</t>
  </si>
  <si>
    <t>'- Repriorização da carteira pela Petrobras;_x000D_
- Disponibilização de novas tecnologias de medição e/ou monitoramento sobustas e acessíveis para a aplicação.</t>
  </si>
  <si>
    <t>Sistema de monitoramento dos leitos de peneiras para desidratação do gás natural produzido em unidades offshore, com base em dados do PI.</t>
  </si>
  <si>
    <t>PT-200.20.00045.02</t>
  </si>
  <si>
    <t>EV-00287</t>
  </si>
  <si>
    <t>Digital Twin de membranas CO2</t>
  </si>
  <si>
    <t>Implantação da primeira versão da ferramenta de monitoramento de sistemas de separação de CO2 por membranas.</t>
  </si>
  <si>
    <t>HH interno + TC (R$ 2MM)</t>
  </si>
  <si>
    <t>'- Dar abrangência interna à ferramenta em termos de infraestrutura de TIC;_x000D_
- Integração com outros sistemas da companhia;_x000D_
- Cenário de O&amp;G futuro;_x000D_
- Cenário COVID-19;_x000D_
- Modelagem fenomenológica do processo físico.</t>
  </si>
  <si>
    <t>O monitoramento das membranas de remoção de CO2 é usualmente realizado pelo acompanhamento de poucas variáveis de processo, de forma que a operação não se torna otimizada, o que afeta o tempo de vida útil desses equipamentos e, consequentemente, a produção da unidade.</t>
  </si>
  <si>
    <t>- ICTs (UFRJ);_x000D_
- Unidades de Negócio da companhia;_x000D_
- TIC.</t>
  </si>
  <si>
    <t>Ferramenta desenvolvida terá menor custo de implantação e manutenção quando comparada a iniciativas comerciais.</t>
  </si>
  <si>
    <t>- Equipe das UNs;_x000D_
- TIC;_x000D_
- Termo de cooperação;_x000D_
- Disponibilidade de dados em PI;_x000D_
- Histórico de operação.</t>
  </si>
  <si>
    <t>'- Aumento do tempo de vida útil das membranas de CO2;_x000D_
- Agilidade na identificação e diagnóstico de soluções anormais.</t>
  </si>
  <si>
    <t>VPL esperado = R$ 44.000.000,00</t>
  </si>
  <si>
    <t>Repriorização da carteira pela Petrobras;_x000D_
- Disponibilização de novas tecnologias de medição e/ou monitoramento sobustas e acessíveis para a aplicação.</t>
  </si>
  <si>
    <t>Sistema de monitoramento das membranas de remoção de CO2 dos gases do produzidos no pré-sal , com base em dados do PI.</t>
  </si>
  <si>
    <t>PT-200.20.00045.03</t>
  </si>
  <si>
    <t>EV-00288</t>
  </si>
  <si>
    <t>Wellbot</t>
  </si>
  <si>
    <t>Teste de longa duração do sistema de controle avançado WellBot para o poço RO-66, da P-52 (UN-ES).</t>
  </si>
  <si>
    <t>U386</t>
  </si>
  <si>
    <t>Fabio Cesar Diehl</t>
  </si>
  <si>
    <t>9896627</t>
  </si>
  <si>
    <t>HH interno + TC (R$ 7MM)</t>
  </si>
  <si>
    <t>"- Dar abrangência interna à ferramenta em termos de infraestrutura de TIC;_x000D_
- Dar abrangência em termos de treinamento;_x000D_
- ""Mindset digital"";_x000D_
- Cenário de O&amp;G futuro;_x000D_
- Cenário COVID-19."</t>
  </si>
  <si>
    <t>Os poços são restringidos para o aumento da contrapressão e consequente estabilização do escoamento, resultando em perda de produção.</t>
  </si>
  <si>
    <t>Disponibilidade de instrumentação.</t>
  </si>
  <si>
    <t>"- ICTs (UFRJ e UFRGS);_x000D_
- Unidades de Negócio da companhia;_x000D_
- Área corporativa (abrangência);_x000D_
- TIC."</t>
  </si>
  <si>
    <t>- Cenário de O&amp;G que garanta que um incremento na produção gere os benefícios econômicos esperados;</t>
  </si>
  <si>
    <t>"- Aumento na produção de óleo;_x000D_
- Garantia da continuidade operacional."</t>
  </si>
  <si>
    <t>VPL esperado = R$ 213.000.000,00</t>
  </si>
  <si>
    <t>- Repriorização da carteira pela Petrobras;_x000D_
- Cenário de O&amp;G futuro.</t>
  </si>
  <si>
    <t>Sistema autônomo de operação de poços produtores com problemas de instabilidade de escoamento.</t>
  </si>
  <si>
    <t>PT-200.20.00045.04</t>
  </si>
  <si>
    <t>EV-00289</t>
  </si>
  <si>
    <t>Augmented Analytics</t>
  </si>
  <si>
    <t>Implementação de soluções de Análise Aumentada (Augmented Analytics) à indústria do E&amp;P.</t>
  </si>
  <si>
    <t>PHTF</t>
  </si>
  <si>
    <t>Pedro Henrique Thompson Furtado</t>
  </si>
  <si>
    <t>9887876</t>
  </si>
  <si>
    <t>HH interno + TC (R$ 11MM)</t>
  </si>
  <si>
    <t>'- Dar abrangência interna à ferramenta em termos de infraestrutura de TIC;_x000D_
- Integração com outros sistemas da companhia;_x000D_
- Acesso externo aos dados da Companhia;_x000D_
- Cenário de O&amp;G futuro;_x000D_
- Cenário COVID-19.</t>
  </si>
  <si>
    <t>A proposta e treinamento de modelos de predição de eventos em processos depende hoje da intervenção humana em praticamente todas as etapas. A proposta do "Augmented Analytics" é reduzir essa participação, contribuindo também na redução do viés na escolha das principais variáveis e parâmetros dos modelos.</t>
  </si>
  <si>
    <t>'- Disponibilidade de infraestrutura e interface robusta para permitir a execução em tempo real de múltiplas tarefas de treinamento e monitoramento.</t>
  </si>
  <si>
    <t>'- ICTs (PUC-RJ);_x000D_
- Unidades de Negócio da companhia;_x000D_
- TIC.</t>
  </si>
  <si>
    <t>'- Cenário de O&amp;G que garanta que um incremento na produção gere os benefícios econômicos esperados;</t>
  </si>
  <si>
    <t>'- TIC (infra);_x000D_
- Termo de cooperação;_x000D_
- Disponibilidade de dados em PI;_x000D_
- Disponibilidade do buscador de dados dos BDOs (Projeto SITOP);_x000D_
- Histórico de operação.</t>
  </si>
  <si>
    <t>'- Aumento do tempo de vida útil de equipamentos críticos ao processo;_x000D_
- Agilidade na identificação e diagnóstico de soluções anormais;_x000D_
- Redução do custo operacional através da predição de situações anormais nas plataformas.</t>
  </si>
  <si>
    <t>VPL esperado = R$ 62.000.000,00</t>
  </si>
  <si>
    <t>'- Repriorização da carteira pela Petrobras;_x000D_
- Cenário de O&amp;G futuro.</t>
  </si>
  <si>
    <t>Sistema para aplicação de técnicas de "Augmented Analytics", sobretudo AUTOML (geração automática de modelos de "Machine Learning"), para predição de enventos em processos nas plataformas do E&amp;P.</t>
  </si>
  <si>
    <t>PT-200.20.00045.05</t>
  </si>
  <si>
    <t>EV-00290</t>
  </si>
  <si>
    <t>OPERAÇÕES SUBMARINAS AUTÔNOMAS DE MEDIÇÃO</t>
  </si>
  <si>
    <t>Tecnologias para inserção em veículos submarinos autônomos (AUVs), com foco em realizar atividades de medição nos sistemas submarinos de produção.</t>
  </si>
  <si>
    <t>- Redução de OPEX, por conta da diminuição/eliminação do uso de embarcações de apoio nas atividades de inspeção submarina;- Redução de HHER e de POB;- Redução de emissão de CO2;- Aumento do nível de gestão de integridade dos sistemas submarinos de produção.</t>
  </si>
  <si>
    <t>B22I</t>
  </si>
  <si>
    <t>Antonio Jose Perez Rodrigues de Britto</t>
  </si>
  <si>
    <t>236123</t>
  </si>
  <si>
    <t>- Custos no P&amp;D = R$ 11,867 MM (equivalente a 40% do custo total de P&amp;D para prover as 2 entregas da ST)_x000D_
- Custos de Implantação = R$ 0,985 Bi (equivalente a 40% do custo total de implantação das tecnologias da ST)</t>
  </si>
  <si>
    <t>- Desenvolvimento de novas funcionalidades para uso nos AUVs_x000D_
- Realização de teste piloto da tecnologia em cenário representativo (teste de campo)</t>
  </si>
  <si>
    <t>- Situação atual: As inspeções dos sistemas submarinos de produção são efetuadas por meio do uso de robôs submarinos operados remotamente (tipo ROV) e/ou por mergulho._x000D_
- Local de aplicação: Sistemas submarinos de produção, em três cenários: região de splash zone, trecho vertical (riser) e trecho profundo (leito marinho);_x000D_
- Quando: Expectativa de implantar o uso desta tecnologia a partir de 2023</t>
  </si>
  <si>
    <t>- Conclusão de todas as tecnologias necessárias para a realização de medição de diversos parâmetros por meio de uso de AUVs nos sistemas submarinos de produção</t>
  </si>
  <si>
    <t>Empresas de AUV:_x000D_
- Oceaneering_x000D_
- Subsea7_x000D_
- OneSubsea_x000D_
- SAAB_x000D_
- Kongsberg_x000D_
- Eelume_x000D_
- Saipem_x000D_
- Houston Mechatronics_x000D_
ICTs:_x000D_
- Senai Cimatec_x000D_
Operadoras:_x000D_
- Shell_x000D_
- Total</t>
  </si>
  <si>
    <t>- Manutenção do plano de desenvolvimento tecnológico;_x000D_
- Sucesso no desenvolvimento de todas as funcionalidades requeridas para realização das atividades previstas com o uso da tecnologia</t>
  </si>
  <si>
    <t>- Mão de obra especializada no tema_x000D_
- Recursos financeiros</t>
  </si>
  <si>
    <t>- Redução de OPEX, por conta da diminuição/eliminação do uso de embarcações de apoio nas atividades de inspeção submarina;_x000D_
- Redução de HHER e de POB;_x000D_
- Redução de emissão de CO2;_x000D_
- Aumento do nível de gestão de integridade dos sistemas submarinos de produção.</t>
  </si>
  <si>
    <t>- Ganho econômico = R$ 2,580 Bi (equivalente a 40% do retorno estimado com o uso das tecnologias da ST)</t>
  </si>
  <si>
    <t>- Insucesso no desenvolvimento tecnológico, em todo ou em parte</t>
  </si>
  <si>
    <t>- Proposta da Entrega: Desenvolvimento de tecnologia em AUVs capazes de permitir a realização de atividades de medição em sistemas submarinos de produção_x000D_
- Parâmetros Técnicos a serem alcançados: Funcionalidades embarcadas nos AUVs, específicas para permitir a realização de medição de diversos parâmetros em sistemas submarinos de produção</t>
  </si>
  <si>
    <t>PT-200.20.00046.01</t>
  </si>
  <si>
    <t>EV-00291</t>
  </si>
  <si>
    <t>OPERAÇÕES SUBMARINAS AUTÔNOMAS DE INSPEÇÃO VISUAL</t>
  </si>
  <si>
    <t>Tecnologias para inserção em veículos submarinos autônomos (AUVs), com foco em realizar atividades de inspeção visual geral e detalhada nos sistemas submarinos de produção.</t>
  </si>
  <si>
    <t>- Custos no P&amp;D = R$ 17,800 MM (equivalente a 60% do custo total de P&amp;D para prover as 2 entregas da ST)_x000D_
- Custos de Implantação = R$ 1,478 Bi (equivalente a 60% do custo total de implantação das tecnologias da ST)</t>
  </si>
  <si>
    <t>- Local de aplicação: Sistemas submarinos de produção, em três cenários: região de splash zone, trecho vertical (riser) e trecho profundo (leito marinho);_x000D_
- Quando: Expectativa de implantar o uso desta tecnologia a partir de 2023</t>
  </si>
  <si>
    <t>- Conclusão de todas as tecnologias necessárias para a realização de inspeção visual geral e detalhada por meio de uso de AUVs nos sistemas submarinos de produção</t>
  </si>
  <si>
    <t>Empresas de AUV:_x000D_
- Oceaneering_x000D_
- Subsea7_x000D_
- OneSubsea_x000D_
- SAAB_x000D_
- Kongsberg_x000D_
- Eelume_x000D_
- Saipem_x000D_
- Houston Mechatronics_x000D_
ICTs:_x000D_
- Senai Cimatec_x000D_
- DFKI_x000D_
Operadoras:_x000D_
- Shell_x000D_
- Total</t>
  </si>
  <si>
    <t>- Ganho econômico = R$ 3,736 Bi (equivalente a 60% do retorno estimado com o uso das tecnologias da ST)</t>
  </si>
  <si>
    <t>- Proposta da Entrega: Desenvolvimento de tecnologia em AUVs capazes de permitir a realização de atividades de inspeção visual em sistemas submarinos de produção_x000D_
- Parâmetros Técnicos a serem alcançados: Funcionalidades embarcadas nos AUVs, específicas para permitir a realização de inspeção visual geral e detalhada em sistemas submarinos de produção</t>
  </si>
  <si>
    <t>PT-200.20.00046.02</t>
  </si>
  <si>
    <t>EV-00293</t>
  </si>
  <si>
    <t>Annelida</t>
  </si>
  <si>
    <t>Robo para Linhas de Produção validado.  O robô consiste em uma unidade capaz de entrar nas linhas flexíveis pelo FPSO, deslocar-se por ela e remover obstruções por hidrato ou parafina, economizando centenas de milhões em diárias de sonda.</t>
  </si>
  <si>
    <t>Redução drástica no tempo e custo para remoção de obstruções por hidrato e parafina em linhas rígidas e flexíveis.</t>
  </si>
  <si>
    <t>RES/EE</t>
  </si>
  <si>
    <t>upimgs/Logo_QvSPCK4.png</t>
  </si>
  <si>
    <t>Até o momento, foi investida verba de P&amp;D. Adicionalmente, deverão ocorrer investimentos para implantação do robô.</t>
  </si>
  <si>
    <t>Desafios tecnológicos relacionados às restrições volumétricas do conjunto de equipamentos, de forma à viabilizar seu uso no ambiente offshore.</t>
  </si>
  <si>
    <t>Atualmente, em muitos casos, para remoção de hidrato e parafina, é necessária a utilização de sondas para promover uma despressurização bilateral ou a circulação de fluidos. Em casos extremos pode ser necessária a remoção da linha.</t>
  </si>
  <si>
    <t>Confiabilidade do sistema_x000D_
Tempo de operação</t>
  </si>
  <si>
    <t>Senai-SC/ISI Embarcados_x000D_
UFRGS - Lamecc_x000D_
Senai-RS/ISI Polímeros_x000D_
UFRGS - Inf_x000D_
USP - CEMEAI</t>
  </si>
  <si>
    <t>Adoção da solução pelas unidades de negócio.</t>
  </si>
  <si>
    <t>Recurso orçamentário para o desenvolvimento</t>
  </si>
  <si>
    <t>Reduzir em ordem de grandeza o custo de intervenção para desobstrução de risers e linhas de produção. Disponibilização na forma de serviço,  aumentando a disponibilidade dos poços ativos, uma vez que não afeta o cronograma de sonda. Ganho de produção por reduzir o tempo de poços indisponíveis para a produção.</t>
  </si>
  <si>
    <t>Redução do custo de intervenções para desobstrução de linhas e risers de produção . Aumento da disponibilidade de poços em produção. Retorno de poços estado 4 para a produção.</t>
  </si>
  <si>
    <t>Por se tratar de um desenvolvimento desruptivo, há um risco tecnológico associado. Adicionalmente, há o risco (baixo) de haver desistência da implantação.</t>
  </si>
  <si>
    <t>Robô para realização de quebra de hidrato e remoção de parafina em linhas flexíveis sem sonda, com redução do custo de desobstrução de linhas por hidrato de parafina</t>
  </si>
  <si>
    <t>EV-00294</t>
  </si>
  <si>
    <t>Robin</t>
  </si>
  <si>
    <t>Robo para Poço validado.  O robô consiste em uma unidade capaz de entrar nos poços pelo SCPS, deslocar-se por ele e remover obstruções por hidrato ou parafina, economizando centenas de milhões em diárias de sonda.</t>
  </si>
  <si>
    <t>Redução significativa do tempo e custo das intervenções de manutenção (workover) em poços, ao permitir que essas operações sejam realizadas por uma unidade robótica ao invés de uma sonda.</t>
  </si>
  <si>
    <t>ST-0047</t>
  </si>
  <si>
    <t>Operações autônomas de poço e sondagem</t>
  </si>
  <si>
    <t>EV-00295</t>
  </si>
  <si>
    <t>Guideline para conexões MPD</t>
  </si>
  <si>
    <t>Conclusão do padrão formalizando metodologia</t>
  </si>
  <si>
    <t>EV-00296</t>
  </si>
  <si>
    <t>Poço Web Auto</t>
  </si>
  <si>
    <t>Visando a obtenção de uma plataforma autônoma para a elaboração de projetos de perfuração, foram estruturados 2 MVPs que viabilizam a incorporação de uma camada de inteligência (IA). Dessa forma, o primeiro MVP consiste na complementação das aplicações especialistas, preparando a ferramenta para automação do fluxo e para inclusão de algoritmos especializados. Já o segundo MVP consiste na construção de uma camada de comunicação entre as aplicações, visando automatização do fluxo de trabalho.Finalmente, na entrega final, com a inclusão da camada de IA, obtém-se uma plataforma capaz de gerar o projeto executivo de perfuração de forma autônoma.</t>
  </si>
  <si>
    <t>Eliminação do retrabalho, tais como a necessidade de inserir mesmos dados em aplicações especialistas distintas do ambiente digital Poço Web. Contribuirá para a redução de ocorrência de inconsistências de dados, permitirá otimizações dos workflows de projeto de poço, possibilitará a integração de sistemas distintos,  além de amplificar a segurança e conformidade das atividades e processos junto à plataforma de projetos de poços. Nessa entrega, o principal benefício consiste na redução expressiva do HH necessário para elaboração dos projetos de perfuração.</t>
  </si>
  <si>
    <t>POCOS/EP/CPP</t>
  </si>
  <si>
    <t>ST-0220</t>
  </si>
  <si>
    <t>Aumento de Eficiência de Projeto e Planejamento</t>
  </si>
  <si>
    <t>Recursos provenientes da Carteira de P&amp;D, com custo estimado de desenvolvimento pela Intelie de R$ 7MM</t>
  </si>
  <si>
    <t>incapacidade de atender as premissas de interligação entre aplicativos, necessidade de grandes desenvolvimentos para inserção de aplicativos no fluxo do POÇO Web, inviabilidade no desenvolvimento de IA para projeto automatizado.</t>
  </si>
  <si>
    <t>horizonte de aplicação prevista para 01/01/2025</t>
  </si>
  <si>
    <t>Otimizar fluxo, garantir auditoria e rastreabilidade de processo de projeto de poço</t>
  </si>
  <si>
    <t>Intelie</t>
  </si>
  <si>
    <t>Implantação no POÇO Web, participação ativa de projetistas, definição de modelo de contratação para as três fases</t>
  </si>
  <si>
    <t>POCOS/EP/IDE, POCOS/EP/SASD, POCOS/CAxxx-xx/PROJ</t>
  </si>
  <si>
    <t>ganho de HH de equipes. para o MVP1 redução de 15% para os sistemas que hoje não estão no fluxo do POÇO Web, para o MVP2 redução de 6% para todos os sistemas, para a entrega final esperamos reduzir 75% do tempo total.</t>
  </si>
  <si>
    <t>Retorno de negócio com R$ 610 MM, com os MVPs e entrega final e retorno riscado de R$ 236 MM</t>
  </si>
  <si>
    <t>Falta de adesão dos PROJs, falta de adesão do SPO/PEP</t>
  </si>
  <si>
    <t>(MVP1) Inserção de aplicativos que ainda não estão no fluxo do POÇO Web_x000D_
(MVP2) Desenvolvimento de fluxo e refluxo entre as várias aplicações do POÇO Web_x000D_
Automatização do processo de projeto de poço a partir de grandes condições de contorno</t>
  </si>
  <si>
    <t>PT-200.20.00047.02</t>
  </si>
  <si>
    <t>PT-200.20.00220.01</t>
  </si>
  <si>
    <t>EV-00297</t>
  </si>
  <si>
    <t>PWDa Auto</t>
  </si>
  <si>
    <t>Sistema Consultivo para otimização de operações de perfuração, manobra e retomada de circulação. Requisito construção do sistema mestre para automação da perfuração</t>
  </si>
  <si>
    <t>Redução do tempo de manobra. redução de eventos de perdas e ganhos associados a pressões de surge e Swab fora da janela operacional. Aumento de eficiência e de segurança operacional</t>
  </si>
  <si>
    <t>ST-0065</t>
  </si>
  <si>
    <t>Automação de Operações em Poços</t>
  </si>
  <si>
    <t>integração entre as partes</t>
  </si>
  <si>
    <t>Todas as operações offshore. A partir de 2023</t>
  </si>
  <si>
    <t>Precisão na informação sobre janela operacional</t>
  </si>
  <si>
    <t>ESSS, UTFPR</t>
  </si>
  <si>
    <t>Simulador transiente com capacidade de execução em tempo real_x000D_
Interação adequada com drilling contractor e serviços de direcional</t>
  </si>
  <si>
    <t>Assinatura de TC</t>
  </si>
  <si>
    <t>Redução de NPT, aumento de segurança, Redução de custo métrico de perfuração</t>
  </si>
  <si>
    <t>R$ 217.64 MM (VPL Negócio – consulta MAP-e em 10/02/2021).</t>
  </si>
  <si>
    <t>Implantação da tecnologia nas sondas contratadas</t>
  </si>
  <si>
    <t>Sistema consultivo para operações de perfuração, manobre e retomada de circulação visando operação segura dentro da janela operacional</t>
  </si>
  <si>
    <t>PT-200.20.00065.08</t>
  </si>
  <si>
    <t>EV-00298</t>
  </si>
  <si>
    <t>PWDa Auto - Módulo 2</t>
  </si>
  <si>
    <t>MVP com Janela Operacional dinâmica - Otimização da Perfuração</t>
  </si>
  <si>
    <t>Uniformização de operações, minimizando dispersão por equipe/unidade</t>
  </si>
  <si>
    <t>TCs _x000D_
HH EPOCOS</t>
  </si>
  <si>
    <t>Plano de implantação nas sondas contratadas</t>
  </si>
  <si>
    <t>Todas as operações offshore</t>
  </si>
  <si>
    <t>Modelos de otimização adequados</t>
  </si>
  <si>
    <t>ESSS,</t>
  </si>
  <si>
    <t>envelope operacional contemplando especificidades de operações pós-sal e pré-sal</t>
  </si>
  <si>
    <t>eficiencia e segurança</t>
  </si>
  <si>
    <t>R$66.19 MM (VPL Negócio – consulta MAP-e em 10/11/2020).</t>
  </si>
  <si>
    <t>Interação adequada com drilling contractor e serviços de direcional</t>
  </si>
  <si>
    <t>Sistema consultivo para perfuração visando operação eficiente e segura</t>
  </si>
  <si>
    <t>PT-200.20.00065.10</t>
  </si>
  <si>
    <t>EV-00299</t>
  </si>
  <si>
    <t>ARR (sistema alternativo de remoção de rochas)</t>
  </si>
  <si>
    <t>Sistema alternativo de perfuração, baseado em pulsos elétricos. No bottom hole assembly, uma turbina convencional aciona um gerador. A energia é convertida em pulsos de alta voltagem. Eletrodos na extremidade funcionam como uma "broca", removendo a rocha por spallation.</t>
  </si>
  <si>
    <t>Aumento da taxa de perfuração em rochas de alta resistência mecânica. Redução do tempo de perfuração de carbonatos no pré-sal.</t>
  </si>
  <si>
    <t>upimgs/ARR_map-e.png</t>
  </si>
  <si>
    <t>USD 48 MM, sendo USD 12,5 MM de verba Petrobras não enquadrada no compromisso ANP (PEP 85), USD 12,5 MM (pré-convertidos em reais) de verba da Shell (Global e Brasil) e USD 23 MM de contrapartida da Halliburton. Os custos de implantação não estão definidos, assumindo-se equivalência com o custo de duas brocas de alto desempenho.</t>
  </si>
  <si>
    <t>Baixo TRL do sistema e dos componentes críticos, como o alternador de fundo de poço, o sistema de condicionamento de energia, o gerador de pulsos e o fluido a ser empregado. O desenvolvimento dos componentes está sendo feito em paralelo e envolve limitações de espaço físico, dissipação de calor e confiabilidade dos componentes, que podem inviabilizar tecnicamente a integração da ferramenta. O projeto inclui construção de bancadas de teste especiais no Brasil para componentes montados no exterior, com riscos de atraso de fornecimento, comissionamento e importação.</t>
  </si>
  <si>
    <t>A necessidade de melhores taxas de avanço é imediata. As companhias de serviço estão continuamente fazendo avanços no projeto de suas brocas. A primeira aplicação será no pré-sal da Bacia de Santos, com abrangência para outros cenários de baixa taxa de perfuração.</t>
  </si>
  <si>
    <t>Há um histórico de baixa taxa de perfuração em carbonatos do pré-sal. Novos modelos de brocas, como a EV-00300, estão oferecendo ganhos incrementais.</t>
  </si>
  <si>
    <t>A Halliburton desenvolveu a cabeça de perfuração elétrica em conjunto com a Tetra e iniciou a concepção do BHA.</t>
  </si>
  <si>
    <t>O modelo de contratação de serviços de perfuração precisará contemplar a subcontratação do BHA de perfuração elétrica, uma vez que não será possível separá-lo dos demais serviços (MWD, LWD e direcional). Novos termos contratuais serão necessários para delimitar as responsabilidade em caso de incidentes como a perda da ferramenta no fundo.</t>
  </si>
  <si>
    <t>O projeto é desenvolvido com apoio da gerência de Diretrizes de Engenharia em Perfuração (POCOS/EP/IDE/PERF).</t>
  </si>
  <si>
    <t>Aumento significativo na taxa de perfuração e perfuração da fase do pré-sal em uma única manobra.</t>
  </si>
  <si>
    <t>R$ 495,9 MM</t>
  </si>
  <si>
    <t>O custo de fabricação e manutenção da ferramenta pode resultar em um custo operacional maior que o da perfuração convencional. Os prestadores de serviço podem se abster de utilizar uma ferramenta de terceiros. O número de ferramentas pode ser insuficiente para suprir a campanha de perfuração.</t>
  </si>
  <si>
    <t>Sistema alternativo de perfuração, baseado em pulsos elétricos.</t>
  </si>
  <si>
    <t>EV-00300</t>
  </si>
  <si>
    <t>Broca de alta performance</t>
  </si>
  <si>
    <t>Desenvolver tecnologia disruptiva de broca (Varel e Baker) para o cenário do carbonato do Pré-Sal para redução do custo métrico médio do carbonato do Pré-Sal.</t>
  </si>
  <si>
    <t>Redução de custo de construção de poço pelo aumento da eficiência das brocas que perfuram os carbonatos do Pré-sal. O benefício previsto é de redução de até 25% no custo métrico de perfuração dos carbonatos, através de aumento da ROP de 4,5m/h para 7m/h.</t>
  </si>
  <si>
    <t>upimgs/geotech_v3.jpg</t>
  </si>
  <si>
    <t>Custos das brocas para teste em campo (alocado no custo do poço perfurado)</t>
  </si>
  <si>
    <t>Desempenho das brocas ficarem abaixo da meta estabelecida (7m/h).</t>
  </si>
  <si>
    <t>Já foram realizados 5 testes de campo das 3 tecnologias contratadas. Uma das tecnologias foi descontinuada devido ao rendimento insuficiente no primeiro teste. As outras duas tecnologias estão em testes: ambas preparando para o terceiro teste de campo. Brocas a serem utilizados no Pré-Sal</t>
  </si>
  <si>
    <t>Brocas com alto desempenho e durabilidade capazes de perfurar toda a fase do Pré-sal em corrida única.</t>
  </si>
  <si>
    <t>Baker e Varel (IWS). Halliburton e Schlumberger são potenciais parceiros.</t>
  </si>
  <si>
    <t>Cias de serviço contratem a tecnologia desenvolvida pela parceira no projeto. Implantação de contratação que permitam utilizar a tecnologia desenvolvida pelo cliente SPO.</t>
  </si>
  <si>
    <t>GAT de Perfuração, implantação da entrega na contratação do SPO, integração com as cias de serviço de brocas.</t>
  </si>
  <si>
    <t>Redução do custo métrico de perfuração com a obtenção de ROP de até 8m/h na fase do Pré-sal</t>
  </si>
  <si>
    <t>R$ 168 MM</t>
  </si>
  <si>
    <t>As cias de brocas não utilizarem a tecnologia desenvolvida por questões de proteção do mercado. Impossibilidade de compra de tecnologia por inexigibilidade pelo Jurídico.</t>
  </si>
  <si>
    <t>Brocas disruptivas que permitam alcançar taxas de perfuração de 7m/h no carbonato do Pré-sal, buscando realizar a fase em corrida única.</t>
  </si>
  <si>
    <t>PT-200.20.00048.02</t>
  </si>
  <si>
    <t>EV-00301</t>
  </si>
  <si>
    <t>Delta EVA SIMCARR</t>
  </si>
  <si>
    <t>Modelos matemáticos de reologia HPHT, compressibilidade e transmissibilidade de pressão.</t>
  </si>
  <si>
    <t>Eliminar as limitações de ROP e Velocidade de manobra devido parâmetros de hidráulica de perfuração (limpeza, surge e swab).</t>
  </si>
  <si>
    <t>ECSW</t>
  </si>
  <si>
    <t>Umberto Sansoni Junior</t>
  </si>
  <si>
    <t>803320</t>
  </si>
  <si>
    <t>FWD Looking (nov/2020): 1,025 MM R$ (1/3 do TC: 2018/00211-5 )_x000D_
_x000D_
Custo integral: 1,326 MM R$ (1/5 do TC: 2018/00211-5 )</t>
  </si>
  <si>
    <t>Disponibilização dos modelos matemáticos e implementação no SIMCARR.</t>
  </si>
  <si>
    <t>Todos os poços direcionais, horizontais e/ou perfurados com PMCD/FMCD a partir de 2021.</t>
  </si>
  <si>
    <t>Limitações de ROP e Velocidade de manobra devido parâmetros de hidráulica de perfuração (limpeza, surge e swab).</t>
  </si>
  <si>
    <t>UTFPR</t>
  </si>
  <si>
    <t>Continuidade de operações com PMCD/FMCD. _x000D_
_x000D_
Revit de Marlim.</t>
  </si>
  <si>
    <t>- Implementação de novos módulos no SIMCARR: térmico transite, circulação de tampões de limpeza transiente, efeito de rotação na limpeza do poço, PMCD e FMCD, transmissibilidade de pressão.</t>
  </si>
  <si>
    <t>- Aumento de ROP na perfuração de poços.</t>
  </si>
  <si>
    <t>Economia de  58,47  MM R$ (VPL). Pelo ganho de 30% em ROP ou no tempo de manobra nos poços do REVIT de Marlim. Não foram considerados outros cenários de poços direcionais ou horizontais.</t>
  </si>
  <si>
    <t>Fim dos cenários de aplicação de perfuração com PMCD/FMCD.</t>
  </si>
  <si>
    <t>Implementação de novos módulos no SIMCARR: térmico transite, circulação de tampões de limpeza transiente, efeito de rotação na limpeza do poço, PMCD e FMCD, transmissibilidade de pressão..</t>
  </si>
  <si>
    <t>PT-200.20.00048.19</t>
  </si>
  <si>
    <t>EV-00302</t>
  </si>
  <si>
    <t>CronoWEB</t>
  </si>
  <si>
    <t>Entrega do Módulo de Materiais do CRONOWEB que irá subsitituir o PRIMAVERA, plataforma de alocação de recursos em poço.  O CRONOWEB Materiais será responsável pela consolidação dos detalhamentos de escopos e necessidade de materiais do cronograma de poços na POCOS/SPO.</t>
  </si>
  <si>
    <t>Agregar mais qualidade e agilidade no processo. Como vantagens podemos destacar a rapidez na disponibilização das informações, além de melhorias na integridade, confiabilidade e qualidade dos dados, na usabilidade do usuário, na rastreabilidade de intervenções e locações, inclusão do processo de validação dos escopos, entre outras.</t>
  </si>
  <si>
    <t>upimgs/ImagemCronoWeb.jpg</t>
  </si>
  <si>
    <t>-Custo do Termo de Cooperação com a Tecgraf para mapeamento e desenvolvimento da solução_x000D_
-HH das gerências envolvidas POCOS/SPO/PGD/GDR  e IPPs no apoio ao mapeamento de processos e definição de requisitos_x000D_
-HH da TIC relativa ao apoio em relação a infraestrutura/implamentação.</t>
  </si>
  <si>
    <t>Os principais desafios para implementação/implantação da solução estão associados a convivência das soluções (Cronoweb - Módulo de Mateiais) e Primavera, durante a fase de testes/implantação, que exige que as ferramentas adjacentes trabalhem com as informações vindo tanto de um sistema quanto de outro.</t>
  </si>
  <si>
    <t>A entrega foi implantada em Libra (escoo mais controlado) e posteriormente foi implantada para POÇOS/SPO em 05/08/2020</t>
  </si>
  <si>
    <t>Manutenção das funcionalidades já existentes no Primavera e treinamento das equipes que trabalhavam originalmente com esta ferramenta reduzindo os impactos na mudança.</t>
  </si>
  <si>
    <t>-Instituto TECGRAF_x000D_
-POCOS/SPO/PGD/GDR _x000D_
-IPPs</t>
  </si>
  <si>
    <t>As áreas cliente da solução devem colaborar com a definição/detalhamento dos novos requisitos  (árvore de materiais, incorporação do fluxo de trabalho, funcionalidades de poço-tipo/clonagem de poço) de forma que os mesmos tragam valor para a solução.</t>
  </si>
  <si>
    <t>Equipe da Tecgraf no desenvolvimento_x000D_
-POCOS/SPO/PGD/GDR  e IPPs no apoio ao mapeamento de processos e na assimilação para utilização da ferramenta em substituição ao Primavera_x000D_
-IPPs</t>
  </si>
  <si>
    <t>-Rapidez e qualidade das informações relativas ao detalhamento de escopo e de materiais._x000D_
-Controle de fluxo de trabalho com processos de validações de escopo._x000D_
-Rastreabilidade das alterações_x000D_
-O grande benefício enxergado para a entrega é o impacto na redução de problemas de prontidão.</t>
  </si>
  <si>
    <t>Os benefícios valorados associados à entrega sustentam os custos do desenvolvimento_x000D_
(VPL 209,5 MM R$)</t>
  </si>
  <si>
    <t>Os riscos enxergados para implantação não eram elevados em função de já existir um processo de detalhamento de materiais através do Primavera.  _x000D_
Novas funcionalidades foram implantadas mas o processo básico já existia.</t>
  </si>
  <si>
    <t>Módulo de Materiais do Cronoweb:_x000D_
Introdução da funcionalidade de detalhamento de escopo e de materiais, anteriormente implementada no Primavera, dentro do Cronoweb_x000D_
Implementa também melhorias no que diz respeito a facilidade de detalhamento de escopo/materiais através de recursos como Poço Tipo/Clonagem de Poço e o conceito de Kit de Materiais.</t>
  </si>
  <si>
    <t>PT-200.20.00048.03</t>
  </si>
  <si>
    <t>EV-00303</t>
  </si>
  <si>
    <t>CROSS</t>
  </si>
  <si>
    <t>Ferramenta de suporte a decisão com foco na conciliação de demanda/oferta, planejamento  e acompanhamento do processo de contratação de recursos de poços.</t>
  </si>
  <si>
    <t>-Redução de problemas de prontidão de recursos.-Redução de HH envolvido no acompanhamento de consumo de recursos, consolidação de demanda de recursos e planejamento de processo de contratação.</t>
  </si>
  <si>
    <t>POCOS/SPO/PG</t>
  </si>
  <si>
    <t>UPQ9</t>
  </si>
  <si>
    <t>Marcos dos Santos Figueiredo</t>
  </si>
  <si>
    <t>9786520</t>
  </si>
  <si>
    <t>-Custo do termo de Cooperação que dá base ao mapeamento de processos e desenvolvimento da ferramenta._x000D_
-HH da TIC para infraestrutura, implantação e apoio à integração._x000D_
-HH da área cliente no apoio ao mapeamento de processos e definicção de requitos_x000D_
-HH do CENPES para coordenação das atividades de P&amp;D</t>
  </si>
  <si>
    <t>-Compatibilização dos detalhamentos de materiais e serviços  nos diversos sistemas (Cronoweb, Delfos, Itens de Contratos no SAP)_x000D_
-Tratamento de informações incompletas (demanda de materiais não completamente especificados, na confrontação de demanda com disponibilidade de recursos)_x000D_
-Processos de verificação de alcance contratual baseado no detalhamento de demanda futura ainda não completamente definido</t>
  </si>
  <si>
    <t>A primeira versão com a as primieras funcionalidades do Painel de Prontidão Contratual já está em produção._x000D_
A solução completa tem previsão de disponibilização para dez/21._x000D_
Atenderá o SPO.</t>
  </si>
  <si>
    <t>Os principais problemas a serem tratados estão relacionados ao planejamento, programação,  monitoração e controle da contratação de recursos para construção e manutenção de poços. _x000D_
Busca auxiliar estes processos de forma que os recursos sejam disponibilizados em quantidade e no momento desejado, evitando problemas de prontidão e sobre-contratação._x000D_
A solução também deverá ser ágil atendendo a dinâmica do planejamento/operação de construção de poços.</t>
  </si>
  <si>
    <t>PUC-RJ - Instituto Tecgraf_x000D_
POCOS/SPO/CSP/DC-I_x000D_
POCOS/SPO/PGD/GDR</t>
  </si>
  <si>
    <t>-Existência de processos bem definidos  e manutenção dos mesmosdurante o desenvolvimento/implantação</t>
  </si>
  <si>
    <t>Parceiros Petrobras, colaborando com o informações dos processos atualmente empregados.</t>
  </si>
  <si>
    <t>Redução de problema associados a falta de prontidão de recursos_x000D_
Redução do HH envolvido no acompanhamento de consumo, consolidação de recursos para contratação e planejamento de contratações._x000D_
Para a valoração do projeto foi considerado a redução de gastos relativos a problemas de prontidão em um poço por ano (10MM US$)</t>
  </si>
  <si>
    <t>A entrega tem seu custo sustentado pela redução de gastos decorrente de falta de prontidão, que o sistema se propõe a reduzir.</t>
  </si>
  <si>
    <t>Riscos de indefinição de processos ou processos pouco maduros._x000D_
Riscos podem ser enxergados em função do recente processo de projetização _x000D_
Antecipação da entrada em produção do SAP/4HANA tornando necessária a antecipação do retrabalho para integração deste sistema.</t>
  </si>
  <si>
    <t>Solução de software integrando o sistema Cronoweb (detalhamento de materiais/cronograma), o sistema Delfos (detalhamento de ferramentas/serviços), o SAP e o sistema PPM (gestao de processos de contratação) visando o confronto das informações de necessidade de recursos ao longo do tempo com as informações de disponibilidade de recursos. Colabora com a identificação de alcance de contratos, auxilia a tomada de decisão relativa a novos contratos/aditivos e a programação dos mesmos._x000D_
_x000D_
Objetiva a redução de problemas relacionados a falta de prontidão de recursos.</t>
  </si>
  <si>
    <t>PT-200.20.00048.04</t>
  </si>
  <si>
    <t>PT-200.20.00220.06</t>
  </si>
  <si>
    <t>EV-00304</t>
  </si>
  <si>
    <t>Delfos</t>
  </si>
  <si>
    <t>Evolução do sistema DELFOS, visando integração e abrangência (incluindo adequação) nas áreas de POÇOS e SUB.  Inclui:1) Integração completa com o sistema CronoWEB e árvore de recursos2) Adequações para levar o detalhamento de demanda de contratação de serviços para o nível de PPU3) Integração com o CROSS, auxiliando-o na funcionalidade de alcance dos contratos de serviços)4) Adequação para atendimento aos requisitos estocásticos da SUB.</t>
  </si>
  <si>
    <t>1) Melhoria no processo de identificação e quantificação de serviços necessários para construção e manutenção de poços, reduzindo gastos com contratações desnecessárias e gastos associados a questões de prontidão relativas à falta de recursos (ineficiência operacional);2) Melhoria na qualidade das informações (normalização de dados de entrada e saída), eliminação de integrações via arquivos;3) Redução de tempo e de equipe necessária para análises e dimensionamento de recursos (serviços). Automatização de processos.</t>
  </si>
  <si>
    <t>Custos do Termo de Cooperação com o Instituto Tecgraf (desenvolvimento)_x000D_
HH das equipes de POCOS/SPO e SUB/SSUB/SANM/GRANM  (apoio a mapeamento/definição de requisitos)</t>
  </si>
  <si>
    <t>O principal desafio está relacionado a detalhamento do processo consumo de serviços em termos de parâmetros de contratos (item PPU)_x000D_
A ferramenta deverá proporcionar flexibilidade possibilitando tratar, para a grande variedade de ferramentas/serviços, diferentes tipos de detalhamento demandados nos seus contratos. de fornecimento</t>
  </si>
  <si>
    <t>Encontra-se em desenvolvimento a aplicação CROSS, fará o confronto de necessidades de recursos com a oferta dos mesmo, visando determinar o alcance do estoque/contratos dando base à estratégia contratação._x000D_
Este sistema demanda a plena integração do Delfos com o Cronoweb e com o Cross._x000D_
Estas demandas para o Delfos estão em mapeamento/desenvolvimento._x000D_
Esta entrega será empregada em POÇOS/SPO e SUB, com previsão de implantação em 01/2022.</t>
  </si>
  <si>
    <t>1-Para que a ferramenta Cross possa realizar sua função análise de alcance contratual o Delfos necessita fornecer informações sobre a utilização de ferramentas e serviços com os parâmetros adequados para computá-las nos contratos de serviço. Este detalhamento necessita ser realizado._x000D_
2-Para dimensionamento do quantitativo de ferramentas da SUB a ser utilizadas em operações de Workover baseia-se na probabilidade de necessidade de Workover por cada um dos poços existentes e as ferramentas necessárias em cada um. Este processo já foi mapeado e necessita agora apenas ser implementado na ferramenta.</t>
  </si>
  <si>
    <t>PUC-RJ - Instituto Tecgraf_x000D_
POCOS/SPO_x000D_
SUB/SSUB/SANM/GRANM</t>
  </si>
  <si>
    <t>Para sucesso na entrega da solução é importante que os processos a serem implementados na ferramenta estejam bem definidos e maduros e que mudanças maiores não ocorram durante a fase de desenvolvimento/implantação.</t>
  </si>
  <si>
    <t>-Instituto Tecgraf, no mapeamento de processos e desenvolvimento da ferramenta_x000D_
-Equipes de POCOS/SPO e SUB/SSUB/SANM/GRANM para apoio ao mapeamento de processos e definição de requisitos.</t>
  </si>
  <si>
    <t>-Melhoria na qualidade da análise de quantificação de serviços necessários para construção e manutenção de poços, contribuindo para evitar sobre/subcontratação, e desta forma reduzindo o risco de problemas de prontidão (ineficiência operacional);_x000D_
-Melhoria na qualidade das informações (normalização de dados de entrada e saída), eliminação de integrações via arquivos;_x000D_
-Redução de HH para realização das tarefas de dimensionamento de serviços, através de automatização de processos._x000D_
_x000D_
-Em termos de valoração da entrega considerou-se a redução de problemas de prontidão associado um poço a cada ano (10 MM US$)</t>
  </si>
  <si>
    <t>A benefício econômico gerado pela entrega é capaz de suportar a custos da mesma. (VPL 157,7 MM R$)</t>
  </si>
  <si>
    <t>Os principais riscos enxergados para o desenvolvimento e implantação da solução estão relacionados ao existência de processos pouco maduros gerando indefinições na especificação da ferramenta._x000D_
Possibilidades de novos modelos de negócio na contratação de serviços bem como o processo de projetização nestas contratações podem trazer tais dificuldades.</t>
  </si>
  <si>
    <t>Sistema Delfos complemente integrado ao Cronoweb e ao sistema Cross permitindo que o Cross consiga realizar as análises de alcance contratual de serviços._x000D_
Funcionalidades de dimensionamento probabilístico para SUB.</t>
  </si>
  <si>
    <t>PT-200.20.00048.05</t>
  </si>
  <si>
    <t>PT-200.20.00220.08</t>
  </si>
  <si>
    <t>EV-00305</t>
  </si>
  <si>
    <t>E-Contratos</t>
  </si>
  <si>
    <t>Ferramenta de suporte para as atividades de gerenciamento e fiscalização contratual. Almeja-se a construção de uma plataforma integradora dos diversos controles existentes (sistemas específicos e planilhas).</t>
  </si>
  <si>
    <t>-Integração das diversas informações relativas ao acompanhamento contratual em uma única plataforma trazendo agilidade e qualidade de informação ao processo de acompanhamento contratual.-Redução de HH envolvido no acompanhamento de contratos</t>
  </si>
  <si>
    <t>Custos relativos ao pagamentos da empresa contratada pararealização dos mapeamentos de processos/detalhamento de requisitos bem como para o desenvolvimento da aplicação.</t>
  </si>
  <si>
    <t>Conciliação dos cronogramas da empresa contratada com o cronograma TIC para realização das tarefas de de integração com os sistemas Petrobras.</t>
  </si>
  <si>
    <t>Atualmente o acompanhamento contratual é realizado através de um conjunto de ferramentas não integradas, o que demanda a manipulação manual de informações entre as mesmas._x000D_
A previsão para entrega das funcionalidades do e-Contratos está  prevista para out/2022.</t>
  </si>
  <si>
    <t>Necessidade de concentração das informações para o acompanhamento contratual em uma única ferramenta, conferindo transparência, agilidade e qualidade às informações recebidas/geradas no processo.</t>
  </si>
  <si>
    <t>-POCOS/SPO/CSP/DC-I (apoio no mapeamento de processos)_x000D_
-Tata Consultancy Services (TCS) - Empresa contratada para o desenvolvimento_x000D_
-TIC - Apoio nas integrações com sistemas Petrobras.</t>
  </si>
  <si>
    <t>Os processos a serem mapeados durante a fase inicial do desenvolvimento devem estar suficientemente maduros e bem definidos.</t>
  </si>
  <si>
    <t>-POCOS/SPO/CSP/DC-I_x000D_
-Tata Consultancy Services (TCS) - Empresa contratada_x000D_
-TIC</t>
  </si>
  <si>
    <t>Os principais benefícios enxergados na implantação da entregas são:_x000D_
-Redução de esforços (HH) para o acompanhamento contratual_x000D_
-Rastreabilidade das ações _x000D_
-Redução de erros _x000D_
-Possibilidade de fornecimento de informações de consumo de recursos  providos nos contratos auxiliando o WellSupply (Cross)</t>
  </si>
  <si>
    <t>A valoração estimada para a entrega é suficiente para custear os valores do seu desenvolvimento. _x000D_
(VPL ~ 48 MM R$)</t>
  </si>
  <si>
    <t>-Entrada do SAP 4/HANA exigindo retrabalhos de interface com sistema SAP_x000D_
-Conciliação do cronograma de desenvolvimento com a disponibilidade de recursos TIC para cooperar nas interfaces com os sistemas Petrobras a serem integrados</t>
  </si>
  <si>
    <t>Solução para acompanhamento de contratos vigentes no SPO concentrando em uma única ferramenta os diferentes aspectos de acompanhamento contratual através de 9 módulos a serem desenvolvidos:_x000D_
 Mobilização do Contrato, Controle Físico/Financeiro, Ocorrências Contratuais, Multas e Descontos, Acompanhamento Obrigações Trabalhistas, Auditorias, Conformidade, Termo de Recebimento Definitivo, Módulo de relatórios.</t>
  </si>
  <si>
    <t>PT-200.20.00048.06</t>
  </si>
  <si>
    <t>EV-00306</t>
  </si>
  <si>
    <t>Fluido de Perfuração para Prevenção de Hidratos</t>
  </si>
  <si>
    <t>Formulações de fluidos de perfuração para a prevenção de hidratos e desenvolvimento/implantação de um simulador (Nuem-Hyd) para determinação do envelope de hidratos</t>
  </si>
  <si>
    <t>Software para previsão do Envelope de Hidratos - Nuem-HydNovos sistemas de fluido com melhor desempenho na inibição e hidratos aumentando a segurança durante a perfuração.Otimização/redução do uso de MEG pelo melhor entendimento da sua interação com sais. Substituir total ou parcialmente o MEG por glicerina bruta como aditivo inibidor de hidratos, com menor custo e melhor desempenho termodinâmico e ecotoxicológico.</t>
  </si>
  <si>
    <t>upimgs/Imagem4_F3bT1Jc.jpg</t>
  </si>
  <si>
    <t>B05E</t>
  </si>
  <si>
    <t>Angelo Marinho Vianna</t>
  </si>
  <si>
    <t>219600</t>
  </si>
  <si>
    <t>R$ 1.560.000, 00</t>
  </si>
  <si>
    <t>Finalizar os desenvolvimento do simulador/experimentos._x000D_
Testar versão Beta (Nuem-Hyd) no ambiente POÇOWEB.</t>
  </si>
  <si>
    <t>Reuniões de Acompanhamento quinzenais._x000D_
Versão Beta do simulador disponibilizada e sendo testada no ambiente POÇOWEB._x000D_
Finalização do requisitos computacionais.Versão final previsão Jun/2021.</t>
  </si>
  <si>
    <t>Redução de custo por redução do uso de produtos químicos; Redução dos riscos de acidentes; Redução do custo de transporte; Redução do custo de estoque de grandes volumes na sonda (espaço de sonda); Uso de produto químico ambientalmente amigável- custo de descarte de fluido contaminado com MEG</t>
  </si>
  <si>
    <t>UTFPR_x000D_
POCOS/SPO/PEP/PROJ-PERF_x000D_
POCOS/EP/SASD</t>
  </si>
  <si>
    <t>Definição dos requisitos computacionais e arquitetura do software._x000D_
GAT Fluidos_x000D_
SEGUP</t>
  </si>
  <si>
    <t>Software para previsão do Envelope de Hidratos - Nuem-Hyd_x000D_
Novos sistemas de fluido com melhor desempenho na inibição e hidratos aumentando a segurança durante a perfuração._x000D_
Otimização/redução do uso de MEG pelo melhor entendimento da sua interação com sais. Substituir total ou parcialmente o MEG por glicerina bruta como aditivo inibidor de hidratos, com menor custo e melhor desempenho termodinâmico e ecotoxicológico.</t>
  </si>
  <si>
    <t>R$ 34.066.574, 00</t>
  </si>
  <si>
    <t>Sistemas de fluido com melhor desempenho na inibição de hidratos, utilizando inibidores termodinâmicos e/ou cinéticos._x000D_
Atualizações e melhorias no Simulador computacional (Nuem-Hyd) disponibilização no POÇOWEB</t>
  </si>
  <si>
    <t>PT-200.20.00048.07</t>
  </si>
  <si>
    <t>PT-200.20.00219.07</t>
  </si>
  <si>
    <t>EV-00307</t>
  </si>
  <si>
    <t>Fluido Multifuncional</t>
  </si>
  <si>
    <t>ET do fluido multifuncional;Fluido de Perfuração Aquoso Multifuncional capaz de perfurar folhelhos e reservatório arenítico em fase única, viabilizando a execução de projetos do tipo TOT.3P (true on trip ultra slender) com completação a poço aberto.</t>
  </si>
  <si>
    <t>- Economia de R$ 7.8MM por poço, com a redução de tempo nas operações de descida de revestimento e cimentação (94 horas/poço), redução de 12 horas em trocas de fluidos e eliminação de custo de R$ 2.0MM com CaBr2.- Viabilização da configuração TOTUS para poços injetores e REVIT de Marlim.</t>
  </si>
  <si>
    <t>TC UNICAMP (22017/00105-8) R$ 560.228,97_x000D_
TC UENF (2017/00096-9) R$ 2.593.803,30_x000D_
TC UFRN (2018/00048-7) [50%] R$ 1.589.561,26_x000D_
TC UFRN infra (2018/00168-2) [50%] R$2.066.662,99_x000D_
TC UFRJ (2018/00158-7) R$ 2.541.915,62_x000D_
TC UFRJ infra (2018/00159-3) R$ 3.349.247.75</t>
  </si>
  <si>
    <t>- Necessidade de teste de campo para a conclusão do TRL 8. _x000D_
- Postergação do cronograma de poços do REVIT de MRL.</t>
  </si>
  <si>
    <t>Aguardando poço para teste de campo (cronograma do REVIT de MRL foi postergado para 2021-2022.</t>
  </si>
  <si>
    <t>- Cronograma de poços_x000D_
- Contrato integrado de perfuração_x000D_
- Capacidade de inibição do fluido</t>
  </si>
  <si>
    <t>- POCOS, POCOS/SPO/PEP/PROJ-PERF_x000D_
- TCs com UENF, UFRJ, UFRN, UNICAMP</t>
  </si>
  <si>
    <t>Inclusão do fluido nos projetos de poços dos REVIT de MRL, Albacora.</t>
  </si>
  <si>
    <t>Poço candidato (TOTUS) - REVIT de MRL</t>
  </si>
  <si>
    <t>- Economia de R$ 7.8MM por poço, com a redução de tempo nas operações de descida de revestimento e cimentação (94 horas/poço), redução de 12 horas em trocas de fluidos e eliminação de custo de R$ 2.0MM com CaBr2._x000D_
- Viabilização da configuração TOTUS para poços injetores e REVIT de Marlim.</t>
  </si>
  <si>
    <t>Economia de R$ 7.8MM por poço, com a redução de tempo nas operações de descida de revestimento e cimentação (94 horas/poço), redução de 12 horas em trocas de fluidos e eliminação de custo de R$ 2.0MM com CaBr2.</t>
  </si>
  <si>
    <t>Contrato integrado de perfuração (mai/21).</t>
  </si>
  <si>
    <t>Fluido de Perfuração Aquoso Multifuncional capaz de perfurar folhelhos e reservatório arenítico em fase única, viabilizando a execução de projetos do tipo TOTUS (true on trip ultra slender) com completação a poço aberto.</t>
  </si>
  <si>
    <t>PT-200.20.00048.08</t>
  </si>
  <si>
    <t>EV-00308</t>
  </si>
  <si>
    <t>PUMA</t>
  </si>
  <si>
    <t>Ferramenta de execução de planejamento de curto prazo para aplicação de recursos em atividades de poços</t>
  </si>
  <si>
    <t>U4O4</t>
  </si>
  <si>
    <t>Pedro Henrique Marins dos Santos Sousa</t>
  </si>
  <si>
    <t>2425962</t>
  </si>
  <si>
    <t>EV-00309</t>
  </si>
  <si>
    <t>PWDa - Módulo de previsão de prisão no sal</t>
  </si>
  <si>
    <t>Ferramenta computacional para determinação de janela operacional e previsão de repasses no sal em tempo real (PWDa)</t>
  </si>
  <si>
    <t>Poços do Pré-sal._x000D_
_x000D_
Já implantado.</t>
  </si>
  <si>
    <t>Reduzir o NPT devido à fluência de sal.</t>
  </si>
  <si>
    <t>ESSS (Termo de Cooperação) - Empresa que desenvolve o PWDa._x000D_
UFAL (Termo de Cooperação) - Universidade que desenvolve o modelo de sal.</t>
  </si>
  <si>
    <t>Testes a serem executados durante perfuração dos poços para calibrar/validar a modelagem.</t>
  </si>
  <si>
    <t>CSDs de Geomecânica, Equipe do PWDa, POCOS/SPO/PEP/PROJ-PERF, GAT de Geomecânica de Poços.</t>
  </si>
  <si>
    <t>Ganho de conhecimento da perfuração do sal e redução dos problemas de perfuração associados ao sal.</t>
  </si>
  <si>
    <t>Desenvolvimento de uma metodologia de cálculo que gere recomendações ótimas de estratégia de repasse e peso de fluido de perfuração a ser utilizado. Essa metodologia será disponibilizada através de soluções computacionais (softwares), tanto para fase de projeto quanto de execução.</t>
  </si>
  <si>
    <t>EV-00310</t>
  </si>
  <si>
    <t>Quovadis</t>
  </si>
  <si>
    <t>Validação de laboratório do Sistema Quovadis.</t>
  </si>
  <si>
    <t>1) Melhora do desempenho de operações de Estimulação pela utilização de um fluido de qualidade superior._x000D_
2) Capacidade de realizar um controle de qualidade dos divergentes ácidos.</t>
  </si>
  <si>
    <t>Verba disponibilizada para testes de campo - R$ 630.000,00.</t>
  </si>
  <si>
    <t>Ácidos divergentes de micelas gigantes disponíveis no mercado não apresentam resultados satisfatórios. _x000D_
Teste piloto previsto para primeiro semestre de 2021._x000D_
Disponível comercialmente a partir de 2022.</t>
  </si>
  <si>
    <t>Forma e tempo de disponibilização da entrega do produto considerando os aspectos logísticos.</t>
  </si>
  <si>
    <t>Termo de cooperação vigente com Instituição de Pesquisa (Unicamp) para desenvolvimento do produto e adequação às condições operacionais._x000D_
Indústrias químicas para fabricação e disponibilização do produto.</t>
  </si>
  <si>
    <t>Licenciamento junto às companhias de serviço para disponibilização da tecnologia ou contrato para fornecimento de produto para ser utilizado nos contratos atuais.</t>
  </si>
  <si>
    <t>Disponibilização de tecnologia própria para uso de divergentes com desempenho superior aos disponíveis no mercado._x000D_
Desenvolvimento de tecnologia própria que permite comparação da qualidade da acidificação e desempenho do produto frente aos comerciais.</t>
  </si>
  <si>
    <t>Melhora na cobertura da acidificação gerando aumento de Fator de Recuperação._x000D_
Ganhos secundários com royalties do uso da tecnologia fora da Petrobras.</t>
  </si>
  <si>
    <t>Alteração no modelo de contratação da área de estimulação._x000D_
Desenvolvimento de sistemas divergentes superiores.</t>
  </si>
  <si>
    <t>Desenvolvimento de ácido divergente de micelas gigantes com desempenho superior aos disponíveis no mercado. Características reológicas modificáveis conforme operação.</t>
  </si>
  <si>
    <t>EV-00311</t>
  </si>
  <si>
    <t>RiserWEB II</t>
  </si>
  <si>
    <t>Desenvolvimento de sistema (RiserWEB) e de metodologias para o dimensionamento estrutural de poço usando cargas estáticas e dinâmicas advindas da interação entre poço, riser e movimentos de sonda.</t>
  </si>
  <si>
    <t>Uniformização de prática de projetos de Integridade Estrutural de sistemas relacionados ao tema.  A uniformidade de procedimentos favorece o relacionamento da empresa com a ANP à medida que fornece de pronta entrega todo o memorial de cálculo necessário para os projetos.Dimensionamento de navegação com BOP suspenso: o recolhimento de juntas de riser consomem tempo de sonda relevante. A eliminação desse tempo através da navegação com o BOP suspenso geram grandes ganhos através da redução do tempo (e portanto custo) de sonda.Implementação imediata de novos modelos e ferramentas para a prática de projetos de Integridade Estrutural do conjunto riser-SCPS-condutor-solo.Premissas de valoração:Formulário de RA (implantação: 2020): Total de 8,2 HH por operação, HH = R$ 400, Total de R$ 3280 / op.NavTool (implantação: 2021): 6 h economizadas por navegação com 10% a mais da velocidade, 20 navegações por ano. 18 h economizadas por navegação com BOP suspenso ao invés de recolher o BOP, 6 navegações por ano.Refinamento de modelos (implantação: 2022): Cenário 1: Modelos atuais 10% conservadores - ganho de 1 poço viabilizado em 3 anos (economia de 45 dias de sonda a cada 3 anos)Cenário 2, modelos atuais 10% inseguros - 1% de chance de perda do poço por ocorrência de deriva, 1 deriva por ano (economia de (60 sondas)*(1 deriva por ano por sonda)*(1% chance perda por ano) dias por ano)Total: média dos dois cenários</t>
  </si>
  <si>
    <t>upimgs/drilling-crop.jpg</t>
  </si>
  <si>
    <t>Hoje, somente custo do TC com o UFRJ/LAMCSO (R$ 5,74 MM, dos quais R$ 1,27 MM já foram desembolsados). Futuramente, haverá custo de manutenção do software, seja com novo TC com UFRJ/LAMCSO, seja com contrato com companhia de software.</t>
  </si>
  <si>
    <t>Cliente ECS deve substituir o uso do DeepRiser pelo RiserWEB. Isso é um desafio porque o cliente usa o DeepRiser há muito tempo, e portanto depende de validação extensiva do RiserWEB para aumentar a confiança do cliente no software antes da mudança definitiva.</t>
  </si>
  <si>
    <t>Ferramenta utilizada hoje para análise de riser é o DeepRiser, a qual 1) não tem tantos recursos quanto o RiserWEB terá quando este estiver implantado e 2) não dispõe de esforço de desenvolvimento a disposição da Petrobras._x000D_
_x000D_
O RiserWEB já está implantado no PocoWEB e disponibilizado para os analistas da Companhia.</t>
  </si>
  <si>
    <t>Unificar ferramentas de modelagem, simulação numérica e dimensionamento de colunas de riser, SCPS e interação entre a dinâmica da embarcação e elementos tubulares descidos no poço. Agregar novos recursos à ferramenta.</t>
  </si>
  <si>
    <t>UFRJ/LAMCSO_x000D_
POCOS/SM/ES/ECS</t>
  </si>
  <si>
    <t>Cliente ECS deve utilizar o RiserWEB em detrimento do concorrente</t>
  </si>
  <si>
    <t>Desenvolvedores experientes com o software_x000D_
Engenheiros responsáveis por análise de riser na Petrobras (POCOS/SM/ES/ECS)</t>
  </si>
  <si>
    <t>Uniformização de prática de projetos de Integridade Estrutural de sistemas relacionados ao tema.  A uniformidade de procedimentos favorece o relacionamento da empresa com a ANP à medida que fornece de pronta entrega todo o memorial de cálculo necessário para os projetos._x000D_
_x000D_
Dimensionamento de navegação com BOP suspenso: o recolhimento de juntas de riser consomem tempo de sonda relevante. A eliminação desse tempo através da navegação com o BOP suspenso geram grandes ganhos através da redução do tempo (e portanto custo) de sonda._x000D_
_x000D_
Implementação imediata de novos modelos e ferramentas para a prática de projetos de Integridade Estrutural do conjunto riser-SCPS-condutor-solo._x000D_
_x000D_
Premissas de valoração:_x000D_
Formulário de RA (implantação: 2020): Total de 8,2 HH por operação, HH = R$ 400, Total de R$ 3280 / op._x000D_
_x000D_
NavTool (implantação: 2021): 6 h economizadas por navegação com 10% a mais da velocidade, 20 navegações por ano. 18 h economizadas por navegação com BOP suspenso ao invés de recolher o BOP, 6 navegações por ano._x000D_
_x000D_
Refinamento de modelos (implantação: 2022): _x000D_
Cenário 1: Modelos atuais 10% conservadores - ganho de 1 poço viabilizado em 3 anos (economia de 45 dias de sonda a cada 3 anos)_x000D_
Cenário 2, modelos atuais 10% inseguros - 1% de chance de perda do poço por ocorrência de deriva, 1 deriva por ano (economia de (60 sondas)*(1 deriva por ano por sonda)*(1% chance perda por ano) dias por ano)_x000D_
Total: média dos dois cenários</t>
  </si>
  <si>
    <t>R$ 120 MM em economia de tempo de sonda com:_x000D_
1. mais navegações com BOP suspenso, o que será viabilizado pelo RiserWEB; e_x000D_
2. refinamento de modelos, o que permitirá evitar alguns casos de deriva e permitirá aproveitamento de alguns poços extras._x000D_
_x000D_
Ganho de HH com_x000D_
1. Uniformização da análise de risers;_x000D_
2. Recurso de importação automatizada de dados básicos de poço e de dados de características de solos; e_x000D_
3. Preenchimento de formulário de solicitação de análise de riser</t>
  </si>
  <si>
    <t>Apesar de o RiserWEB já estar implantado no PocoWEB, a entrega está condicionada à demonstração concreta para o cliente ECS as vantagens do software frente ao concorrente (uniformização do fluxo de projetos, recursos inéditos, novas funcionalidades)._x000D_
_x000D_
Há também riscos contratuais: reduções de escopo e/ou prazo podem acarretar em descumprimento de marcos, reduzindo o resultado gerado pela entrega.</t>
  </si>
  <si>
    <t>Aplicação do RISERWEB no Poço WEB para utilização pelo POCOS/SM/ES/ECS durante projeto. Consolidar as metodologias de modelagem e simulação em uma ferramenta computacional customizada para a análise global. Implementar ferramentas Formulários de Riser Analysis, NavTool, bem como proceder ao refinamento dos modelos existentes.</t>
  </si>
  <si>
    <t>PT-200.20.00031.11</t>
  </si>
  <si>
    <t>PT-200.20.00219.08</t>
  </si>
  <si>
    <t>EV-00312</t>
  </si>
  <si>
    <t>SCOPE</t>
  </si>
  <si>
    <t>Release da versão 3.0 do SCOPE com novos algoritmos</t>
  </si>
  <si>
    <t>B7AF</t>
  </si>
  <si>
    <t>Alex Tadeu de Almeida Waldmann</t>
  </si>
  <si>
    <t>9787380</t>
  </si>
  <si>
    <t>EV-00313</t>
  </si>
  <si>
    <t>SEIDR</t>
  </si>
  <si>
    <t>Versão 2 do SEIDR (Simulador para Previsão de Ocorrências de Perda de Circulação) no POÇOWEB</t>
  </si>
  <si>
    <t>EV-00314</t>
  </si>
  <si>
    <t>SEST SAL</t>
  </si>
  <si>
    <t>Entrega do simulador SEST SAL no PoçoWeb, para projeto de estabilidade de poço em zona salina.</t>
  </si>
  <si>
    <t>EV-00315</t>
  </si>
  <si>
    <t>SEST Solos</t>
  </si>
  <si>
    <t>Modelagem estatística e geostatística de dados de solo para início de poço</t>
  </si>
  <si>
    <t>Maior confiança nos dados utilizados para dimensionamento do início de poço.</t>
  </si>
  <si>
    <t>Restam apenas custos relativos à implantação, estimados em R$ 250.000,00</t>
  </si>
  <si>
    <t>Concluir o processo de licitação para a implantação do projeto.</t>
  </si>
  <si>
    <t>Atualmente, os dados geotécnicos não passam por nenhum tratamento geoestatístico. POCOS/SPO/EP/PROJ-PERF se beneficiaria com essa aplicação.</t>
  </si>
  <si>
    <t>A previsão de perfuração de poços nos próximos anos.</t>
  </si>
  <si>
    <t>- UFAL_x000D_
- SUB/ES/GEO</t>
  </si>
  <si>
    <t>O cliente precisa começar a utilizar a nova metodologia de cálculo para que haja benefício.</t>
  </si>
  <si>
    <t>Contratação de empresa para implantação no Poçoweb</t>
  </si>
  <si>
    <t>Potencial ganho em otimização do número de juntas no início de poço. Ganho em confiabilidade dos dados.</t>
  </si>
  <si>
    <t>R$ 10.890.000,00</t>
  </si>
  <si>
    <t>EV-00316</t>
  </si>
  <si>
    <t>SIMCON 3.0</t>
  </si>
  <si>
    <t>Estudos experimentais e numéricos para obter novas correlações para interação solo-condutor, adequadas ao solo brasileiro e a cada início de poço.</t>
  </si>
  <si>
    <t>Os benefícios são divididos entre a otimização do processo de início de poço e prevenção de perda de poço por problemas geotécnicos e/ou fadiga por balanço excessivo. A captura parcial de valor começa a partir do TRL 6, em 04/2021.- Otimização do início de poço em 30% dos poços no pós-sal;- Otimização do início de poço em 15% dos poços de pré-sal;- Mitigação de perda de poço por carregamento axial: 2 poços durante início de poço.- Mitigação de risco de fadiga de cabeça de poço: evitar a correção de 8 balanços de CABP e 1 abandono.</t>
  </si>
  <si>
    <t>1) Custos de P&amp;D_x000D_
a) TC 2017/00043-2 (UFRJ P&amp;D - contratado): R$ 8,2 MM (R$ 2,5 MM não pagos)_x000D_
b) TC 2017/00112-4 (UFRJ INFRA - contratado): R$ 3,2 MM (R$ 750 mil não pagos)_x000D_
c) TC 2018/00084-3 (UFAL P&amp;D - contratado): R$ 2,4 MM (R$ 1,2 MM não pagos)_x000D_
Total: R$ 13,8 MM (R$ 4,4 MM não pagos)_x000D_
_x000D_
2) Custo de Implantação no PoçoWeb:_x000D_
a) Contratação de fábrica de software: ~ R$ 250.000,00</t>
  </si>
  <si>
    <t>Após a conclusão dos estudos, é possível que a otimização dos poços não se mostre viável. Entretanto, o benefício em segurança de poço ainda será obtido.</t>
  </si>
  <si>
    <t>Atualmente, POCOS/SPO/EP/PROJ-PERF utiliza correlações da literatura para todos cálculos da capacidade de condutores._x000D_
_x000D_
Devemos começar a aplicar o aprendizado a partir do TRL 6 (04/2021).</t>
  </si>
  <si>
    <t>- UFRJ_x000D_
- UFAL_x000D_
- Desenvolvedora com experiência no Poçoweb e foco em aplicações de engenharia.</t>
  </si>
  <si>
    <t>O resultado depende principalmente da previsão de poços a serem perfurados.</t>
  </si>
  <si>
    <t>- Apoio do GAT de Solo e GAT de Riser Analysis_x000D_
- Recursos financeiros para P &amp; D</t>
  </si>
  <si>
    <t>- Otimização do início de poço em 30% dos poços no pós-sal;_x000D_
- Otimização do início de poço em 15% dos poços de pré-sal;_x000D_
- Mitigação de perda de poço por carregamento axial: 2 poços durante início de poço._x000D_
- Mitigação de risco de fadiga de cabeça de poço: evitar a correção de 8 balanços de CABP e 1 abandono.</t>
  </si>
  <si>
    <t>R$ 345.314.000,00</t>
  </si>
  <si>
    <t>Decisão por não aplicar condutor cravado no pré-sal pode diminuir ganhos.</t>
  </si>
  <si>
    <t>A entrega busca novas correlações para interação axial e lateral do solo-condutor, adequadas ao nosso tipo de solo e a cada início de poço.</t>
  </si>
  <si>
    <t>PT-200.20.00031.13</t>
  </si>
  <si>
    <t>EV-00317</t>
  </si>
  <si>
    <t>Sistema para modelagem de erosão em equipamentos (SIMEQ)</t>
  </si>
  <si>
    <t>Software de Simulação e algorítmos do modelo de erosão</t>
  </si>
  <si>
    <t>Disponibilizar ferramental de engenharia para análise fluidodinâmica de erosão de equipamentos em altas vazões de produção.</t>
  </si>
  <si>
    <t>CSM1</t>
  </si>
  <si>
    <t>Cedric Hernalsteens</t>
  </si>
  <si>
    <t>204912</t>
  </si>
  <si>
    <t>EV-00318</t>
  </si>
  <si>
    <t>StimBR</t>
  </si>
  <si>
    <t>Software para simulação de acidificação de poços integrado ao poçoweb</t>
  </si>
  <si>
    <t>Melhoria contínua dos tratamentos ácidos em carbonatos através da otimização de volumes e tipos de fluidos usados nas operações. Garantir tratamentos eficientes buscando o aumento da cobertura considerando o impacto no FR.</t>
  </si>
  <si>
    <t>B00Q</t>
  </si>
  <si>
    <t>Francileide Gomes da Costa</t>
  </si>
  <si>
    <t>9786463</t>
  </si>
  <si>
    <t>-Modelar o dano causado pela perfuração do poço. _x000D_
-Modelar o escoamento do fluido não newtoniano reativo no meio poroso. _x000D_
-Caracterizar adequadamente os fluidos e determinar os parâmetros mais importantes para o modelo.</t>
  </si>
  <si>
    <t>O simulador já está sendo usado pelo POCOS/SPO/PEP/PROJ-CA e pelo POCOS/SPO/SCA/ESCA. E consta na diretriz de acidificação (PE-2DPT-00058) o uso de um simulador Petrobras para a elaboração dos projetos e análise de sensibilidade. Porém é necessário fazer novas alterações para contemplar as configurações de completação, revisão dos modelos e acoplamento ao Poço Web.</t>
  </si>
  <si>
    <t>A entrega depende de resultados experimentais de interação rocha fluido que alimentam o simulador, além disso a comparação com o dado simulado e dado de campo deve apontar possíveis aprimoramento dos modelos.</t>
  </si>
  <si>
    <t>Companhia de serviços que executam as operações de acidificação. Universidades que trabalham com  modelos teóricos e experimentais de interação rocha fluido.</t>
  </si>
  <si>
    <t>Hoje o projeto de acidificação é elaborado com mão de obra própria cabendo ao projetista selecionar o projeto de menor custo e mais eficiente com base na resposta do simulador. Caso um novo modelo de contrato seja adotado na estimulação, todo projeto será elaborado pela companhia de serviço usando os fluidos e simuladores desenvolvidos por eles. Isso reduzirá a necessidade de desenvolvimento de um simulador próprio.</t>
  </si>
  <si>
    <t>Termos de cooperação com as universidades para o desenvolvimento de melhores modelos e contrato para o desenvolvimento do software. Além disso, os modelos são validados experimentalmente nos laboratórios do CENPES, ou seja, depende da disponibilidade de equipamentos.</t>
  </si>
  <si>
    <t>Potencial ganho para o negócio tem sido visto pelos especialistas em estimulação está relacionado ao ganho no FR através de tratamentos mais eficazes.</t>
  </si>
  <si>
    <t>O ganho econômico da entrega foi baseado no estudo que considera que tratamentos mais distribuídos favorecem o aumento do FR do campo. Os dados usados foram para o campo de Búzios e novas avaliações estão em andamento.</t>
  </si>
  <si>
    <t>Essa ferramenta já é usada pelos projetistas de estimulação com algumas limitações. Em uma avaliação feita em 2011, os simuladores disponíveis no mercado forma considerados inadequados para a elaboração dos projetos da Petrobras.</t>
  </si>
  <si>
    <t>Simulador de acidificação matricial em carbonatos  que permite a elaboração de projetos de estimulação. Os modelos em desenvolvimento permitem avaliar impacto da completação, do tipo de fluido e volumetria no resultado final do tratamento.</t>
  </si>
  <si>
    <t>PT-200.20.00048.10</t>
  </si>
  <si>
    <t>EV-00319</t>
  </si>
  <si>
    <t>Ácido encapsulado</t>
  </si>
  <si>
    <t>Redução de custo por meio de aumento de ROP por ataque ácido à matriz carbonática, utilizando no fluido de perfuração cápsulas contendo ácido em seu interior. As cápsulas  serão rompidas pelo cisalhamento nos jatos da broca, liberando o ácido apenas no fundo do poço.</t>
  </si>
  <si>
    <t>Economia R$ 65.710.000,00 (VPL) por redução de 10% do tempo de perfuração dos carbonatos do Pré-Sal.</t>
  </si>
  <si>
    <t>upimgs/MEV-Capsulas.png</t>
  </si>
  <si>
    <t>BECP</t>
  </si>
  <si>
    <t>Walter Francisco Cardoso Junior</t>
  </si>
  <si>
    <t>9691900</t>
  </si>
  <si>
    <t>TC atual com o IPT (R$ 4,1 MM), restando uma parcela de R$ 885 mil._x000D_
TC futuro e/ou licenciamento para produção em escala.</t>
  </si>
  <si>
    <t>Êxito no ajuste do desenvolvimento laboratorial para ruptura de 90-100% das cápsulas apenas na faixa de cisalhamento da broca._x000D_
Comprovação laboratorial da eficiência das cápsulas no aumento de ROP em rochas carbonáticas._x000D_
Parceria para produção em escala na segunda fase do projeto.</t>
  </si>
  <si>
    <t>Em fase final de desenvolvimento em laboratório._x000D_
Será aplicada em poços do pré-sal._x000D_
Disponibilização para 2023.</t>
  </si>
  <si>
    <t>Velocidade de reação._x000D_
Corrosividade do meio no anular._x000D_
Aumento de ROP redução de tempo de sonda._x000D_
Teste de perfuração em bancada._x000D_
Cia de serviço para parceria na produção em escala._x000D_
Teste de campo</t>
  </si>
  <si>
    <t>IPT (atual)_x000D_
_x000D_
Empresa para produção em escala (próxima fase)</t>
  </si>
  <si>
    <t>Continuidade da perfuração de carbonatos._x000D_
Cia de serviço interessada na segunda fase do projeto, interessada em participar da produção em escala e do teste de campo.</t>
  </si>
  <si>
    <t>TC atual com o IPT._x000D_
TC futuro, com a participação de empresa com capacidade de produção em escala ou licenciamento da tecnologia para tal.</t>
  </si>
  <si>
    <t>Redução de custo de construção de poços por meio de aumento da ROP fragilizando a matriz da rocha carbonática.</t>
  </si>
  <si>
    <t>R$ 79,81 MM_x000D_
Tempo médio de perfuração do carbonato no pre sal: 6 dias_x000D_
Redução de 10% no tempo de perfuração do carbonato no Pre-sal_x000D_
_x000D_
Custo de implantação:_x000D_
Fluido proposto = 1,5x o custo do fluido atual_x000D_
4500 bbl de fluido para perfurar a última fase (reservatório)</t>
  </si>
  <si>
    <t>O aumento de ROP nos carbonatos deixar de ser uma vantagem relevante._x000D_
Nenhuma companhia de serviço se interessar pelo desenvolvimento da tecnologia em escala.</t>
  </si>
  <si>
    <t>Microcápsulas contendo HCL 10% no seu interior. As cápsulas se romperão pelo cisalhamento no jato da broca, o ácido será liberado no fundo do poço, atacando a matriz carbonática, facilitando o aumento de ROP.</t>
  </si>
  <si>
    <t>PT-200.20.00048.01</t>
  </si>
  <si>
    <t>EV-00320</t>
  </si>
  <si>
    <t>CAESAR Projeto</t>
  </si>
  <si>
    <t>Aplicação Caesar Projeto para fluxo de projeto especializado de perfuração, estruturando as análises de engenharia realizadas nas diversas fases de projeto das operações.</t>
  </si>
  <si>
    <t>Otimização de recursos na elaboração dos projetos especializados de perfuração; Integração e rastreabilildade de dados para projetos de perfuração com geologia; Aplicação de conceitos de engenharias as operações previstas na construção do poço; Análise otimizada de perfuração de poços de correlação. Participação das iniciativas de redução de custos do PROJ-PERF.</t>
  </si>
  <si>
    <t>upimgs/Drilling03.jpg</t>
  </si>
  <si>
    <t>Custos de desenvolvimento da metodologia com a UFAL/LCCV (PEP-78)</t>
  </si>
  <si>
    <t>Redução da verba do TC para desenvolvimentos das metodologias das disciplinas de projeto de perfuração.</t>
  </si>
  <si>
    <t>Disponibilizado versão 1.0 (dezembro/2020) permitindo o projeto de brocas e a validação do módulo direcional. A versão final está prevista para setembro/2021.</t>
  </si>
  <si>
    <t>Desenvolvimento de metodologias para as diversas disciplinas envolvidas. Integração com dados de poços executados.</t>
  </si>
  <si>
    <t>UFAL/LCCV</t>
  </si>
  <si>
    <t>Redução de tempo na construção de poços. Redução de falhas em coluna de perfuração. Melhoria no desempenho das operações de perfuração, testemunhagem, alargamento, etc, com uso de análises de engenharia aprofundadas em cada disciplina.</t>
  </si>
  <si>
    <t>GAT de perfuração, interação com base de dados EDMBR, interações com as cias de serviço em perfuração para participação nos projetos.</t>
  </si>
  <si>
    <t>Participação nas iniciativas de redução de custos do SPO na elaboração do contrato integrado de serviço como Otimização de solução para Broca+Alargador, Otimização nas operações de testemunhagem, etc. Há premissa de ganho na redução de HH na elaboração dos projetos especializados.</t>
  </si>
  <si>
    <t>R$ 31,5 MM</t>
  </si>
  <si>
    <t>A contratação do serviço integrado de perfuração não utilizar as premissas do projeto de brocas realizado.</t>
  </si>
  <si>
    <t>Aplicação no Poço WEB que receberá as metodologias de cada disciplina do projeto especializado de perfuração. Integração com desenvolvimentos futuros rapidamente incorporados ao processo de projeto</t>
  </si>
  <si>
    <t>PT-200.20.00048.11</t>
  </si>
  <si>
    <t>PT-200.20.00220.10</t>
  </si>
  <si>
    <t>EV-00322</t>
  </si>
  <si>
    <t>PVT para APB</t>
  </si>
  <si>
    <t>Metodologia para cálculo de APB baseada em análise PVT._x000D_
Modelos matemáticos para determinação de compressibilidade e estabilidade de fluidos não aquosos.</t>
  </si>
  <si>
    <t>Otimização dos recursos empregados em operações para mitigação de APB tais como, redução de operações para execução de furos de alívio e de perfuração de poços substitutos.</t>
  </si>
  <si>
    <t>upimgs/Dig29778.jpg</t>
  </si>
  <si>
    <t>FWD Looking (nov/2020): 2,062  MM R$ (TCs: 2018/00211-5, 2017/00619-1, 2018/00145-2 e 2019/00286-8 )_x000D_
_x000D_
Custo integral: 4,165 MM R$ (TCs: 2017/00619-1, 2018/00145-2 e 2019/00286-8 - sendo 50% dos custos até 2020 e 100% a partir de 2021. TC: 2018/00211-5 - aporte de 0,265 MM R$ para continuidade dos ensaios de PVT ).</t>
  </si>
  <si>
    <t>- Recuperação ou substituição da célula PVT perdida em incidente no CENPES._x000D_
- Alocar recursos na UTFPR pra continuidade dos testes de PVT.</t>
  </si>
  <si>
    <t>Poços perfurados em cenários críticos para questões envolvendo APB (Búzios e Mero, por exemplo) demandam uma análise térmica mais apurada._x000D_
_x000D_
Modelos atualmente utilizados utilizam propriedades termofísicas de óleo diesel ou salmouras puras, o que é pouco realístico, visto que o material confinado é fluido de perfuração ou de completação. _x000D_
_x000D_
O emprego da nova metodologia com dados de fluidos vai possibilitar a realização de cálculos mais realísticos. _x000D_
_x000D_
Uma MVP já foi entregue (2020)  com dados de fluidos olefínicos, ao longo do ano de 2021 serão disponibilizados os resultados dos estudos com fluidos aquosos e parafínicos. Adicionalmente será incorporada ao modelo uma  função decomposição, cujo objetivo é estimar  alterações de propriedades no tempo.</t>
  </si>
  <si>
    <t>- Mapear áreas sensíveis para questões de APB;_x000D_
- Asbuilt de poços._x000D_
- Expansão térmica das formulações de fluidos de perfuração e completação utilizados pela Cia.</t>
  </si>
  <si>
    <t>UFCG_x000D_
UTFPR</t>
  </si>
  <si>
    <t>- Partida de poços perfurados em áreas sensíveis para APB (Buzios, Mero): mitigação e correção;_x000D_
- Perfuração de novos poços nas mesmas áreas: predição.</t>
  </si>
  <si>
    <t>Campo de Búzios</t>
  </si>
  <si>
    <t>- Economia com os recursos empregados para mitigação de APB, tais como execução de furo de alívio e perfuração de poço substituto;_x000D_
- Aumento de segurança operacional;_x000D_
- Redução da probabilidade de ocorrência de eventos catastróficos a exemplo do colapso de revestimento ou da perda de vedação em cabeça de poço.</t>
  </si>
  <si>
    <t>Economia de  170,13  MM R$ (VPL). Por evitar a execução de ao menos um furo de alívio por ano, ao custo de U$D MM 7,9 por furo (sem computar os custos com coleta de fluido)._x000D_
_x000D_
No Campo de Búzios já foram evitados ao menos 6 furos em 5 anos.</t>
  </si>
  <si>
    <t>- Disponibilização de novos softwares/algoritmos para cálculo de APB com abordagens mais realísticas e com custo de licenciamento atrativo.</t>
  </si>
  <si>
    <t>Metodologia de cálculo de expansão térmica de fluidos de perfuração e completação baseada em matriz experimental conduzida em célula PVT utilizando fluidos reais.</t>
  </si>
  <si>
    <t>PT-200.20.00048.12</t>
  </si>
  <si>
    <t>PT-200.20.00031.15</t>
  </si>
  <si>
    <t>EV-00323</t>
  </si>
  <si>
    <t>FCBNA sem brometo</t>
  </si>
  <si>
    <t>Fluido de Completação de Base Não Aquosa (FCBNA), isento de brometo. Viabilização da configurações TOT-3P em poços que necessitem de fluido de perfuração de base não aquosa (FPBNA).</t>
  </si>
  <si>
    <t>Redução de custo de fluido e/ou economia de tempo de sonda com otimização das propriedades de fluidos não aquosos.</t>
  </si>
  <si>
    <t>FWD Looking (nov/2020): 3,802  MM R$ (TCs: 2018/00048-7 e 2018/00168-2 )._x000D_
_x000D_
Custo integral: 5,558 MM R$ (TCs: 2018/00048-7 e 2018/00168-2  - sendo 50% dos custos até 2020 e 100% a partir de 2021).</t>
  </si>
  <si>
    <t>- Desenvolvimento de fluido de completação sintético, pesado (meta &gt; 10 ppg) e isento de brometo.</t>
  </si>
  <si>
    <t>Fluido de Completação Não Aquoso (FCBNA): Viabilização da configurações TOT-3P em poços não atendidos pelo Multifuncional (estimado 5 poços/ano). _x000D_
_x000D_
FCBNAs atuais utilizam brometo: custo elevado de aquisição, logística e disposição. Proposta: desenvolver formulação isenta de brometo. _x000D_
_x000D_
Formulação de fluido olefínico com alta taxa de relaxação e boa transmissibilidade de pressão disponibilizado em 2020 para uso em todos os poços da Cia.</t>
  </si>
  <si>
    <t>- O estudo deve ser conduzido com insumos disponíveis no mercado, com prioridade aos que constam nos contratos vigentes.</t>
  </si>
  <si>
    <t>UFRN</t>
  </si>
  <si>
    <t>- Continuidade do uso de fluido sintético para perfuração de poços. _x000D_
- Revit de Marlim.</t>
  </si>
  <si>
    <t>- Disponibilidade contratual dos aditivos químicos requeridos nas formulações desenvolvidas.</t>
  </si>
  <si>
    <t>- Redução do custo de fluidos._x000D_
- Economia de tempo de sonda.</t>
  </si>
  <si>
    <t>Economia de  413.7  MM R$ (VPL riscado). _x000D_
Pela redução de custos com aquisição e logística de FCS (eliminação do brometo). Por viabilizar a configuração TOT.3P em poços não elegíveis para o Fluido Multifuncional . Por redução de tempo de sonda despendido em teste de BOP em fluidos de perfuração olefínicos.</t>
  </si>
  <si>
    <t>- Restrição severa ou proibição do uso de fluido olefínico._x000D_
- Interrupção do Revit de Marlim.</t>
  </si>
  <si>
    <t>EV-00324</t>
  </si>
  <si>
    <t>PERF BI</t>
  </si>
  <si>
    <t>Aplicação PERF BI para reconhecimento de problemas operacionais relativos ao projeto de perfuração de poços com uso de inteligência artificial e reconhecimento de padrões.</t>
  </si>
  <si>
    <t>Alocação otimizada de recursos na processo de análises de engenharia para tomada de decisão em projetos de perfuração de poços. Redução de tempo na construção de poços por meio de análises dos cenários de projeto. O PERF BI tem 3 módulos:_x000D_
_x000D_
RETROANALYTICS: Visibilidade de padrões e problemas em poços de projeto previamente invisíveis a "olho nu", permitindo tomar ações _x000D_
_x000D_
CORRELAÇÕES: Sugestão automatizada de poços análogos a poços de projeto (poços de correlação) independente do projetista, permitindo que o mesmo seja selecionado a partir de um maior leque de opções._x000D_
_x000D_
LIÇÕES APRENDIDAS: Incorporação automatizada de lições aprendidas durante a operação de poços anteriores ao poço de projeto._x000D_
_x000D_
Premissas de valoração:_x000D_
Disponibilidade da aplicação PERF BI na redução do tempo médio de geração dos Dados Básicos, Insumos ao PEP e elaboração da APR. O cenário otimista considera um ganho de 10% (obtido no BOOK) em relação ao padrão. O cenário provável considera atingimento do prazo padronizado. E o cenário pessimista considera a média 30% acima do prazo por padrão. Os dados foram consolidados entre 2017 e 2019. As demais considerações são: 8h por dia de um projetista, 35% do tempo na elaboração do projeto, 20 projeto por ano e R$500/h. Assim os resultados anuais são_x000D_
					_x000D_
Otimista:	R$ 2,90 MM /ano	(USD 0,83 MM /ano)_x000D_
Provável:	R$ 2,69 MM /ano	(USD 0,77 MM /ano)_x000D_
Pessimista:	R$ 2,06 MM /ano	(USD 0,59 MM /ano)</t>
  </si>
  <si>
    <t>upimgs/Big-Data.png</t>
  </si>
  <si>
    <t>Contrato de AT no valor de R$ 2,92 MM.</t>
  </si>
  <si>
    <t>A primeira versão do software no PoçoWEB será implantada em 2022, já capaz de gerar resultados para todos os poços da Petrobras.</t>
  </si>
  <si>
    <t>Ambiente difuso de dados de perfuração para compor o projeto de poços, necessitando de levantamento manual para análises e correlações para tempo e problemas de projeto.</t>
  </si>
  <si>
    <t>Morningstar_x000D_
POCOS/EP/SASD_x000D_
POCOS/EP/IDE/PERF</t>
  </si>
  <si>
    <t>Modelo de implantação: software/plugin no PoçoWEB.</t>
  </si>
  <si>
    <t>Profissional experiente em criação e aplicação de modelos de inteligência artificial (Morningstar - contrato de AT)_x000D_
_x000D_
Profissionais da Petrobras que conheçam os processos de Perfuração</t>
  </si>
  <si>
    <t>Alocação otimizada de recursos na processo de análises de engenharia para tomada de decisão em projetos de perfuração de poços. Redução de tempo na construção de poços por meio de análises dos cenários de projeto._x000D_
_x000D_
Premissas de valoração:_x000D_
Disponibilidade da aplicação PERF BI na redução do tempo médio de geração dos Dados Básicos, Insumos ao PEP e elaboração da APR. O cenário otimista considera um ganho de 10% (obtido no BOOK) em relação ao padrão. O cenário provável considera atingimento do prazo padronizado. E o cenário pessimista considera a média 30% acima do prazo por padrão. Os dados foram consolidados entre 2017 e 2019. As demais considerações são: 8h por dia de um projetista, 35% do tempo na elaboração do projeto, 20 projeto por ano e R$500/h. Assim os resultados anuais são_x000D_
					_x000D_
Otimista:	R$ 2,90 MM /ano	(USD 0,83 MM /ano)_x000D_
Provável:	R$ 2,69 MM /ano	(USD 0,77 MM /ano)_x000D_
Pessimista:	R$ 2,06 MM /ano	(USD 0,59 MM /ano)</t>
  </si>
  <si>
    <t>R$ 11,99 MM em HH decorrente da alocação otimizada de recursos na processo de análises de engenharia para tomada de decisão em projetos de perfuração de poços. Redução de tempo na construção de poços por meio de análises dos cenários de projeto.</t>
  </si>
  <si>
    <t>Risco contratual: conforme observado recentemente, a interrupção do contrato fere de morte a entrega.</t>
  </si>
  <si>
    <t>Aplicação no Poço WEB que consolida em um único repositório de dados (Data Lake) com auxílio de técnicas de IA e aprendizado de máquina, permitindo automatizar as análises rotineiras na etapa de projeto de perfuração de poços, suportando a decisão e melhorando o fluxo de trabalho. A aplicação é composta de 3 módulos:_x000D_
_x000D_
RETROANALYTICS: Visibilidade de padrões e problemas em poços de projeto previamente invisíveis a "olho nu", permitindo tomar ações _x000D_
_x000D_
CORRELAÇÕES: Sugestão automatizada de poços análogos a poços de projeto (poços de correlação) independente do projetista, permitindo que o mesmo seja selecionado a partir de um maior leque de opções._x000D_
_x000D_
LIÇÕES APRENDIDAS: Incorporação automatizada de lições aprendidas durante a operação de poços anteriores ao poço de projeto.</t>
  </si>
  <si>
    <t>EV-00325</t>
  </si>
  <si>
    <t>PWK 2.0</t>
  </si>
  <si>
    <t>Versão 1.0 disponível</t>
  </si>
  <si>
    <t>EV-00326</t>
  </si>
  <si>
    <t>SISBROCA</t>
  </si>
  <si>
    <t>A aplicação SISBROCA irá aplicar conceitos de inteligência artificial para prever resultados das corridas de brocas no projeto de perfuração de poços, trazendo maior previsibilidade nos tempos planejados de construção de poços, otimização do HH e melhoria nas definições de parâmetros operacionais.</t>
  </si>
  <si>
    <t>Objetividade no projeto de brocas de perfuração com modelagem de dados e uso de recursos de inteligência artificial; Alocação otimizada de recursos na elaboração do projeto de perfuração. Participação na valoração das iniciativas do PROJ-PERF na redução de custos devido ao contrato integrado de serviços.</t>
  </si>
  <si>
    <t>upimgs/PDC_3D_print.jpg</t>
  </si>
  <si>
    <t>Custos de desenvolvimento da metodologia com a Morning Star (verba do cliente)</t>
  </si>
  <si>
    <t>Falta de integração com dados de geologia para utilização nas modelagens de IA.</t>
  </si>
  <si>
    <t>Em desenvolvimento junto ao parceiro. A primeira versão para uso do cliente está prevista para julho/2021.</t>
  </si>
  <si>
    <t>Registro das corridas das brocas com maior detalhamento da broca, dos parâmetros, da litologia e do desgaste obtido</t>
  </si>
  <si>
    <t>Morning Star</t>
  </si>
  <si>
    <t>Redução de tempo na construção de poços. Redução de manobras para troca de brocas. Maior previsibilidade nos resultados de perfuração</t>
  </si>
  <si>
    <t>GAT de Perfuração, RTO Live com dados de corridas, grupo de ciência de dados de POÇOS</t>
  </si>
  <si>
    <t>Participação nas iniciativas de redução de custos do SPO na elaboração do contrato integrado de serviço como Otimização de solução para Broca+Alargador, Otimização nas operações de testemunhagem, etc. Há premissa de ganho na redução de HH na elaboração dos projetos especializados</t>
  </si>
  <si>
    <t>R$ 9,5MM</t>
  </si>
  <si>
    <t>Aplicação no Poço WEB que utilizará inteligência artificial nos dados de corridas de brocas, trazendo maior confiabilidade nos resultados previstos de taxa de perfuração e durabilidade das brocas, consequentemente  melhorando a planejamento de duração de construção do poço.</t>
  </si>
  <si>
    <t>PT-200.20.00048.13</t>
  </si>
  <si>
    <t>EV-00327</t>
  </si>
  <si>
    <t>MOD PWK</t>
  </si>
  <si>
    <t>Modelo de PVT</t>
  </si>
  <si>
    <t>EV-00328</t>
  </si>
  <si>
    <t>FLUI RESHT</t>
  </si>
  <si>
    <t>Fluido aquoso contendo polímeros hidrossolúveis resistentes a altas temperaturas</t>
  </si>
  <si>
    <t>EV-00329</t>
  </si>
  <si>
    <t>SPARTAN</t>
  </si>
  <si>
    <t>BHJ9</t>
  </si>
  <si>
    <t>Carlos Speglich</t>
  </si>
  <si>
    <t>2492648</t>
  </si>
  <si>
    <t>EV-00330</t>
  </si>
  <si>
    <t>SIMENTAQ</t>
  </si>
  <si>
    <t>Sistema responsável pela  gestão de qualidade de processos de cimentação, gerenciando  suas etapas intermediárias e auxiliando a tomada de decisão.Tem como principais funcionalidades-O planejamento e avaliação de pasta de cimento  e colchões utilizados nas operações de cimentação.-O planejamento e a avaliação das auditorias realizadas nos laboratórios de cimentação das companhias de serviço-Relatórios de desempenho das companhias de serviço-A avaliação da cimentação-Integração com o POÇOWEB-Integração com Companhias de Serviço-Gestão de processos de ensaios de laboratórios</t>
  </si>
  <si>
    <t>-Agilidade e qualidade das informações decorrente da automação de integração de dados em uma plataforma.-Redução de HH envolvido na execução das atividades-Controle de fluxo de trabalho-Rastreabilidades do processo</t>
  </si>
  <si>
    <t>Os custos para o desenvolvimento e implantação do aplicação estão associados ao _x000D_
-HH Petrobras para gerenciamento do desenvolvimento (CENPES)_x000D_
-HH Petrobras para apoio ao mapeamento de processos (POCOS/SPO/SP/EP)_x000D_
-Valor do TC com PUC-RJ/Tecgraf para mapeamento de processos e desenvolvimento da ferramenta.</t>
  </si>
  <si>
    <t>O principal desafio está associado a integração da ferramenta com o POCOWEB</t>
  </si>
  <si>
    <t>A ferramenta já encontra-se em produção com algumas funcionalidades disponíveis._x000D_
As novas funcionalidades incluídas na entrega (implantação prevista para 31/12/2021) são:_x000D_
-Recomendação de Ensaios de Pasta _x000D_
-Recomendação de Ensaios de Colchão_x000D_
-Integração com o POÇOWEB_x000D_
-Recomendação de operações de cimentação_x000D_
-Integração com as Companhias de Serviço_x000D_
-Avaliação de Cimentação</t>
  </si>
  <si>
    <t>Conhecimento detalhado dos processos bem como a identificação</t>
  </si>
  <si>
    <t>Instituto TECGRAF_x000D_
POCOS/SPO/SP/EP</t>
  </si>
  <si>
    <t>Para pleno desempenho do processo com a utilização da ferramenta é necessário que as Companhias de Serviço passem a adotá-la utilizando-a no recebimento de solicitação de testes e envio de resultados._x000D_
Para tal é importante exigir este compromissos destas empresas bem como habilitá-las no uso da ferramenta.</t>
  </si>
  <si>
    <t>Os recursos chaves para o desenvolvimento da aplicação são_x000D_
-POCOS/SPO/SP/EP_x000D_
-CENPES/PDIDP/EXP_x000D_
-Instituto Tecgraf</t>
  </si>
  <si>
    <t>Os principais ganhos para o processo são:_x000D_
-Redução de HH para gestão da qualidade de cimentação_x000D_
-Agilização de troca de informações (solicitação de testes/resultados) com as Companhias de Serviço)_x000D_
-Auxilio ao planejamento de operações_x000D_
-Qualidade das informações_x000D_
-Controle do fluxo de trabalho_x000D_
-Rastreabilidade das informações_x000D_
Para efeito de valoração, foi considerado apenas a redução de HH provocada pelas utilização do sistema.</t>
  </si>
  <si>
    <t>O VPL calculado considerando a valoração efetuada foi de VPL 0,87 MM</t>
  </si>
  <si>
    <t>O principal risco para trazer os resultados esperados está associado a utilização da mesma pelas companhias de serviço._x000D_
Outro risco está associado a estratégia de manutenção pós-implantação.</t>
  </si>
  <si>
    <t>Ferramenta de Software para apoio na gestão de qualidade de processos de cimentação, gerenciando  suas etapas intermediárias e auxiliando a tomada de decisão._x000D_
_x000D_
Tem como principais funcionalidades_x000D_
-O planejamento e avaliação de pasta de cimento  e colchões utilizados nas operações de cimentação._x000D_
-O planejamento e a avaliação das auditorias realizadas nos laboratórios de cimentação das companhias de serviço_x000D_
-Relatórios de desempenho das companhias de serviço_x000D_
-A avaliação da cimentação_x000D_
-Integração com o POÇOWEB_x000D_
-Integração com Companhias de Serviço</t>
  </si>
  <si>
    <t>PT-200.20.00220.05</t>
  </si>
  <si>
    <t>EV-00331</t>
  </si>
  <si>
    <t>OtimRota 2.0</t>
  </si>
  <si>
    <t>Implementação no OtimRota de novas funcionalidades específicas para dutos rígidos: configuração dos flowlines com seus respectivos limites de curvatura; reestruturação do balcony para respeitar o espaçamento entre risers; inserção dos PLETs para os dutos rígidos, dentre outros. E inclusão de novos equipamentos como bombas e separadores submarinos.</t>
  </si>
  <si>
    <t>Permitir a avaliação automatizada de diversas alternativas de arranjos empregando dutos rígidos e diversos modelos de UEP e execucao do Orçamento Base Zero (OBZ) viabilizando a escolha de uma concepção de menor custo e em menor prazo.</t>
  </si>
  <si>
    <t>BXG5</t>
  </si>
  <si>
    <t>Djalene Maria Rocha</t>
  </si>
  <si>
    <t>7901855</t>
  </si>
  <si>
    <t>PT-200.20.00050.01</t>
  </si>
  <si>
    <t>EV-00333</t>
  </si>
  <si>
    <t>ANM elétrica de baixo custo</t>
  </si>
  <si>
    <t>Desenvolvimento de ANM padronizada com sistema de atuação elétrica.</t>
  </si>
  <si>
    <t>Avaliação inicial indica ganhos de até R$221MM com economia de fluido de controle podendo até mesmo dispensar a necessidade da infraestrutura de equipamentos e demais sistemas hidráulicos da UEP requeridos para controle de poços com ANM convencional equipada com SCS EH multiplexado.</t>
  </si>
  <si>
    <t>upimgs/atuador_5RfcQsp.jpg</t>
  </si>
  <si>
    <t>Aproximadamente R$ 7,5 MM</t>
  </si>
  <si>
    <t>Projetar e qualificar os componentes elétricos e eletrônicos para as funções, operações e interfaces submarinas do sistema de ANM elétrica.</t>
  </si>
  <si>
    <t>Aplicação: Pré-Sal, Pós-Sal, revitalizações de campos submairnos;_x000D_
Data de implementação: 2025</t>
  </si>
  <si>
    <t>-Desempenho da qualificação da tecnologia através da fabricação, montagem e qualificação dos componentes e sistema;_x000D_
-Desempenho da evolução física e financeira do projeto</t>
  </si>
  <si>
    <t>-As operadoras e fornecedores parceiros no desenvolvimento devem concordar em seguir adotado para os JIPs;_x000D_
-Os fornecedores devem se comprometer a entregar os resultados acordados no desenvolvimento.</t>
  </si>
  <si>
    <t>-Disponibilidade da Verba de P&amp;D;_x000D_
-HH interno de P&amp;D;_x000D_
-Agilidade na contratação.</t>
  </si>
  <si>
    <t>Avaliação inicial indica ganhos de até R$221MM com economia de fluido de controle podendo até mesmo dispensar a necessidade da infraestrutura de equipamentos e demais sistemas hidráulicos da UEP requeridos para controle de poços com ANM convencional equipada com SCS EH MUX.</t>
  </si>
  <si>
    <t>Aproximadamente R$ 221 MM</t>
  </si>
  <si>
    <t>-Operadoras podem perder oportunidades de implantar novas tecnologias ou tecnologias mais promissoras e que reduzam custos e aumentem a eficiência do sistema.</t>
  </si>
  <si>
    <t>-Proposta: contratar o projeto conceitual, engenharia e qualificação/testes de componentes e interfaces elétricas para integração e composição de ANM-e._x000D_
-Parâmetros: índices de evolução da qualificação dos componentes e/ou sistema de ANMe</t>
  </si>
  <si>
    <t>PT-200.20.00050.02</t>
  </si>
  <si>
    <t>EV-00335</t>
  </si>
  <si>
    <t>IS Otimizada</t>
  </si>
  <si>
    <t>Entrega de Metodologia de redução de tempo de instalação de equipamentos submarinos</t>
  </si>
  <si>
    <t>Avaliação preliminar indica ganhos de até R$ 90MM</t>
  </si>
  <si>
    <t>CLWR</t>
  </si>
  <si>
    <t>Leonardo de Oliveira Carvalho</t>
  </si>
  <si>
    <t>229377</t>
  </si>
  <si>
    <t>aprox. R$ 2,2 MM</t>
  </si>
  <si>
    <t>Concluir as validações do método e implantar junto ao cliente</t>
  </si>
  <si>
    <t>Situação atual: TRL 2 e CRL 3;
Aplicação: Pré-Sal, Pós-Sal com extensão para revitalizações submarinas;
Data de implementação: 2025</t>
  </si>
  <si>
    <t>Certficação da validação da metodologia e os meios para implementar</t>
  </si>
  <si>
    <t>Aumento da concorrência dos serviços de instalação e aumento da eficiência dos contratos de embarcações</t>
  </si>
  <si>
    <t>-Disponibilidade da Verba de P&amp;D para pagamento das ICTs
-HH interno de P&amp;D</t>
  </si>
  <si>
    <t>Avaliação preliminar indica ganhos de até R$ 10 MM</t>
  </si>
  <si>
    <t>Até aprox. R$ 10 MM podendo aumentar conforme a demanda por instalação submarina</t>
  </si>
  <si>
    <t>O aumento ou manutenção atual dos custos de instalação</t>
  </si>
  <si>
    <t>Proposta:Implantar método/metodologia para estimar benefícios, redução de custos e ganhos em operações de instalação/recuperação de equipamentos submarinos
Parâmetros: os parâmetros e critérios de desempenho dos índices de operação com barco (índices OP)</t>
  </si>
  <si>
    <t>PT-200.20.00050.03</t>
  </si>
  <si>
    <t>EV-00336</t>
  </si>
  <si>
    <t>Projeto de DP Integrado</t>
  </si>
  <si>
    <t>Entrega de Ferramenta computacional de análise econômica multidisciplinar semi-automatizada de Concepção de projetos de modo a agilizar a análise de alternativas de projeto DP</t>
  </si>
  <si>
    <t>Atualização ágil do projeto de Revitalização de Albocara, a partir do recebimento dos modelos com dados do TLD do Pré-Sal (previsto para 2021)</t>
  </si>
  <si>
    <t>U4VT</t>
  </si>
  <si>
    <t>Anderson Takehiro Oshiro</t>
  </si>
  <si>
    <t>2477553</t>
  </si>
  <si>
    <t>ST-0062</t>
  </si>
  <si>
    <t>Gerenciamento digital de instalações submarinas</t>
  </si>
  <si>
    <t>aprox. R$ 0,5 MM Custo de manutenção do software mdoeFrontier</t>
  </si>
  <si>
    <t>Atualização ágil do projeto de Revitalização de Albocara, a partir do recebimento dos modelos com dados do TLD do Pré-Sal (previsto para 2021) e posterior abrangência para outros projetos nas fases 1 e 2 de desenvolvimento da produção</t>
  </si>
  <si>
    <t>Certficação da validação da metodologia e os meios de implementação</t>
  </si>
  <si>
    <t>Projeto Revitalização de Albacora, Contrato modeFrontier</t>
  </si>
  <si>
    <t>-Disponibilidade da Verba de P&amp;D para pagamento das ICTs_x000D_
-HH interno de P&amp;D</t>
  </si>
  <si>
    <t>Esta metodologia pode ter a abrangência para demais projetos da fase 1 levantamento de oportunidade e fase 2 avaliação do projeto conceitual</t>
  </si>
  <si>
    <t>Até aprox. R$ 100 MM de redução de VPL em um projeto de desenvolvimento da produção</t>
  </si>
  <si>
    <t>Entrega de  ferramentas que façam uma análise econômica multidisciplinar de forma a automatizar a concepção de projetos de maneira ágil e com a acurácia necessária para esta fase do projeto.</t>
  </si>
  <si>
    <t>PT-200.20.00050.04</t>
  </si>
  <si>
    <t>PT-200.20.00062.04</t>
  </si>
  <si>
    <t>EV-00338</t>
  </si>
  <si>
    <t>Riser D-SCR</t>
  </si>
  <si>
    <t>Estudos para viabilização de Risers Rígidos em Catenária com Amortecedores Hidrodinâmicos nas condições operacionais da Bacia de Santos.</t>
  </si>
  <si>
    <t>Redução de CAPEX devido à redução de flutuadores e do comprimento total de tubos, em relação à alternativa hoje existente.</t>
  </si>
  <si>
    <t>CMAG</t>
  </si>
  <si>
    <t>Ludimar Lima de Aguiar</t>
  </si>
  <si>
    <t>233772</t>
  </si>
  <si>
    <t>Custos de HH interno e TCs co universidades. Os ensaios para qualificação de algumas tecnologias estão sendo custeados por empresas parceiras.</t>
  </si>
  <si>
    <t>Construção e qualificação de upset-ends em dutos com liner de CRA.</t>
  </si>
  <si>
    <t>Os principais gaps tecnológicos já foram esolvidos dentro das parcerias com as instaladoras._x000D_
A solução tem potencial de aplicação nos campos do pré-sal da Bacia de Santos. Há expectativa de aplicação nos projetos de Mero, a partir de 2022.</t>
  </si>
  <si>
    <t>As configurações de risers rígidos atualmente em uso na Petrobras (SLWR) tem alto custo de implantação, principalmente, devido à grande quantidade de flutuadores necessária.</t>
  </si>
  <si>
    <t>SUB/ES/PSUB_x000D_
SUB/ES/EDD/EDR</t>
  </si>
  <si>
    <t>Parceria no desenvolvimento da tecnologia:_x000D_
Foram assinados NDAs com as principais empresas instaladoras para solução dos gaps tecnológicos.</t>
  </si>
  <si>
    <t>Estudos internos, TCs com universidades e NDAs com empresas instaladoras.</t>
  </si>
  <si>
    <t>Redução de custos devido à redução do número de flutuadores e comprimento de dutos.</t>
  </si>
  <si>
    <t>Redução de CAPEX.</t>
  </si>
  <si>
    <t>As empresas podem apresentar soluções com menor custo.</t>
  </si>
  <si>
    <t>Os amortecedores hidrodinâmicos evitam a ocorrência de flambagem global na região do TDP, mantendo as tensões dentro dos limites admissíveis, para carregamentos extremos._x000D_
Para a solução do problema de fadiga, será utilizado o aumento localizado de espessura do tubo na região da solda (upset-end pipes)._x000D_
Outra alternativa para fadiga é o uso de curvas SN de maior desempenho. Para viabilizar essa alternativa, estão sendo estudadas metodologia para calibração de fatores de segurança para Mecânica da Fratura.</t>
  </si>
  <si>
    <t>PT-200.20.00050.05</t>
  </si>
  <si>
    <t>EV-00339</t>
  </si>
  <si>
    <t>Ferramenta de Dissociação de Hidrato Externo em Equipamento Submarino</t>
  </si>
  <si>
    <t>Ferramenta de Dissociação de Hidrato Externo em equipamentos submarinos (conectores) até LDA de 3000 metros.</t>
  </si>
  <si>
    <t>Dispor de uma ferramenta que possa ser operada de uma embarcação RSV e que dissocie hidrato externo com eficiência, desta forma, eliminando a necessidade de uso de sonda para dissociar hidrato.</t>
  </si>
  <si>
    <t>EPCL</t>
  </si>
  <si>
    <t>Marcelo Luiz Ligeiro Barbosa</t>
  </si>
  <si>
    <t>9752160</t>
  </si>
  <si>
    <t>Os custos dependerão da estratégia a ser adotada.</t>
  </si>
  <si>
    <t>(1) Desenvolver uma ferramenta que efetiva no aquecimento do conector, de tal forma que possa atingir a temperatura mínima, por um tempo suficiente, em condição de temperatura externa na qual encontra-se o equipamento, em meio submarino etc_x000D_
_x000D_
(2) Operar e ferramenta de um barco de intervenção.</t>
  </si>
  <si>
    <t>Situação atual: O evento de hidrato externo em conector de Tree Cap (mais crítico) é pouco frequente, porém quando ocorre tem grande impacto, pois a retirada da Tree Cap é uma operação comum mesmo quando em light workover. _x000D_
Nos últimos 10 anos estima-se gastos na ordem de 4300 horas de embarcações, com um custo de aproximadamente US$ 61 Milhões._x000D_
_x000D_
(2) Será aplicada na Unidades de Negócio quando houver a necessidade de dissociar hidrato externo em equipamento submarino.</t>
  </si>
  <si>
    <t>(1) O conceito deve incluir todo o sistema necessário para a operação, incluindo ferramentas submarinas, sistema de superfície e a interligação entre ambos._x000D_
(2) O conceito deve ser apresentado com uma informação de estudos já realizados para dimensionamento das principais variáveis de projeto.</t>
  </si>
  <si>
    <t>Aker, empresa identificada na Consulta ao Mercado realizada em maio de 2019._x000D_
_x000D_
Demais empresas que possuam capacidade de projetar, fabricar e testar protótipo bem como prestar o serviço de dissociação de hidrato para a Petrobras.</t>
  </si>
  <si>
    <t>O desenvolvimento da ferramenta e a prestação do serviço de dissociação de hidrato por uma ou mais empresas.</t>
  </si>
  <si>
    <t>Ainda em estudo, pois a estratégia a ser utilizadapara disponibilizar a ferramenta está em elaboração.</t>
  </si>
  <si>
    <t>Redução dos custos operacionais referentes a dissociação de hidrato externo em equipamentos submarinos, principalmente em conector de Tree Cap.</t>
  </si>
  <si>
    <t>Redução do custo operacional para dissociação de hidrato externo em equipamentos submarinos.</t>
  </si>
  <si>
    <t>Desinteresse das empresas em desenvolver a ferramenta e prestar o serviço de dissociação de hidrato externo</t>
  </si>
  <si>
    <t>Um protótipo de ferramenta que possa dissociar hidrato externo em equipamentos submarinos até a profundidade de 3000 metros._x000D_
_x000D_
O principal parâmetro técnico a ser alcançado é que a ferramenta deva ser capaz de fornecer a energia térmica suficiente, para que em ambiente submarino possa dissociar o hidrato por  aquecimento.</t>
  </si>
  <si>
    <t>PT-200.20.00051.01</t>
  </si>
  <si>
    <t>EV-00340</t>
  </si>
  <si>
    <t>MCC – Ferramentas de Workover</t>
  </si>
  <si>
    <t>Metodologia para gestão da manutenção preventiva de ferramentas de workover em ANM com base em dados de confiabilidade</t>
  </si>
  <si>
    <t>CTNB</t>
  </si>
  <si>
    <t>Rene Thiago Capelari Orlowski</t>
  </si>
  <si>
    <t>215219</t>
  </si>
  <si>
    <t>'- HH P&amp;D: R$1,2MM_x000D_
- Contrato de Serviço P&amp;D: R$3,0MM_x000D_
- Implantação: R$30mil/ano em licença de software</t>
  </si>
  <si>
    <t>'- Obter autorização dos fornecedores de ferramenta de workover para utilizarmos os dados gerados nos contratos de manutenção;_x000D_
- Viabilizar a contratação de empresa com capacidade de execução do serviço</t>
  </si>
  <si>
    <t>As ferramentas de workover são adquiridas de fornecedores tradicionais de equipamentos submarinos e pertencem a Petrobras. A manutenção fica sob responsabilidade das empresas que forneceram as ferramentas e contratos específicos são estabelecidos para execução destes serviços._x000D_
O Plano Geral de Manutenção segue  as diretrizes do padrão de execução PE-2SUB-00346, mas o escopo detalhado da manutenção é proposto pelo fornecedor._x000D_
Esta entrega irá viabilizar a incorporação do parâmetro de confiabilidade na definição dos planos de manutenção preventiva acompanhados pela gerência SUB/ESQB/DISP/STM a partir de 2024.</t>
  </si>
  <si>
    <t>'- Procedimentos de utilização da metodologia;_x000D_
- Software para aplicação da metodologia_x000D_
- Treinamento da equipe Petrobras;_x000D_
- Validação da metodologia em cenário piloto.</t>
  </si>
  <si>
    <t>'- DNV-GL_x000D_
- Atech_x000D_
- Reliasoft</t>
  </si>
  <si>
    <t>'- Participação efetiva dos fornecedores de ferramentas no desenvolvimento do escopo deste projeto</t>
  </si>
  <si>
    <t>Contrato de serviço com empresa com expertise no assunto</t>
  </si>
  <si>
    <t>'- Benefício financeiro estimado em R$25,3MM em função da redução de tempo perdido com operação de sonda;_x000D_
- Aumento da confiabilidade das ferramentas de workover em ANM;_x000D_
- Otimização das atividades e dos custos de manutenção em função da confiabilidade e da criticidade dos componentes.</t>
  </si>
  <si>
    <t>Valoração estimada em R$25,3MM</t>
  </si>
  <si>
    <t>'- Fornecedores não cederem o direito de uso das informações geradas nos contratos de manutenção para uma 3ª empresa conduzir o escopo deste projeto;_x000D_
- Mudança da forma de contratação do serviço de manutenção, incluindo cláusulas de desempenho por confiabilidade e falhas</t>
  </si>
  <si>
    <t>Metodologia para gestão da manutenção preventiva de ferramentas de workover em ANM com base em dados de confiabilidade.</t>
  </si>
  <si>
    <t>EV-00341</t>
  </si>
  <si>
    <t>SOIS</t>
  </si>
  <si>
    <t>Sistema computacional de realidade aumentada para suporte as operações de instalação de linhas flexíveis.</t>
  </si>
  <si>
    <t>Diminuição do TNP (Tempo não produtivo) de embarcações PLSV pela redução da incerteza da carga durante a operação de instalação.</t>
  </si>
  <si>
    <t>Licitação para incorporação do erro estimado da ferrramenta e de suporte técnico para a fase de implantação nas embarcações.</t>
  </si>
  <si>
    <t>X Terminar o licenciamento;
Concluir ajustes finais e de interface da mesma.</t>
  </si>
  <si>
    <t>X Depois da entrega, todas as operações de instalação de linhas flexíveis.</t>
  </si>
  <si>
    <t>X Dispponibilização da tecnologia ao mercado, através de licenciamento da tecnologia;
Estabelecimento de suporte técnico.</t>
  </si>
  <si>
    <t>X Universidade Federal de Pernambuco e EBTs associadas (IARA)</t>
  </si>
  <si>
    <t>Estímulo as operadoras ao uso da ferramenta.</t>
  </si>
  <si>
    <t>X Inclusão da avaliação da cirvatura on line da curvatura nas Ets de contratação de embarcações para instalação de linhas flexíveis.</t>
  </si>
  <si>
    <t>X Diminuição do TNP (Tempo não produtivo) de embarcações PLSV pela redução da incerteza da carga durante a operação de instalação.</t>
  </si>
  <si>
    <t>Diminuição do TNP de embarcações PLSVs</t>
  </si>
  <si>
    <t>Indisposição das operadoras em utilizar a solução proposta.</t>
  </si>
  <si>
    <t>X Incorporação do uso da ferramenta em todas as embarcações instaladoras a serviço da Petrobras.</t>
  </si>
  <si>
    <t>PT-200.20.00051.02</t>
  </si>
  <si>
    <t>EV-00342</t>
  </si>
  <si>
    <t>CORE SUB</t>
  </si>
  <si>
    <t>Sistema para otimizar o planejamento tático dos recursos críticos da SUB.</t>
  </si>
  <si>
    <t>Melhor utilização e possível redução da frota de recursos críticos.Planejamento mais robusto, com melhor visibilidade de cronogramas não factíveis.Redução no tempo de preparação para o cronograma e análises de cenários.</t>
  </si>
  <si>
    <t>upimgs/base.jpg</t>
  </si>
  <si>
    <t>BG7L</t>
  </si>
  <si>
    <t>Lucia Balsemão Furtado Logsdon</t>
  </si>
  <si>
    <t>CENPES/PDIDMS/LP/LOG</t>
  </si>
  <si>
    <t>2468231</t>
  </si>
  <si>
    <t>A previsão do PT é de R$ 10 MM.</t>
  </si>
  <si>
    <t>Assinatura do Termo de Cooperação no tempo previsto._x000D_
Engajamento da área cliente._x000D_
Apoio da TIC para aquisição de licenças e disponibilização de estrutura.</t>
  </si>
  <si>
    <t>Já existe um sistema em implantação para os PLSVs. _x000D_
A aplicação será para todos os demais  Recursos Críticos da SUB. As primeiras entregas devem ocorrer no primeiro ano após a assinatura do TC.</t>
  </si>
  <si>
    <t>Carteira de operações para Recursos Críticos.</t>
  </si>
  <si>
    <t>PUC/Tecgraf_x000D_
SUB/IIO_x000D_
GIRP/GRC</t>
  </si>
  <si>
    <t>Melhor utilização da frota resultando em redução de 0,5% na ociosidade.</t>
  </si>
  <si>
    <t>Licença do AIMMS + Solver._x000D_
Disponibilidade de equipe para treinamento remoto.</t>
  </si>
  <si>
    <t>Melhor utilização e possível redução da frota de recursos críticos._x000D_
Planejamento mais robusto, com melhor visibilidade de cronogramas não factíveis._x000D_
Redução no tempo de preparação para o cronograma e análises de cenários.</t>
  </si>
  <si>
    <t>A previsão de retorno é de:_x000D_
2024: R$ 87 MM_x000D_
2025: R$ 172 MM</t>
  </si>
  <si>
    <t>Queda expressiva no preço do Petróleo._x000D_
Não utilização da ferramenta._x000D_
Cancelamento de operações que utilizem recursos críticos.</t>
  </si>
  <si>
    <t>Sistema de Apoio à Decisão para o Planejamento Tático Integrado dos Recursos Críticos da SUB. Composto por um sistema que será acessado via Citrix, onde o usuário pode importar os cronogramas do Cronoweb, adicionar as premissas do PLANCOR e realizar estudos de cenários. Com a otimização dos cenários de planejamento, é possível otimizar o uso da carteira de recursos críticos, auxiliar no correto dimensionamento e priorizar as operações mais importantes. Permite a rápida visualização de KPIs, maior facilidade para a análise da qualidade do planejamento obtido e processo mais ágil.</t>
  </si>
  <si>
    <t>PT-200.20.00051.03</t>
  </si>
  <si>
    <t>EV-00343</t>
  </si>
  <si>
    <t>Plug Tool</t>
  </si>
  <si>
    <t>Ferramenta para instalação e recuperação a cabo de ANM</t>
  </si>
  <si>
    <t>Benefícios econômicos com operação através de embarcações de menor custo, aumento da segurança operacional, compartilhamento da patente, descontos no plano de manutenção, redução no tempo de intervenção.</t>
  </si>
  <si>
    <t>upimgs/PTool.jpg</t>
  </si>
  <si>
    <t>Investimento de R$ 3,5 MM (em revisão)</t>
  </si>
  <si>
    <t>-Negociação junto ao fornecedor_x000D_
-Estabelecer processo de concorrência junto ao mercado_x000D_
-Recebimento das propostas dos fornecedores_x000D_
-Projeto com um ou mais fornecedores_x000D_
-Contratação do serviço junto ao fornecedor_x000D_
-Disponibilização e testes em campo</t>
  </si>
  <si>
    <t>Deverá ser aplicada em todos os sistemas de ANM (Pós-Sal e Pré-Sal, para 5 e 10 ksi), que estejam atualmente instalados e sejam equipamentos padronizados</t>
  </si>
  <si>
    <t>Certificar que todos os recursos para o teste estejam disponíveis_x000D_
Certificar que todos os testes de qualificação da ferramenta estejam executados e aprovados junto ao(s) fornecedore(s)</t>
  </si>
  <si>
    <t>Fornecedor: Aker Solutions_x000D_
Gerências: STIES, DCT, UNs</t>
  </si>
  <si>
    <t>Custos de embarcações, assim como o serviço a incorporar a ferramenta, devem ser reduzidos conforme o aumento da concorrência e demanda por serviços de intervenção de recuperação/instalação de ANMs</t>
  </si>
  <si>
    <t>-Verba de investimento_x000D_
-Barcos de instalação disponibilizados pela área operacional</t>
  </si>
  <si>
    <t>Benefícios econômicos com operação através de embarcações de menor custo, aumento da segurança operacional, compartilhamento da patente e descontos no plano de manutenção</t>
  </si>
  <si>
    <t>Ganho de aprox. R$ 480 MM em 10 anos</t>
  </si>
  <si>
    <t>Os riscos são a continuidade da operação usando riser para intervenção em sistemas de ANM com seu risco operacional, o aumento do custo de intervenção sem tecnologias concorrentes e de menor custo</t>
  </si>
  <si>
    <t>Disponibilizar especificação da ferramenta de intervenção riserless para aditivo contratual em serviços com MPSV (Multi Purpose Supply Vessel)</t>
  </si>
  <si>
    <t>PT-200.20.00051.04</t>
  </si>
  <si>
    <t>EV-00344</t>
  </si>
  <si>
    <t>Novo Fluido de barreira para bombas submarinas</t>
  </si>
  <si>
    <t>Desenvolver e qualificar Fluido de barreira para bombas submarinas da OneSubsea</t>
  </si>
  <si>
    <t>Redução do custo do produto, redução do HH envolvido na aquisição do produto e mitigação dos atrasos e incertezas nos prazos de fornecimento em função da importação do produto hoje utilizado.</t>
  </si>
  <si>
    <t>BEIG</t>
  </si>
  <si>
    <t>Daniel Greco Duarte</t>
  </si>
  <si>
    <t>9807659</t>
  </si>
  <si>
    <t>Custos de HH;_x000D_
Custos de aquisição de matérias Primas (aditivos e óleos básicos)_x000D_
Custo de contratação da Onesubsea para qualificação.</t>
  </si>
  <si>
    <t>Atender aos requisitos jurídicos para possibilitar a obtenção de parecer positivo quanto à contratação da Onesubsea para a qualificação do fluido a ser desenvolvido.</t>
  </si>
  <si>
    <t>A situação atual envolve a migração do uso do lubrificante de uma empresa para o de outra visto que o fabricante das bombas desqualificou o primeiro;_x000D_
_x000D_
Pelo fato de ocorrer a desqualificação da formulação tradicionalmente utilizada a Petrobras está passando por período de elevado risco de falha no suprimento do produto;_x000D_
_x000D_
Os riscos somente foram mitigados às custas compras emergenciais de produto com custos entre 5 e 20 vezes maiores que os usuais;_x000D_
_x000D_
Uma vez disponibilizada, a formulação Petrobras qualificada atenderá a demanda das 4 bombas submarinas hoje em operação na compania.</t>
  </si>
  <si>
    <t>O atendimento aos requisitos de desempenho da bomba e propriedades fisico-químicas do óleo definidos pelo fabricante das bombas.</t>
  </si>
  <si>
    <t>A formulação é desenvolvida pela Petrobras, logo, podemos contactar outras empresas formuladoras para produzir o fluido, como por exemplo:_x000D_
BR Distribuidora;_x000D_
Shell;_x000D_
Exxon;_x000D_
Iconic;_x000D_
BP;_x000D_
Petronas;_x000D_
etc..</t>
  </si>
  <si>
    <t>Localizar  empresas formuladoras de óleos lubrificantes que possuam infraestrutura e mão de obra qualificada para o preparo da formulação desenvolvida, de modo a se obterem as características fisico-químicas adequadas à aplicação.</t>
  </si>
  <si>
    <t>Amostras de aditivos e de óleos basicos para o preparo das formulações a serem testadas/qualificadas.</t>
  </si>
  <si>
    <t>Economia de, ao menos, 6 vezes no preço de aquisição do produto;_x000D_
Prazos de entrega mais previsíveis;_x000D_
Menor risco de parada das bombas.</t>
  </si>
  <si>
    <t>O ganho direto é a redução no custo do lubrificante;_x000D_
Existe um ganho indireto associado aos lucros cessantes inerentes à parada das bombas para redução do consumo de fluido de barreira. Esse valor está relacionado à produção de 340 m³/d (2138 bpd) de óleo para as três unidades do RWI e 140 m³/d (880 bpd) de óleo para o BMSHA.</t>
  </si>
  <si>
    <t>A receita esperada pela empresa formuladora pode ser discordante do inicialmente previsto de modo a alterar a valoração prevista._x000D_
_x000D_
Foi também mapeada a possibilidade de o mercado interromper o fornecimento de algum insumo (aditivo ou óleo basico). Essa possibilidade implica em risco reduzido de lucros cessantes pelo tempo que será necessário para o desenvolvimento de nova formulação (que não precisará ser requalificada caso no processo conduzido por esse projeto consigamos com o fabricante determinar faixas de parametros fisico-químicos que garantam o atendimento do fluido às condições de operação).</t>
  </si>
  <si>
    <t>A entrega proposta é fluido de barreira Petrobras (nacional) para uso em bombas submarinas da OneSubsea em operação na Petrobras._x000D_
_x000D_
Os parametros técnicos a serem alcançados contemplam o ajuste das propriedades fisico-químicas do fluido desenvolvido assim como o atendimento, pela bomba quando operando com o novo fluido, aos parâmetros de desempenho considerados pelo fabricante.</t>
  </si>
  <si>
    <t>PT-200.20.00051.05</t>
  </si>
  <si>
    <t>EV-00345</t>
  </si>
  <si>
    <t>Sistema de Suporte à Decisão para o Planejamento Tático dos PLSVs</t>
  </si>
  <si>
    <t>Antecipação do óleo dos poços com maior potencial._x000D_
Planejamento mais robusto, com melhor visibilidade de cronogramas não factíveis._x000D_
Redução no tempo de preparação para o cronograma e análises de cenários.</t>
  </si>
  <si>
    <t>upimgs/core_mape.jpg</t>
  </si>
  <si>
    <t xml:space="preserve">Custo do TC (já totalmente desembolsado):  3 parcelas de R$ 1.689.037,44 </t>
  </si>
  <si>
    <t>Engajamento da área cliente.
Apoio da TIC para aquisição de licenças e disponibilização de estrutura.</t>
  </si>
  <si>
    <t>O sistema já está implementado e seu modelo matemático está em fase final. Deve estar totalmente operacional até outubro de 2020. Será aplicado nas áreas de planejamento tático dos PLSVs e na área de Recursos Críticos.</t>
  </si>
  <si>
    <t>Carteira de novas instalações e intervenções.</t>
  </si>
  <si>
    <t>PUC/Tecgraf
SUB/IIO
GIRP/GRC</t>
  </si>
  <si>
    <t xml:space="preserve">Foi considerado um ganho de 11% em volume de produção devido à priorização dos poços com maior potencial de produção. Esta premissa foi obtida a partir com a comparação com dados históricos. </t>
  </si>
  <si>
    <t>Licença do AIMMS + Solver.
Disponibilidade de equipe para treinamento remoto.</t>
  </si>
  <si>
    <t xml:space="preserve">Antecipação do óleo dos poços com maior potencial.
Planejamento mais robusto, com melhor visibilidade de cronogramas não factíveis.
Redução no tempo de preparação para o cronograma e análises de cenários.
</t>
  </si>
  <si>
    <t>O ganho econômico previsto para os próximos anos é de:
2021: R$ 258 MM
2022: R$ 292 MM
2023: R$ 316 MM</t>
  </si>
  <si>
    <t>Queda expressiva no preço do Petróleo.
Não utilização da ferramenta.
Cancelamento de novos projetos de interligação e manutenção de poços.</t>
  </si>
  <si>
    <t xml:space="preserve">Sistema de Apoio à Decisão para o Planejamento Tático dos PLSVs. Composto por um sistema que será acessado via Citrix, onde o usuário pode importar os cronogramas do Cronoweb, adicionar e editar suas premissar e realizar estudos de cenários. Com a otimização dos cenários de planejamento, é possível antecipar as atividades que possuem maior potencial de óleo para a empresa. Permite a rápida visualização de KPIs, maior facilidade para a análise da qualidade do planejamento obtido e processo mais ágil. 
</t>
  </si>
  <si>
    <t>EV-00346</t>
  </si>
  <si>
    <t>Aumento de vazão no acesso ao anular</t>
  </si>
  <si>
    <t>Resultado do teste de campo da linha piloto</t>
  </si>
  <si>
    <t>Redução do tempo de sonda em operações de workover open se</t>
  </si>
  <si>
    <t>U4DY</t>
  </si>
  <si>
    <t>Mariana Teixeira Coelho Gomes Carneseca</t>
  </si>
  <si>
    <t>2429137</t>
  </si>
  <si>
    <t>'- Programa de qualificação da linha_x000D_
- Aquisição dos equipamentos (linhas e equipamentos auxiliares para adequação da nova solução)_x000D_
- Implementação da solução em teste piloto</t>
  </si>
  <si>
    <t>Definição da estrategia de contratação da linha_x000D_
Layout de superfície da sonda_x000D_
Qualificação do TCP</t>
  </si>
  <si>
    <t>A situação atual é viabilizar o aditivo no contrato de DPR atual para iniciar o programa de qualificação e aquisição do material para realização do teste piloto</t>
  </si>
  <si>
    <t>Raio mínimo de curvatura do TCP_x000D_
Modificações necessárias na sonda para a alteração da linha proposta</t>
  </si>
  <si>
    <t>GTEC_x000D_
Fabricante de TCP (produto) _x000D_
Contratada atual do sistema DPR</t>
  </si>
  <si>
    <t>Qualificação de um duto termoplástico compósito que atenda as especificações técnicas necessárias</t>
  </si>
  <si>
    <t>Programa de qualificação da linha_x000D_
Aquisição dos equipamentos_x000D_
Teste piloto em um poço do pré-sal_x000D_
Lições aprendidas_x000D_
Utilização da solução em todas as operações da Petrobras</t>
  </si>
  <si>
    <t>Redução do tempo de sonda em operações de workover open sea</t>
  </si>
  <si>
    <t>- Redução do tempo de sonda em operações de workover_x000D_
- Aumento da eficiencia operacional da deslocamento de fluidos no DPR</t>
  </si>
  <si>
    <t>Haverá uma linha do tipo TCP qualificada para operar em 2500m e pressão de operação 10ksi</t>
  </si>
  <si>
    <t>Proposta: substituição do HCR por TCP para linha de acesso ao anular em operações de workover_x000D_
_x000D_
Parametros a serem alcançados:_x000D_
- Vazão de circulação maior ou igual a 7bpm (circulando agua doce no sistema DPR 10ksi e lamina d'agua de 2500m)_x000D_
- Atender os limites operacionais, de dimensoes e pesos da sonda</t>
  </si>
  <si>
    <t>EV-00347</t>
  </si>
  <si>
    <t>Antiespumante para arraste de líquidos</t>
  </si>
  <si>
    <t>Desenvolvimento de novos antiespumante que mitiguem o arraste de líquido, pelo gás separado, e a contaminação de petróleo, derivados e catalisadores por silício.</t>
  </si>
  <si>
    <t>Reduzir a perda de receita por (1) manutenções não programadas nas unidades de processamento e (2) desespecificação de produtos, no E&amp;P e no Refino.</t>
  </si>
  <si>
    <t>ST-0052</t>
  </si>
  <si>
    <t>Redução de Custos de Desenvolvimento e Operação de Plantas de Produção (CAPEX e OPEX)</t>
  </si>
  <si>
    <t>TOTAL DE R$ 6,7 MM = HH (R$ 1,9 MM) + TC (R$ 6,7 MM)</t>
  </si>
  <si>
    <t>(1) Melhorar a metodologia utilizada, em laboratório, de avaliação e pré-seleção de antiespumantes para petróleo; _x000D_
(2) entender ação dos aditivos antiespumantes no petróleo; _x000D_
(3) desenvolver novos produtos, que melhor mitiguem o arraste de líquidos pelo gás natural produzido e separado nas UNs.</t>
  </si>
  <si>
    <t>(1) Está sendo empregado, em excesso e sem muito sucesso, produto antiespumante convencional, para mitigar o arraste de líquido pelo gás produzido e separado nas unidades de produção. O arraste acarreta: (1) aumento no consumo de produto químico antiespumante; (2) perda de receita, por perda de produção e devaloração de produtos; (3) aumento dos custos de produção; no E&amp;P e no Refino._x000D_
(2) Os novos produtos serão aplicados nas plantas de processamento primário de petróleo, em que apresentem arraste de líquido pelo gás natural separado, em especial nas unidades de produção que estão desenvolvendo campos do Pré-sal. _x000D_
(3) Vislumbra-se o início da utilização de novos produtos partir de 2027.</t>
  </si>
  <si>
    <t>Os produtos devem apresentar:_x000D_
(1) maior desempenho em teste de pré-qualificação em laboratório do Cenpes;_x000D_
(2) maior desempenho na mitigação do arraste de líquidos pelo gás produzido e separado nas unidades de produção;_x000D_
(3) redução do teor de silício na corrente de petróleo tratado.</t>
  </si>
  <si>
    <t>(1) Fornecedores de produtos químicos para a Petrobras; _x000D_
(2) Institutos de tecnologia: UNICAMP e UFRJ.</t>
  </si>
  <si>
    <t>Desenvolvimento novas formulações comerciais de produtos químicos antiespumantes mais eficientes para petróleo.</t>
  </si>
  <si>
    <t>(1) Recursos humanos;_x000D_
(2) continuidade e contratação de novos TCs com Universidades (UFRJ e UNICAMP); _x000D_
(3) aquisição de novos equipamentos de laboratório.</t>
  </si>
  <si>
    <t>(1) Redução das perdas de produção no E&amp;P e Refino;_x000D_
(2) redução dos custos operacional e manutenção, no E&amp;P e no Refino; _x000D_
(3) redução na perda na valoração do petróleo tratado e dos derivados de petróleo.</t>
  </si>
  <si>
    <t>Mínimo de US$ 15 MM R$/ano, Máximo de US$ 50 MM R$/ano, a partir de 2027._x000D_
VPL Estimado: Mínimo de R$ 40 MM, Máximo de R$ 125 MM (Taxa de retorno de 10% e Período de 10 anos)</t>
  </si>
  <si>
    <t>(1) Não redução de custos com produto químico antiespumante no E&amp;P; (2) perda de receita, por paradas de produção e por devaloração de produtos (petróleo e derivados); (3) aumento de custos de produção com a realização de manutenções não previstas.</t>
  </si>
  <si>
    <t>Novas formulações comerciais de produtos químicos, com maior desempenho para mitigar o arraste de líquidos pelo gás natural separado nas unidades de produção, que levam a: (1) aumento do consumo de produto químico antiespumante; (2) perdas de produção (receita), por parada não programadas para a manutenção e por devaloração de produtos (petróleo e derivados); (3) aumento dos custos de operação e de manutenção de unidades de compressão e de tratamento de gás do E&amp;P e de unidades de hidrotratamento catalítico do Refino</t>
  </si>
  <si>
    <t>PT-200.20.00052.01</t>
  </si>
  <si>
    <t>EV-00348</t>
  </si>
  <si>
    <t>Topologia alternativa para geração elétrica nas plataformas de petróleo</t>
  </si>
  <si>
    <t>Estudos de nova topologia de sistema elétrico com uso simultâneo de geradores síncronos e de indução</t>
  </si>
  <si>
    <t>Tecnologia mais compacta com menor CAPEX, OPEX e menor peso. A ICT terá o sistema elétrico completo, incluindo as turbinas, de uma UEP modelado no sistema RTDS para realização de simulações de cenários em regime permanente e ou eventos elétricos transitórios, permitindo maior produtividade e agilidade para a equipe de projeto.</t>
  </si>
  <si>
    <t>JGRP</t>
  </si>
  <si>
    <t>Vinicius Zimmermann Silva</t>
  </si>
  <si>
    <t>9654466</t>
  </si>
  <si>
    <t>Termo de cooperação com a ICT = R$ 2,27 milhões (em negociação aditivo de escopo de - 0,50 MM R$).</t>
  </si>
  <si>
    <t>Confirmar a viabilidade deste tipo de topologia para o sistema elétrico da plataforma, considerando todas as implicações em todas as áreas relacionadas da plataforma.</t>
  </si>
  <si>
    <t>Será objeto de testes de campo, em um sistema protótipo e depois utilizado no projeto executivo para gerar documentação de aquisição de um sistema elétrico de plataforma offshore com esta nova topologia incluindo gerador de indução em substituição ao gerador síncrono. Esta plataforma pode ser uma das novas plataformas do pré-sal.</t>
  </si>
  <si>
    <t>Clareza e correção nas informações. Verificação se ocorreu acompanhamento dos especialistas PETROBRAS do cliente ESUP/EEI e CENPES em todas as etapas do projeto, como também, se os relatórios foram sempre analisados e comentados pelos especialistas da PETROBRAS.</t>
  </si>
  <si>
    <t>1-O cliente do projeto ESUP/EEI; _x000D_
2- A equipe de especialistas e alunos da ICT UNIFEI e _x000D_
3- As gerências do PDDP/TPP e PDDP/TFCM.</t>
  </si>
  <si>
    <t>Iniciará a fabricar em maior escala de produção geradores de indução de grande porte (25 MW por exemplo)</t>
  </si>
  <si>
    <t>Informações de projeto oriundas da equipe de projetos de plataformas da PETROBRAS e cliente do projeto ESUP/EEI.</t>
  </si>
  <si>
    <t>Economia no CAPEX 40% menor, peso e robustez com menor manutenção.</t>
  </si>
  <si>
    <t>VPL negócio = R$ 6,23Milhões_x000D_
_x000D_
Foi considerado que o gerador de indução gasta 40 %  menos  CAPEX e OPEX que o gerador síncrono. O gerador de indução de 25 MW custa aproximadamente 3 MM R$ a menos que o gerador sincrono.  Esta valoração considera a aplicação em 5 UEPs ao longo de 10 anos, 1 a cada 2 anos.</t>
  </si>
  <si>
    <t>Se mantém sem alteração</t>
  </si>
  <si>
    <t>A proposta é entregar " Estudo de sistema elétrico com geradores síncronos e de indução".  Uma subentrega deste projeto será muito importante para a PETROBRAS que é o modelamento completo de uma plataforma tipo replicantes em uma laboratório RTDS_Real Time Digital System, ou seja, este modelamento resultará em ter todo o sistema elétrico de uma plataforma na mão, sob controle tanto para fenômenos transitórios quanto permanentes. Pode ser útil para a PETROBRAS na realização de outros eventos simulados, análises e investigações.  Obs.:Este estudo sendo positivo, a pesquisa será direcionada para testes de campo, implementação como protótipo. Em obtendo sucesso, será implementada em UEP.</t>
  </si>
  <si>
    <t>PT-200.20.00052.02</t>
  </si>
  <si>
    <t>EV-00350</t>
  </si>
  <si>
    <t>Estimador realista de sobressalentes por equipamento</t>
  </si>
  <si>
    <t>Este projeto tem a finalidade de fazer a estimativa realista de quantidade e descritivo de sobressalentes para x anos de operação por equipamento, utilizando-se da base de dados já existente na PETROBRAS no momento da consulta e de técnicas de Inteligência Artificial IA e Data Science.</t>
  </si>
  <si>
    <t>1- Listas realistas de sobressalentes necessários para dois anos de operação;2- Evitar a falta de sobressalentes necessários durante os dois primeiros anos de operação do equipamento; 3- Disponibilizar esta info "lista de sobressalentes para dois anos" no momento que esta seja requerida;4- Evitar a compra de sobressalentes desnecessários;5- Evitar a compra em emergência de sobressalentes durante estes dois anos de operação;6- Otimizar o fornecimento de sobressalentes diminuindo CAPEX e OPEX;7- Transparência e embasamento técnico científico no processo de definição de sobressalentes;8- Evitar custos indiretos com retrabalhos, mudança de foco de equipe, processos de aquisições extemporâneos, replanejamentos frequentes e falta de previsibilidade;</t>
  </si>
  <si>
    <t>upimgs/fotoSobres3.jpg</t>
  </si>
  <si>
    <t>Custos HH Petrobras = 2,5 milhões</t>
  </si>
  <si>
    <t>Validar os  resultados do protótipo e tornar um processo amigável e rápido de estimar sobressalentes realisticamente.</t>
  </si>
  <si>
    <t>Este projeto iniciou há um ano (Abril-19) e tem prazo de término estimado para (Abril-22).  Este software será aplicado para estimar sobressalentes de equipamentos de turbo-máquinas instalados nas plataformas da UO-BC. Será aplicado a partir de maio de 2022.</t>
  </si>
  <si>
    <t>A boa interface homem máquina e a rapidez para entrar no aplicativo, preencher os dados e a resposta do software ser rápida e de fácil compreensão.</t>
  </si>
  <si>
    <t>Este é um projeto com 100 % de HH interno.  Os clientes do projeto (UO-BC) representados por um consultor de máquinas e um técnico experiente em suprimentos estão inseridos e comprometidos com o projeto. Além deles, mais duas gerências da TIC estão desenvolvento o software do projeto. E por último, a equipe de apoio formada pelo IT, suplente e alguns colegas do PDDP.</t>
  </si>
  <si>
    <t>Não aplicável</t>
  </si>
  <si>
    <t>HH de especialistas da TIC e CENPES e comprometimento dos profissionais envolvidos no projeto</t>
  </si>
  <si>
    <t>1- Listas realistas de sobressalentes necessários para dois anos de operação;_x000D_
2- Evitar a falta de sobressalentes necessários durante os dois primeiros anos de operação do equipamento; _x000D_
3- Disponibilizar esta info "lista de sobressalentes para dois anos" no momento que esta seja requerida;_x000D_
4- Evitar a compra de sobressalentes desnecessários;_x000D_
5- Evitar a compra em emergência de sobressalentes durante estes dois anos de operação;_x000D_
6- Otimizar o fornecimento de sobressalentes diminuindo CAPEX e OPEX;_x000D_
7- Transparência e embasamento técnico científico no processo de definição de sobressalentes;_x000D_
8- Evitar custos indiretos com retrabalhos, mudança de foco de equipe, processos de aquisições extemporâneos, replanejamentos frequentes e falta de previsibilidade;</t>
  </si>
  <si>
    <t>VPL = R$ 31,91 milhões</t>
  </si>
  <si>
    <t>A proposta é entregar um software com interface amigável para o usuário PETROBRAS de modo que este entre com o tag do equipamento e o software responda com a listagem de sobressalentes e quantitativos realistas que este equipamento demandará para os próximos 2 anos.</t>
  </si>
  <si>
    <t>PT-200.20.00052.04</t>
  </si>
  <si>
    <t>EV-00352</t>
  </si>
  <si>
    <t>All Membrane</t>
  </si>
  <si>
    <t>Comprovação através de testes de campo da eficiência da Tecnologia de Membranas de remoção de H2S, H2O , HCs pesados e CO2 no Processamento Primário.</t>
  </si>
  <si>
    <t>upimgs/AMS_u58wh5H.png</t>
  </si>
  <si>
    <t>BENM</t>
  </si>
  <si>
    <t>Mario Augusto de Barros</t>
  </si>
  <si>
    <t>CENPES/PDIDMS/PPL/PE</t>
  </si>
  <si>
    <t>9883435</t>
  </si>
  <si>
    <t>Custos do P&amp;D U$ 1.800.000,00 (partilha / LIBRA)</t>
  </si>
  <si>
    <t>- Finalizar skid de testes (ALATUS);_x000D_
- Finalizar adaptações da PECO2;_x000D_
- Concluir a matriz de testes no NEAT das membranas comerciais em condições similares aos campos de aplicação;</t>
  </si>
  <si>
    <t>O sistema de tratamento de gás ocupa uma área muito grande nas UEPs atuais com a  presença de leitos fixos que tem Opex alto._x000D_
Área de aplicação: UEP de Buzios 8_x000D_
Abrangência: Libra, Buzios e demais campos do Pré-sal;_x000D_
Aplicação imediata após qualificação da tecnologia (previsão: 12/2022);</t>
  </si>
  <si>
    <t>Comprovação dos parâmetros de projeto</t>
  </si>
  <si>
    <t>Air Liquide (ALATUS)</t>
  </si>
  <si>
    <t>Local de teste para os módulos de 8"</t>
  </si>
  <si>
    <t>Substituirá o sistema de remoção de H2S,  H2O, HCs e CO2 atualmente projetado para o Pré-sal, reduzindo significativamente ‘footprint’ e espaço dedicado ao tratamento e gás nas UEPs;​_x000D_
Após os testes em escala comercial, a membrana será colocada na lista de opções para processos de aquisição de elementos de membranas para as UEPs em operação. Interface com SBS, SRGE e LMS._x000D_
'-Aumento do potencial de tratamento de Gás Natural;_x000D_
-Substituição do leito fixo para remoção de H2S pelo sistema de membranas;_x000D_
- Viabilizar exportação de gás em sistemas de alta produção de gás natural;_x000D_
- simplificação do processo de tratamento de gás nautral</t>
  </si>
  <si>
    <t>Menor CAPEX_x000D_
Menor OPEX_x000D_
Viabilização da exportação de gás para os FPSOs de alta capacidade</t>
  </si>
  <si>
    <t>'- ALL MEMBRANE SOLUTION:_x000D_
Qualificar um sistema de tratamento de gás natural totalmente baseado em MEMBRANAS de acordo com (documento de qualificação);_x000D_
Ajuste do ponto de orvalho;_x000D_
Remoção de H2S;_x000D_
Remoção de  CO2;</t>
  </si>
  <si>
    <t>PT-200.20.00052.05</t>
  </si>
  <si>
    <t>EV-00353</t>
  </si>
  <si>
    <t>Membranas tipo CMS</t>
  </si>
  <si>
    <t>Desenvolvimento junto ao detentor da patente de nova tecnologia de membrana tipo CMS de alta performance, incluindo testes em escala piloto e comercial das membranas.</t>
  </si>
  <si>
    <t>Maior eficiência de remoção de CO2 do gás natural com menores perdas de hidrocarbonetos, gerando aumento na produção de gás combustível e/ou gás para exportação,  demandando menor gasto energético para compressão da corrente de injeção rica em CO2. Além disso, redução do peso e espaço no caso de nova unidade.</t>
  </si>
  <si>
    <t>upimgs/SAT_CMS_2.jpg</t>
  </si>
  <si>
    <t>UPUQ</t>
  </si>
  <si>
    <t>Frederico Carvalho de Almeida Rego</t>
  </si>
  <si>
    <t>9792064</t>
  </si>
  <si>
    <t>ST-0224</t>
  </si>
  <si>
    <t>LIBRA - Implantação de Soluções para Otimização de Campos com Elevado RGO e teor de CO2</t>
  </si>
  <si>
    <t>Libra</t>
  </si>
  <si>
    <t>PLIBRA</t>
  </si>
  <si>
    <t>upimgs/Libra.png</t>
  </si>
  <si>
    <t>A) R$ MM 10,21 (Custo para realizar testes com elemento de 2", baseado no orçamento LIBRA para realização testes de 2" - Vale lembrar que por ser um projeto de LIBRA, este custo é revertido como óleo);_x000D_
B) R$ MM em avaliação pela Air Liquide (Possível participação para desenvolvimento dos elementos de 8");_x000D_
C) R$ MM a definir (Custo para realizar testes com elemento de 8" - dependerá do local)_x000D_
D) R$ MM a definir (Compra dos elementos de membrana tipo CMS para implantação)</t>
  </si>
  <si>
    <t>1) Transferência do skid CMS para outro site (devido a indisponibilidade de flare e GN no NEAT);_x000D_
2) Confirmar a performance dos elementos de 2" (TRL 6);_x000D_
3) Desenvolvimento e testes dos elementos de 8" (TRL 8);_x000D_
4)Industrialização da linha de fabricação dos futuros elementos de 8";_x000D_
5) Concluir negociações com Air Liquide, nova detentora da patente;</t>
  </si>
  <si>
    <t>Esta tecnologia poderia ser aplicada futuramente em campos que demandem de Remoção de CO2, vislumbrando ganhos tanto na aplicação em novas UEP´s gerando unidade mais compacta que as unidades convencionais, como também em UEP´s existentes durante as paradas programadas de troca de membranas, substituindo os elementos de membrana poliméricos de 8" de diâmetro pelos elementos de membrana tipo CMS ._x000D_
OBS: Para UEP´s com elevados teores, seria possível especificar o GN minimizando o teor de CO2 no GN Combustível;_x000D_
ROADMAP:_x000D_
- Teste em Unidade Piloto: dez/2022;_x000D_
- Scale-Up 2" para 8": out/2024;_x000D_
- Teste escala industrial (elemento 8"): out/2025;_x000D_
- Finalização da linha industrial de fabricação: out/2026_x000D_
- Tecnologia disponivel para 1ª aplicação em retrofit: nov/2027.</t>
  </si>
  <si>
    <t>Comprovação dos parâmetros de projeto_x000D_
- Vazão e composição da corrente de gás especificado para exportação;_x000D_
- Vazão e composição da corrente de gás especificado para injeção;_x000D_
- Vida útil das membranas;_x000D_
- Resistência a plastificação com altos teores de CO2 e altas pressões</t>
  </si>
  <si>
    <t>Air Liquide_x000D_
Shell Global Solutions_x000D_
Consórcio de LIBRA</t>
  </si>
  <si>
    <t>- Preço final de venda dos elementos de membrana;_x000D_
- Preço atrativo para venda do Gás Natural;</t>
  </si>
  <si>
    <t>1) Disponibilidade de local para realização dos testes com Gás Natural de elementos de membrana de 2" diâmetro e, posteriormente, de 8" e orçamento para os custos decorrentes;_x000D_
_x000D_
2) Orçamento de LIBRA com restrições impostas para 2021;_x000D_
_x000D_
3) Orçamento CENPES ou LIBRA para adaptação novo site e transferência skid</t>
  </si>
  <si>
    <t>Módulo de Remoção de CO2 compacto, gerando menores perdas de hidrocarbonetos e menor gasto energético na compressão, podendo operar com maiores pressões na alimentação e no permeado. _x000D_
Para UEP´s com elevados teores de CO2, possibilidade de especificação do gás natural com unidade mais compacta que a convencional.</t>
  </si>
  <si>
    <t>VPL (bruto, sem considerar risco) para unidade existente MM R$ 257/UEP em 10anos._x000D_
Fatores:_x000D_
1) Economia na compra total com menor Nº de elementos de membrana;_x000D_
2) Antecipação de partida da unidade a cada troca;_x000D_
3) Aumento na vazão de GN exportado, pela redução na perda de HC´s;_x000D_
4) Aumento na vazão de GN exportado, pela redução da demanda de energética (consumo de Gás Combustível) para compressão da corrente de injeção rica em CO2;_x000D_
5) Aumento na produção, por prorrogação das paradas programadas para troca de elementos;</t>
  </si>
  <si>
    <t>- Diminuição da demanda por Óleo e Gás;_x000D_
_x000D_
- Custo de venda final do elemento de 8" ser maior que o previsto;_x000D_
_x000D_
- Elevações do dólar e quedas do preço do BRENT/Gás Natural muito acentuadas.</t>
  </si>
  <si>
    <t>Membranas de peneira molecular de carbono, de alta performance em termos de seletividade e permeância, e resistente ao efeito deletério da plastificação, admitindo altos teores de CO2 e altas pressões de operação.</t>
  </si>
  <si>
    <t>PT-200.20.00052.14</t>
  </si>
  <si>
    <t>EV-00354</t>
  </si>
  <si>
    <t>Sequestrante de H2S em Petróleo</t>
  </si>
  <si>
    <t>Produtos sequestrantes de H2S mais adequados às necessidades da Companhia, com maior capacidade de sequestro de H2S, cinética de reação e parâmetros físico-químicos adequados, estabelecendo melhor custo-benefício em relação aos utilizados atualmente.</t>
  </si>
  <si>
    <t>- Garantia de integridade da metalurgia imediatamente a jusante do ponto de injeção do produto que sejam susceptíveis a CSTS;- Garantia de enquadramento dos teores de H2S no limite da especificação vigente;- Redução do custo associado a aquisição de produtos químicos.</t>
  </si>
  <si>
    <t>BEBI</t>
  </si>
  <si>
    <t>Andre Luiz Castro Bonfim</t>
  </si>
  <si>
    <t>9691591</t>
  </si>
  <si>
    <t>Custos de P&amp;D envolvidos na execução das atividades planejadas para o CENPES e para os Termos de Cooperação formalizados._x000D_
Não há custos para implantação, uma vez que, seria utilizada a mesma infraestrutura existente.</t>
  </si>
  <si>
    <t>Desenvolver metodologia em laboratório que se mostre adequada para avaliar a cinética de reação._x000D_
_x000D_
Formalizar Termos de Cooperação que junto a Universidades e institutos.</t>
  </si>
  <si>
    <t>Atualmente avalia-se capacidade de sequestro de H2S de produtos aplicáveis em ambiente de produção de transporte em laboratório. Busca-se avaliar novos produtos mais eficientes e com maior cinética de reação. Será aplicada em poços produtores e dutos de transporte de petróleo. A ser entregue em 2022.</t>
  </si>
  <si>
    <t>Utilização adequada do sistema de injeção em campo e bem dimensionado para aplicação do Sequestrantes de H2S.</t>
  </si>
  <si>
    <t>SENAI/CIMATEC</t>
  </si>
  <si>
    <t>Livre competição entre fornecedores de sequestrantes de H2S qualificados com consequente redução do custo unitário._x000D_
Fornecedores não qualificados buscando desenvolver sequestrantes de H2S que atendam a demanda apresentada no projeto.</t>
  </si>
  <si>
    <t>Adequação do Laboratório do CENPES/TMEC para realização de experimentos em condições de segurança favoráveis._x000D_
_x000D_
Manutenção de contrato de serviços de técnicos de laboratório no CENPES/TMEC</t>
  </si>
  <si>
    <t>Redução de custos com tratamento químico de H2S em poços, dutos e tanques._x000D_
_x000D_
Redução de volume de sequestrantes de H2S injetados em poços e dutos.</t>
  </si>
  <si>
    <t>Ganho econômico estimado em 21 MM R$/ano.</t>
  </si>
  <si>
    <t>A relação custo/benefício dos sequestrantes de H2S qualificados no projeto se aproximar da relação apresentada pelo produto utilizado atualmente nos poços.</t>
  </si>
  <si>
    <t>Produtos sequestrantes de H2S com maior capacidade de sequestro de H2S, cinética de reação e parâmetros físico-químicos adequados. Melhor relação custo-benefício dos produtos.</t>
  </si>
  <si>
    <t>PT-200.20.00052.08</t>
  </si>
  <si>
    <t>EV-00357</t>
  </si>
  <si>
    <t>Sistemas portáteis de analise</t>
  </si>
  <si>
    <t>Seleção das abordagens mais eficientes de análise de qualidade de insumos químicos, acompanhamento de processos e análise de residual em água produzida. Nova metodologia ou dispositivo de análise.</t>
  </si>
  <si>
    <t>Redução e otimização do consumo de insumos químicos. Redução de ocorrências operacionais e custos consequentes desta (parada para limpeza, lucro interrompido por conta de paradas emergenciais, ações corretivas). Possibilidade de acompanhamento operacional mais eficiente.</t>
  </si>
  <si>
    <t>upimgs/Sistema_portatil.png</t>
  </si>
  <si>
    <t>CTZC</t>
  </si>
  <si>
    <t>Rogerio Mesquita de Carvalho</t>
  </si>
  <si>
    <t>CENPES/PDIDMS/PPL/LABQ</t>
  </si>
  <si>
    <t>218928</t>
  </si>
  <si>
    <t>Custo de montagem dos sistemas e compra de equipamentos. Estima-se a depender da aplicação, que o custo fica em torno de 10 até 300 mil reais</t>
  </si>
  <si>
    <t>Complexidade da matriz (água de alta salinidade, mistura de insumos quimicos, presença de óleo e outros interferentes na água produzida)</t>
  </si>
  <si>
    <t>As diversas linhas de desenvolvimento estão em andamento. Os primeiros resultados com potencial de aplicação poderão ser aplicados em 2021 (analise de cátions e ânions). Unidades alvo: P-55 ou alguma outra da UN-ES ou UN-BS.</t>
  </si>
  <si>
    <t>Limites de quantificação e interferentes presentes na matriz. Abordagens de preparo de amostra de forma simplificada podem ser necessários, e, estão planejados</t>
  </si>
  <si>
    <t>UFRJ, SENAI-MG, SENAI-PR e UNICAMP</t>
  </si>
  <si>
    <t>Disponibilidade de peças, serviços, reagentes e equipamentos para viabilização dos sistemas portáteis</t>
  </si>
  <si>
    <t>TC`s e equipamentos especificos</t>
  </si>
  <si>
    <t>Possibilidade de otimização de processos em tempo próximo do real, com redução de gastos com ocorrências operacionais correlatas;​_x000D_
_x000D_
Redução do gasto com insumos químicos, logística e análises.​</t>
  </si>
  <si>
    <t>Redução no consumo de insumos químicos em torno de 5 % (em 2019 foi gasto 623 milhões de reais). Redução de  gastos com ocorrências operacionais em 70 % (exemplo: FPCAR 2017 - 120 milhões de dólares com parada não programada devido a incrustação)</t>
  </si>
  <si>
    <t>Complexidade dos sistemas desenvolvidos e interferentes presentes na matriz. A depender da complexidade, não haverá como ter o fornecimento da entrega de forma sistematizada.</t>
  </si>
  <si>
    <t>Desenvolvimento de métodos analiticos que sejam portáteis e possam ser aplicados em laboratório de campo.  Foco na avaliação da qualidade (teor de matéria ativa) e determinação de residual de insumos quimicos (inibidor de incrustação, desemulsificante, sequestrante de H2S), cátions (ferro, cálcio, entre outros) e ânions (cloreto, alcalinidade, etc)</t>
  </si>
  <si>
    <t>PT-200.20.00052.09</t>
  </si>
  <si>
    <t>EV-00361</t>
  </si>
  <si>
    <t>Análise Elastoplástica - PFP</t>
  </si>
  <si>
    <t>Especificação Técnica para realização de análises elastoplásticas para projeto de proteção passiva contra incêndio.</t>
  </si>
  <si>
    <t>Redução de Custo, peso e tempo de instalação e manutenção de Proteções Passivas.</t>
  </si>
  <si>
    <t>A previsão inicial de custos deste projeto foi de R$ 444.000,00 associados a Hh da equipe, mas que foi apontada em grande parte nos projetos dos ativos que usufruíram do estudo mesmo em fase inicial.</t>
  </si>
  <si>
    <t>A entrega final será um relatório técnico, onde constará a materialização de todos os passos seguidos ao longo do projeto, experiências e lições adquiridas.</t>
  </si>
  <si>
    <t>IMPLANTAÇÕES REALIZADAS:_x000D_
ROTA-1 (MEXILHÃO) E P-70_x000D_
_x000D_
IMPLANTAÇÕES FUTURAS:_x000D_
P-50, SÉPIA, MERO-1, FPSO DE REFERÊNCIA</t>
  </si>
  <si>
    <t>A especificação técnia gerada seja aplicada nos processos de contratação de projetos na companhia.</t>
  </si>
  <si>
    <t>A solução já foi implementada, encontrando-se em fase de abrangência.</t>
  </si>
  <si>
    <t>Projetistas adotem a metodologia proposta na solução</t>
  </si>
  <si>
    <t>A continuidade da dedicação dos profissioais Raphael e Dilnei.</t>
  </si>
  <si>
    <t>R$100MM nas primeiras aplicações em 2019 e R$20MM por unidade que implemente a solução futuramente.</t>
  </si>
  <si>
    <t>Caso o resultado esperado não for obtido, diferentemente do que vem se provando em suas aplicações, o mercado adotaria a metodologia anterior de dimensionamento de proteção passiva contra incêndio em unidades operacionais.</t>
  </si>
  <si>
    <t>Elaboração de Especificação Técnica contendo os requisitos a serem adotados nos projetos de dimensionamento de proteção passiva contra incêndio nas unidades operacionais._x000D_
_x000D_
Emissão de relatório técnico contendo o detalhamento da metodologia testada e validada.</t>
  </si>
  <si>
    <t>EV-00362</t>
  </si>
  <si>
    <t>Novos Adsorventes para secagem de gás</t>
  </si>
  <si>
    <t>Testes de Qualificação de Alumina e outros Adsorventes para Desidratação de Gás Natural</t>
  </si>
  <si>
    <t>Qualificação de nova classe de adsorventes para a desidratação de Gás Natural produzido. Essa nova classe de adsorventes apresenta maior resistência a contaminações por água e HCs pesados, levando a maiores campanhas de operação, com consequente redução de perdas de produção de óleo inerentes a paradas para troca dos leitos adsorventes que perderam atividade.</t>
  </si>
  <si>
    <t>CL19</t>
  </si>
  <si>
    <t>Darley Carrijo de Melo</t>
  </si>
  <si>
    <t>227925</t>
  </si>
  <si>
    <t>HH interno de operadores para os testes e recursos materiais: 1.5 MM R$</t>
  </si>
  <si>
    <t>Testes em Ambiente Operacional representativo das condições da aplicação final (indisponibilidade do síto de testes)</t>
  </si>
  <si>
    <t>Novos projetos que têm por objetivo a reinjeção total de gás (ex. Sururu Central, Libra);_x000D_
- Novos projetos que têm por objetivo a geração de gás combustível;_x000D_
- Projetos em operação caso haja possibilidade de exportar gás com 20 ppm de H2O.</t>
  </si>
  <si>
    <t>- Resultado do teor de água na corrente de saída;_x000D_
- Quantidade de massa de adsorventes para o dimensionamento de futuros leitos;_x000D_
- Pressão e Temperatura ideais para o ciclo de adsorção e suficientes para o ciclo de regeneração.</t>
  </si>
  <si>
    <t>AXENS (Fornecedora de Alumina)</t>
  </si>
  <si>
    <t>Demanda por gás natural produzido, a partir das reservas nacionais, a um custo menor do o que seria obtido se fosse importado</t>
  </si>
  <si>
    <t>- Operadores no síto de testes;_x000D_
- Fornecimento de gás para os testes;_x000D_
- Disponibilidade do síto de testes.</t>
  </si>
  <si>
    <t>Maior durabilidade do leito de adsorventes, diminuindo a frequência de eventos de troca e perdas de produção de óleo inerentes ao processo.</t>
  </si>
  <si>
    <t>21 MM R$ (cenário Pessimista) a 65 MM R$ (cenário otimista)</t>
  </si>
  <si>
    <t>Diminuição da demanda por Óleo e Gás</t>
  </si>
  <si>
    <t>Qualificação de novos adsorventes, avaliando a sua capacidade estável de atingir a especificação do teor de água para corrente de reinjeção ou gás combustível.</t>
  </si>
  <si>
    <t>PT-200.20.00052.03</t>
  </si>
  <si>
    <t>EV-00363</t>
  </si>
  <si>
    <t>Inclusão de alternativa de tecnologia de desaeração de água do mar por membranas contatoras nos projetos de afretadas e próprias.</t>
  </si>
  <si>
    <t>Desaeração de água do mar por membranas contactoras em substituição as torres com recheio/vaso  (gás stripping ou vácuo).</t>
  </si>
  <si>
    <t>Proporcionar a redução e/ou eliminação do sequestrante de oxigênio na desaeração da água do mar e redução de peso offshore.Redução de R$ 1,5 MM no custo de sequestrante de O2 para atingir &lt; 10 ppb. Base: 01 plataforma com vazão de tratamento de 40.000 m3/d.</t>
  </si>
  <si>
    <t>RQMC</t>
  </si>
  <si>
    <t>Sergio Pagnin</t>
  </si>
  <si>
    <t>CENPES/PDIDMS/SE/TARH</t>
  </si>
  <si>
    <t>5169365</t>
  </si>
  <si>
    <t>ST-0161</t>
  </si>
  <si>
    <t>Processos de tratamento de água para injeção/reinjeção</t>
  </si>
  <si>
    <t>IT-022</t>
  </si>
  <si>
    <t>Otimização da injeção e reinjeção de água produzida</t>
  </si>
  <si>
    <t>A injeção de água é essencial na maioria dos projetos de desenvolvimento dos campos. O aumento da produção é muitas vezes limitado pela dificuldade de se injetar água nos reservatórios. O problema torna-se ainda maior no caso da reinjeção de água produzida, que está sendo implementada em algumas plataformas em consequênica de mudanças nas exigências do IBAMA em relação ao descarte de água produzida. Assim, soluções que garantam a injeção, sem comprometer a segurança ou elevar os custos de forma exorbitante, são fundamentais.</t>
  </si>
  <si>
    <t>HH P&amp;D</t>
  </si>
  <si>
    <t>Avaliar o desempenho da tecnologia de desaeração de água do mar por membranas contactoras.</t>
  </si>
  <si>
    <t>No sistema de injeção de água, a Petrobras utiliza a desaeração física (stripping ou vácuo) para remover o oxigênio dissolvido (O2) da água em plataformas offshore, sendo necessária a injeção química (bissulfito) para atingir a especificação quanto ao teor de oxigênio dissolvido (O2) para injeção nos poços injetores. _x000D_
Assim, é de interesse outra tecnologia para remover o oxigênio dissolvido (O2) da água, que no caso são as membranas contactoras o que eliminaria a torre com anéis Pall e, a depender de sua eficiência, há a possibilidade de reduzir e/ou eliminar a injeção química (bissulfito)._x000D_
Sistema de injeção da água mar a parir de Nov/2021.</t>
  </si>
  <si>
    <t>Desempenho das membranas contactoras no processo de desaeração da água do mar para o sistema de injeção.</t>
  </si>
  <si>
    <t>SRGE/ESUP/EPS_x000D_
LMS/OMD/PMP_x000D_
TEA com 3M</t>
  </si>
  <si>
    <t>Realizar o TEA com a 3M para o empréstimo do skid com membranas contactoras da 3M._x000D_
Adquirir reagentes, tais como: cloreto de sódio, cloreto de potássio, etc; gás inerte, etc._x000D_
HH da equipe da AER.</t>
  </si>
  <si>
    <t>Proporcionar a redução e/ou eliminação do sequestrante de oxigênio na desaeração da água do mar._x000D_
VPL 37 MM</t>
  </si>
  <si>
    <t>Redução deR$ 1,5 MM no custo de sequestrante de oxigênio para atingir a concentração inferior a 10 ppb. Considerando 01 plataforma com vazão de tratamento de 40.000 m3/d.</t>
  </si>
  <si>
    <t>Atualmente, há apenas um (02) fornecedores com membrana comercial, o que pode acarretar em Elevado CAPEX.</t>
  </si>
  <si>
    <t>Definir parâmetros de projeto para fornecimento de unidade de  desaeração de água do mar por membranas contactoras em projetos futuros.</t>
  </si>
  <si>
    <t>PT-200.20.00161.07</t>
  </si>
  <si>
    <t>EV-00364</t>
  </si>
  <si>
    <t>Procedimentos de soldagem qualificados  "Stud Welding"</t>
  </si>
  <si>
    <t>Qualificar procedimentos de soldagem para viabilizar a utilização do processo de soldagem  “Stud Welding” para fixação de componentes em pisos, tetos de tanques de carga, teto de casario e para movimentação de cargas em Unidades Estacionárias de Produção (UEPs), visando maior rapidez e segurança na movimentação de componentes e na fixação de componentes em tetos de tanque de carga. Além disso, evitar operações dispendiosas como inertização de tanques e retirada de revestimentos internos de casarios.</t>
  </si>
  <si>
    <t>(1) Redução de OPEX (maior rapidez em comparação com os processos convencionais de soldagem);(2) Segurança operacional evitar operações e inertização (soldagem em teto de tanque).</t>
  </si>
  <si>
    <t>upimgs/Stud.jpg</t>
  </si>
  <si>
    <t>(1) Custos P&amp;D: R$3,2MM;_x000D_
(2) Os procedimentos qualificados serão de propriedade Petrobras;_x000D_
(3) No cálculo dos benefícios já estãos endo considerados os custos de implantação.</t>
  </si>
  <si>
    <t>(1) Desenvolver a bancada/sistema de testes em laboratório;_x000D_
(2) Otimizar os parâmetros de soldagem visando a qualificação dos procedimentos;_x000D_
(3) Desenvolver um processo nunca utilizado na Petrobras.</t>
  </si>
  <si>
    <t>(1) Processo nunca foi utilizado na Petrobras; A proposta da UFES está em contratação;_x000D_
(2) P-57 (fixação de trilhos para movimentação de carga e fixação de MDAs) aplicável a outras UEPs;_x000D_
(3) A partir de 2023.</t>
  </si>
  <si>
    <t>(1) Os procedimentos qualificados serão disponibilizados para as UNs que poderão treinar equipe própria ou contratar o serviço no mercado utilizando o procedimento qualificado.</t>
  </si>
  <si>
    <t>(1) ICTs: UFSC;_x000D_
(2) UN-ES.</t>
  </si>
  <si>
    <t>(1) A UN deve prever em suas especificações técnicas a utilização do processo.</t>
  </si>
  <si>
    <t>(1) Contratação do TC com a UFSC;_x000D_
(2) Aquisição/desenvolvimento dos equipamentos (sistema de soldagem).</t>
  </si>
  <si>
    <t>(1) Redução de OPEX (maior rapidez em comparação com os processos convencionais de soldagem);_x000D_
(2) Segurança operacional (soldagem em teto de tanque).</t>
  </si>
  <si>
    <t>(1) VPL em torno de R$ 44 MM considerando as primeiras aplicações na P-57 (MDAs e Guincho de Pull-in) e aplicações em teto de tanques sem a necessidade de inertização e sem risco de explosividade. Está sendo considerado o período de 10 anos a partir da disponibilização da tecnologia.</t>
  </si>
  <si>
    <t>(1) Aumento de OPEX por continuar utilizando processos convencionais que demandam mais tempo nas paradas programas.</t>
  </si>
  <si>
    <t>(1) Procedimentos de soldagem qualificados para viabilizar a utilização do processo de soldagem  “Stud Welding” na fixação de componentes  (trilhos e acessórios para movimentação de carga em UEPs, (MDAs) módulos definitivos de acomodação) em pisos, tetos de tanques de carga e teto de casario, visando maior rapidez e segurança;_x000D_
(2) Janela operacional com os parâmetros de soldagem e projeto de dispositivos de fixação dos componentes.</t>
  </si>
  <si>
    <t>PT-200.20.00052.06</t>
  </si>
  <si>
    <t>EV-00365</t>
  </si>
  <si>
    <t>Equipamento de investigação geotécnica de baixo custo para águas profundas</t>
  </si>
  <si>
    <t>Disponibilizar projeto, protótipo e metodologia de ensaio PCPT com cravação dinâmica a ser utilizado em águas ultra profundas por embarcações de oportunidade.</t>
  </si>
  <si>
    <t>Redução de custo de campanhas de investigação geotécnica. Disponibilizar técnica alternativa aos sistemas convencionais existentes. Possibilitar melhor conhecimento geológico e geotécnico que leva a projetos de maior economicidade.</t>
  </si>
  <si>
    <t>E196</t>
  </si>
  <si>
    <t>Lucio Flavio Rocha Carvalho</t>
  </si>
  <si>
    <t>9867970</t>
  </si>
  <si>
    <t>R$ 18MM</t>
  </si>
  <si>
    <t>Fazer com que o protótipo e a metodologia de ensaio funcione conforme esperado, em LDAs ultra profundas. _x000D_
_x000D_
Conseguir construir o protótipo com o orçamento disponível (Cenário de Dólar Alto)</t>
  </si>
  <si>
    <t>Situação Atual : Dependência de poucos fornecedores internacionais. Longo prazo entre a identificação da necessidade do dado, a contratação e a mobilização de embarcação/eequipamentos (2 anos em média)._x000D_
Será aplicada em qualquer região que contenha argila mole. A partir de 2024.</t>
  </si>
  <si>
    <t>É necessário levar em conta que haverá redução de custo e prazo para as investigações._x000D_
_x000D_
_x000D_
20 locações investigadas por ano (Furos de até 40m)_x000D_
2 dias de embarcação por locação._x000D_
_x000D_
Custo Atual estimado (por dia): USD 150.000_x000D_
Custo Estimado com embarcação de Oportunidade (por dia): USD 100.000_x000D_
_x000D_
Redução total de custo esperada (por ano) : USD 2 MM</t>
  </si>
  <si>
    <t>SUB/ES/GEO_x000D_
_x000D_
COPPE/UFRJ</t>
  </si>
  <si>
    <t>Número de fornecedores e de embarcações nacionais para o serviço de investigação geotécnica deve continuar escasso.</t>
  </si>
  <si>
    <t>Disponibilidade de embarcação de oportunidade na frota BR, para testes e uso da ferramenta. Ideal é embarcação DP1. _x000D_
_x000D_
Ter o protótipo desenvolvido com sucesso.</t>
  </si>
  <si>
    <t>Redução de custo e prazo para obtenção de dados geotécnicos para projeto</t>
  </si>
  <si>
    <t>USD 2MM (Por ano)</t>
  </si>
  <si>
    <t>Mercado nacional se desenvolver a ponto de suprir a demanda de embarcações (Nunca aconteceu)._x000D_
_x000D_
Desenvolvimento de tecnologia de investigação mais eficiente e com custo menor.</t>
  </si>
  <si>
    <t>Disponibilizar projeto, prototipo e metodologia de ensaio PCPT com cravação dinâmica a ser utilizado em águas ultra profundas por embarcações de oportunidade.</t>
  </si>
  <si>
    <t>PT-200.20.00053.01</t>
  </si>
  <si>
    <t>PT-200.20.00174.06</t>
  </si>
  <si>
    <t>EV-00366</t>
  </si>
  <si>
    <t>Diagrama de Restrição de Sondas</t>
  </si>
  <si>
    <t>Nova metodologia de geração do diagrama de restrição</t>
  </si>
  <si>
    <t>Garantir a Comprovação para entidades internas e externas da qualidade da geração dos Diagramas e a garantia de sua repetibildiade. Possível Redução de custo através da redução de custo do sistema submarino</t>
  </si>
  <si>
    <t>ST-0053</t>
  </si>
  <si>
    <t>Redução de Custos de Casco, Ancoragem e Offloading (CAPEX e OPEX)</t>
  </si>
  <si>
    <t>2802769,76</t>
  </si>
  <si>
    <t>Reduzir custo do sistema de Produção_x000D_
_x000D_
Integridade Segurança e Confiabilidade</t>
  </si>
  <si>
    <t>A utilização de sondas que possuem sistema de posicionamento dinâmico implica na necessidade de avaliar sua interação com obstáculos de superfície e de fundo por causa do risco de perda de propulsão total da sonda. Esta avaliação se dá através da utilização de diagramas de restrição que tem impacto na definição do projeto conceitual de arranjo submarino e na operação das sondas. _x000D_
_x000D_
Reavaliação da necessidade de manter um barco de segurança com custo que pode chegar a US$ 80.000 por dia  junto a uma sonda de perfuração ou adotar uma ancora de segurança._x000D_
_x000D_
Suporte a decisão da escolha da sonda de perfuração Avaliar necessidade de se utilizar sondas DP3 com diárias mais altas. _x000D_
_x000D_
Caso obtenha-se redução nas medidas dos Diagramas de Restrições pode-se obter muitos ganhos relativos a redução de comprimento de poços direcionais ou redução de comprimentos de linhas ou até mesmo em alguns casos permitir a aproximação da UEP em relação aos poços, obtendo-se reduções de custos significativas. Ex. Se o novo Diagrama de Restrição permitir que uma UEP se aproxime de cerca de 100m dos poços em relação ao arranjo atual,  se tivermos cerca de 10 poços com redução de 100m de bundle, teríamos uma redução de custo de cerca de US$5MM no projeto.</t>
  </si>
  <si>
    <t>1- Confiabilidade dos resultados;_x000D_
2- Robustez dos resultados</t>
  </si>
  <si>
    <t>1- Parcerias: USP / Laboratório Labrisco e TPN_x000D_
2- Gerência Submarina SUB/ES/ECSS_x000D_
3- Gerência Poços POCOS/EM/ES/ECS</t>
  </si>
  <si>
    <t>Aceitação interna da nova metodologia</t>
  </si>
  <si>
    <t>HH CENPES/PDDP/TEO e CENPES/PDISO/LO</t>
  </si>
  <si>
    <t>1- Reavaliação da necessidade de manter um barco de segurança com custo que pode chegar a US$ 80.000 por dia  junto a uma sonda de perfuração ou adotar uma ancora de segurança._x000D_
2- Possível redução de custo do sistema submarino_x000D_
3- Gestão da integridade de sondas dotadas de posicionamento dinâmico</t>
  </si>
  <si>
    <t>R$ 36 MM</t>
  </si>
  <si>
    <t>1- HH interno disponível para desenvolvimento da solução;</t>
  </si>
  <si>
    <t>Reavaliação da metodologia de geração do diagrama de restrição com consistência e coerência tornando mais eficaz a avaliação de risco</t>
  </si>
  <si>
    <t>EV-00367</t>
  </si>
  <si>
    <t>Boia BMO-BR</t>
  </si>
  <si>
    <t>Boia autônoma de baixo custo para medição meteoceanográfica</t>
  </si>
  <si>
    <t>Redução de custos em campanhas de aquisição de dados meteo-oceanográficos em relação a tecnologias comerciais equivalentes, permitindo ampliar as medições operacionais nas áreas de interesse, aumentando a segurança das operações. ​</t>
  </si>
  <si>
    <t>RTQL</t>
  </si>
  <si>
    <t>Andre Lima Torres Mendes</t>
  </si>
  <si>
    <t>9732092</t>
  </si>
  <si>
    <t>2018/00207-8 - Infraestrutura para P&amp;D com​ o_x000D_
Centro de Hidrografia da Marinha do Brasil;​_x000D_
Valor: R$ 8.164.814,33;​_x000D_
_x000D_
2018/00206-1 - P&amp;D para Consolidação do Desenvolvimento com  Centro de Hidrografia da Marinha do Brasil;​_x000D_
Valor: R$ 6.533.677,53;</t>
  </si>
  <si>
    <t>Há desafios de gestão de projeto relacionados com o processo de aquisição de bens e materiais necessários aos fundeios em função da desaceleração industrial pela pandemia e pela grande volatilidade da cotação da moeda estrangeira. Em termos técnicos, os desafios são o desenvolvimento do algoritmos de cálculo de ondas a partir da sensores de movimengos.</t>
  </si>
  <si>
    <t>Primeiros 02 sistemas (01 BMO e 01 Sistema de Referência) encontram-se em preparação (integração dos sensores e montagem das boias) para lançamento em outubro de 2020 na região do Pré-sal da Bacia de Santos.</t>
  </si>
  <si>
    <t>Regularidade operacional dos sistemas fundeados e a confiabilidade das medições realizadas, pela convergência com dados de outras fontes e dos sistemas de referência.</t>
  </si>
  <si>
    <t>A Marinha do Brasil, através do Centro de Hidrografia da Marinha (CHM), tem interesse direto no desenvolvimento da boia nacional, pois é o maior operador desse tipo de instrumentação oceanográfica no país e possui, dentro de um contexto de recursos orçamentários decrescentes, a obrigação constitucional de monitorar o vasto mar territorial brasileiro com vistas à previsão oceanográfica e à segurança da navegação.</t>
  </si>
  <si>
    <t>A plena disponibilidade dos meios logísticos da instituição parceira para o cumprimento do cronograma lançamentos e manutenção dos sistema de medição._x000D_
Manutenção do cenário de altos custos para a realização de medição oceanográfica por meio de boias oceanográficas, seja pela emprego de equipamentos comerciais importados, seja pela limitação do mercado de serviços (i.e. baixa concorrência)</t>
  </si>
  <si>
    <t>O principal ganho será a implantação de tecnologia desenvolvida pela Petrobras (i.e. BMO-BR) com significativa vantagem e redução de custos em relação a tecnologias comerciais equivalentes, permtindo que a demanda interna reprimida por produtos de tal tecnologia seja plenamente atendida. A BMO-BR faz parte de uma estratégia de coleta de dados ambientais imprescindível aos projetos atuais e futuros da Petrobras. Em termos potenciais, a entrega do projeto, através de 4 fundeios com boias nacionais por 10 anos, a Cia. evitará gastos em torno de R$ 16MM por ano em contratos de medição de dados meteoceanográficos.</t>
  </si>
  <si>
    <t>VPL estimado em R$ 75.600.000,00 em 10 anos.</t>
  </si>
  <si>
    <t>Um sistema autônomo para medição de dados meteoceanográficos de baixo custo de aquisição, operação e manutenção, composto de: casco naval patenteado, um sistema eletrônico de controle e um sistema de medição de ondas desenvolvidos e integrados no país, e linha de fundeio com componentes nacionais, com desempenho igual ou superior a sistemas equivalentes importados (referência).</t>
  </si>
  <si>
    <t>PT-200.20.00053.02</t>
  </si>
  <si>
    <t>PT-200.20.00174.07</t>
  </si>
  <si>
    <t>EV-00368</t>
  </si>
  <si>
    <t>Conceito CTV - Cargo Transfer Vessel</t>
  </si>
  <si>
    <t>Fechando a etapa de validação do conceito CTV, teremos uma avaliação  desta abordagem através do seu uso em um piloto no campo de Libra, com início em Maio de 2020.</t>
  </si>
  <si>
    <t>1) básicamente o ganho desta solução é no custo do frete das embarcações envolvidas na operação de exportação de óleo.</t>
  </si>
  <si>
    <t>upimgs/foto3.png</t>
  </si>
  <si>
    <t>BX52</t>
  </si>
  <si>
    <t>Marcos Donato Auler da Silva Ferreira</t>
  </si>
  <si>
    <t>804850</t>
  </si>
  <si>
    <t>R$ 1.9MM no P&amp;D</t>
  </si>
  <si>
    <t>1- Processo de contratação, pois envolveu aditivos de escopo com contratação de empresa norueguesa Kongsberg para desenvolver sistema DP para alívio em FPSO Turret;
2- A parte operacional foi dificultada pelo Coronavírus, pois diversas empresas não estavam funcionando durante a pandemia.</t>
  </si>
  <si>
    <t>1- Atualmente a carga para exportação deve ser aliviada por um navio DP shuttle e ser transferida por operação STS (ship to ship) para um navio tanque de exportação, que pode ser classe Suezmax (1 operação STS) ou VLCC (2 operações STS para carregar o navio)                                                            2- O piloto inicia em Libra, em novembro de 2020.</t>
  </si>
  <si>
    <t>1- Disponibilidade da solução – Este é o parâmetro mais importante, pois impacta o diretamente o retorno da solução.;
2- Segurança das operações                 3- Possibilidade de realizar esta operação com navio VLCC. Caso se confirme esta possibilidade, um salto no retorno econômico poderá ser alcançado nas cargas para exportação de óleo.</t>
  </si>
  <si>
    <t xml:space="preserve">1- Parcerias: USP (Universidade de São Paulo) / TPN (Tanque de Provas Numérico)
contração de serviço
2- LIBRA/TA – Caracterização do problema, contratação dos Tcs, implementação da solução através da contratação de um piloto.
3- LMS/OMD/IMAN – Validação da solução desenvolvida através da definição das normas e critérios que o sistema deve atender e da matriz de testes.
</t>
  </si>
  <si>
    <t>O ganho esperado se baseia no custo de taxas de fretes de embarcações. Caso o preço do barril de óleo varie muito, é possível que estas estimativas oscilem, para mais ou para menos. Temos que acompanhar como o mercado mundial de óleo se comportará no futuro próximo.</t>
  </si>
  <si>
    <t>Atualmente está sendo conduzido por Libra a aprovação junto a IBAMA, Marinha e o contrato para testes do CTV (piloto de 1 ano), com a ajuda da SBS</t>
  </si>
  <si>
    <t>US$ 600MM somente em Libra, de custos de afretamento</t>
  </si>
  <si>
    <t>1- Disponibilidade da solução ser inferior ao esperado.</t>
  </si>
  <si>
    <t>Sistema de alívio utilizando a embarcação CTV. Foi analisado, homologado junto à nossa autoridade marítima, feito simulações numéricas e no Simulador de Operações Offshore com empresas, comandantes e pilotos e agora no Piloto a iniciar em nov 2020 teremos que validar na prática o desempenho previsto nas simulações.</t>
  </si>
  <si>
    <t>PT-200.20.00053.03</t>
  </si>
  <si>
    <t>EV-00369</t>
  </si>
  <si>
    <t>Redução do número de Linhas de Ancoragem de FPSOs</t>
  </si>
  <si>
    <t>Ancoragem de unidade flutuante com menos linhas qua a concepção tradicionalmente utilizada.</t>
  </si>
  <si>
    <t>O projeto visa reduzir o número de linhas do sistema de ancoragem de UEP. Atualmente o número de linhas por corner na ancoragem são 5​. Com o esse projeto o número de  linhas por corner pretendido são de 4​._x000D_
Estimando a redução do capex pela redução de linhas de ancoragem será de US$11.000.000,00 / UEP​_x000D_
VPL (10 anos) R$ 175.000.000,00</t>
  </si>
  <si>
    <t>O custo de desenvolvimento do projeto: TC 2014/00653-7 - UENF - Melhoramento de solos por carregamento térmico e avaliação de cluster de estacas e TC 2018/00147-5 - UFRGS - Avaliação de atenuação de carga dinâmica em solos: R$ 2.590.000,00</t>
  </si>
  <si>
    <t>Entender o desenvolvimento do mecanismo dos efeitos da técnica diretamente no objetivo do produto e suas variáveis referentes às condições locais de implantação do projeto.</t>
  </si>
  <si>
    <t>A pesquisa encontra-se em fase inicial, porém, resultados de estudos anteriores permitem vislumbrar um caminho a ser seguido no que se refere à técnica proposta. Entrega de projeto conceitual certificado por sociedade clasificadora. Entrega de projeto Básico considerando novas premissas.Ancoragem da Unidade de Sururu Central e compra e instalação do novo sistema.</t>
  </si>
  <si>
    <t>Viabilidade técnica</t>
  </si>
  <si>
    <t>Termos de cooperação com universidades (TC 4600499688 – UENF  e TC 4600586020 - UFRGS)  bem como, consultores e pessoal técnico da área pertinente.</t>
  </si>
  <si>
    <t>O pagamento das parcelas de desembolso financeiro por parte do CENPES/PETROBRAS.</t>
  </si>
  <si>
    <t>Desembolso financeiro para manter a equipe desenvolvendo.</t>
  </si>
  <si>
    <t>Redução do custo de compra e instalação do sistema de ancoragem, considerando cenário como 16 linhas ao invés das 20 atuais, considerando um FPSO a cada dois anos até 2031. Estimando a redução do capex pela redução de linhas de ancoragem será de US$ 11.000.000,00 / UEP​_x000D_
VPL (10 anos) R$ 225.000.000,00</t>
  </si>
  <si>
    <t>A descontinuidade dos desembolsos programados no Termo de Cooperação, acarretando atrasos nos compromissos acordados entre o CENPES/PETROBRAS e as univeridades.</t>
  </si>
  <si>
    <t>Redução do custo de aquisição e instalação do sistema de ancoragem de UEPs;​_x000D_
_x000D_
•Redução do custo de inspeção de linhas de ancoragem;​_x000D_
_x000D_
•Descongestionamento do arranjo submarino devido a desocupação de áreas necessárias a ancoragem, com potencial redução de custos do arranjo submarino associado.​</t>
  </si>
  <si>
    <t>PT-200.20.00053.04</t>
  </si>
  <si>
    <t>EV-00370</t>
  </si>
  <si>
    <t>S³MS - Modulo Embarcações de Apoio</t>
  </si>
  <si>
    <t>Piloto de detecção de Riscos em SMS a partir de imagens de câmeras em tempo real instalado em Barcos do LMS.</t>
  </si>
  <si>
    <t>Redução do número de acidentes em embarcações de Logistica (AHTS, PSV, etc)</t>
  </si>
  <si>
    <t>LOEP/LOFF/GCI</t>
  </si>
  <si>
    <t>CX96</t>
  </si>
  <si>
    <t>Hardy Leonardo da Cunha Pereira Pinto</t>
  </si>
  <si>
    <t>9628203</t>
  </si>
  <si>
    <t>ST-0054</t>
  </si>
  <si>
    <t>Tecnologias para Aumento da Segurança Operacional</t>
  </si>
  <si>
    <t>Custo estimado para esta entrega: R$ 3.85MM</t>
  </si>
  <si>
    <t>Modelo de contratação para embarcações com contrato vigente.</t>
  </si>
  <si>
    <t>Hoje o monitoramento é manual. A implantação será em todas as embarcações da LOFF a partir de 2022.</t>
  </si>
  <si>
    <t>Projeto da embarcação. Implantação dos sistemas de câmeras. Adaptação do procedimento para inclusão da monitoração</t>
  </si>
  <si>
    <t>LOFF; TIC_x000D_
Metta_x000D_
Fretadoras</t>
  </si>
  <si>
    <t>Interesse das fretadoras na instalação das embarcações existentes. _x000D_
Inclusão dos requisitos nas ETs para novas contratações</t>
  </si>
  <si>
    <t>Infraestrutura de processamento e câmeras instalada.</t>
  </si>
  <si>
    <t>Redução de acidentes, com redução direta do TOR e do TAR. Indiretamente maior continuidade operacional</t>
  </si>
  <si>
    <t>Retorno Esperado (VPL) : R$19MM pela redução do número de acidentes.</t>
  </si>
  <si>
    <t>Baixo Interesse das fretadoras na instalação das embarcações existentes que pode ser mitigado por negociação gerencial e esclarecimento dos objetivos do projeto.</t>
  </si>
  <si>
    <t>Sistema de Video Analytics para identificação e riscos associados a operação de embarcações de apoio</t>
  </si>
  <si>
    <t>EV-00371</t>
  </si>
  <si>
    <t>S³MS - Modulo EPI e Redzone</t>
  </si>
  <si>
    <t>Previsão da entrega inicial do sistema de detecção de riscos em SMS (Detecção de EPI e zona de exclusão)</t>
  </si>
  <si>
    <t>Redução de acidentes em oficinas e embarcações, pelo uso adequado de EPIs e de invasão de áreas restritas</t>
  </si>
  <si>
    <t>Custo estimado para esta entrega: R$ 10MM</t>
  </si>
  <si>
    <t>Modelo de contratação para embarcações com contrato vigente._x000D_
Modelo de contratação para oficinas</t>
  </si>
  <si>
    <t>Hoje o monitoramento é manual. A implantação será em todas as sondas marítimas e embarcações a partir de 2022. Implantação nas oficinas a partir do segundo semestre de 2021.</t>
  </si>
  <si>
    <t>POCOS; LOFF; TIC_x000D_
Microsoft; Metta; Universidades_x000D_
Drilling Contractors_x000D_
Fretadoras</t>
  </si>
  <si>
    <t>Interesse das Drilling contractors/ fretadoras na instalação das embarcações existentes. _x000D_
Inclusão dos requisitos nas ETs para novas contratações</t>
  </si>
  <si>
    <t>Infraestrutura de processamento e câmeras instalada. Rede disponível.</t>
  </si>
  <si>
    <t>Retorno Esperado (VPL) : R$67,5 pela redução do número de acidentes.</t>
  </si>
  <si>
    <t>Baixo Interesse das Drilling contractors/ fretadoras na instalação das embarcações existentes que pode ser mitigado por negociação gerencial e esclarecimento dos objetivos do projeto.</t>
  </si>
  <si>
    <t>Sistema de Video Analytics para identificação e riscos associados a movimentação de cargas, em especial, pessoas sob cargas suspensas</t>
  </si>
  <si>
    <t>EV-00372</t>
  </si>
  <si>
    <t>S³MS - Modulo Mov. Carga</t>
  </si>
  <si>
    <t>Entrega inicial do sistema de detecção de riscos em SMS (Riscos relacionados a movimentação de cargas)</t>
  </si>
  <si>
    <t>Redução de acidentes devido a operação de movimentação de cargas.</t>
  </si>
  <si>
    <t>Custo estimado para esta entrega: R$ 7194006,41</t>
  </si>
  <si>
    <t>Hoje o monitoramento é manual. A implantação será em todas as sondas marítimas a partir de 2022</t>
  </si>
  <si>
    <t>POCOS; LOFF; TIC_x000D_
Microsoft_x000D_
Drilling Contractors_x000D_
Fretadoras</t>
  </si>
  <si>
    <t>Retorno Esperado (VPL) : R$130MM pela redução do número de acidentes.</t>
  </si>
  <si>
    <t>EV-00373</t>
  </si>
  <si>
    <t>SIMPLIFICA PT</t>
  </si>
  <si>
    <t>EV-00374</t>
  </si>
  <si>
    <t>FHOSI - Fatores Humanos e Organizacionais na Segurança Industrial</t>
  </si>
  <si>
    <t>Metodologia FHOSI formalizada em procedimento corporativo do SMS e Planos de ações para melhoria da integração dos FHO à Segurança Industrial das unidades da companhia.</t>
  </si>
  <si>
    <t>Redução de acidentes graves engajamento e mobilização da força de trabalho em prol da segurança (próprios e contratados).</t>
  </si>
  <si>
    <t>Custo de P&amp;D = 7,5MM. HH interno: 4 ergonomistas, 8h por semana = R$105mil por ano._x000D_
Custo da implementação = 4 ergonomistas, 8h p/ semana = 105mil por ano.</t>
  </si>
  <si>
    <t>X Acesso às unidades de produção (plataformas, sondas, refino)_x000D_
_x000D_
Construção Social junto a gestores e força de trabalho própria e terceira.</t>
  </si>
  <si>
    <t>X Situação atual: _x000D_
O projeto está em fase inicial (aguardando aprovação de aditivo de escopo com replanejamento de parcelas para adequação à repriorização de verbas). Encontra-se já assinado, em execução no SIGITEC, mas aguardando primeira parcela desde março/2020._x000D_
_x000D_
Já estão mobilizados pesquisadores da equipe preparando a execução dos primeiros pilotos, que estão em processo de definição junto ao SMS Corporativo e UN-BS._x000D_
_x000D_
Prevista aplicação da metodologia FHOSI em 17 unidades da companhia para possibilitar a construção e formalização do método e o treinamento de trabalhadores próprios.</t>
  </si>
  <si>
    <t>X Viabilidade e operacionalidade do método. _x000D_
Adequação das melhorias propostas aos diferenes contextos operacionais._x000D_
_x000D_
Redução do silêncio organizacional (enriquecimento do conteúdo do diálogo sobre segurança industrial entre as diferentes hierarquias da organização).</t>
  </si>
  <si>
    <t>X UFRJ, USP, UFMG (já integradas ao projeto)_x000D_
_x000D_
Institute pour une Culture de Securité Industrielle (ICSI),_x000D_
_x000D_
SMS Corporativo,_x000D_
_x000D_
Unidades de Negócio (Operação e SMS).</t>
  </si>
  <si>
    <t>A ampliação da abordagem metodológica construída para as demais unidades operacionais da companhia e a transferência para outras empresas parceiras.</t>
  </si>
  <si>
    <t>X Pesquisadores em Fatores Humanos e Organizacionais (FHO) e Ergonomia da Atividade_x000D_
_x000D_
Vagas a bordo das unidades offshore ou remotas (ex: Urucu)_x000D_
_x000D_
Profissionais de SMS das unidades operacionais</t>
  </si>
  <si>
    <t>X Redução de acidentes graves, engajamento e mobilização da força de trabalho e dos níveis gerenciais em prol da segurança (próprios e contratados).</t>
  </si>
  <si>
    <t>Ganho econômico estimado em R$ 2,33MM a partir da redução dos acidentes ampliados e melhoria na segurança ocupacional (relação do projeto com TAR)</t>
  </si>
  <si>
    <t>A interrupção do projeto face à contingências que possam ocorrer ao longo de sua execução, a não continuidade da implementação dos planos de ação e do método formalizado após a realização do estudo.</t>
  </si>
  <si>
    <t>X A proposta visa entregar o método de integração dos Fatores Humanos e Organizacionais nas práticas operacionais relacionadas à Segurança Industrial, diagnósticos de FHOSI e melhorias implementadas nas unidades estudadas.  _x000D_
_x000D_
Esse conjunto de entregas de forma abrangente na companhia permitirá a definição de estratégias de ação para a melhoria da performance em termos de segurança industrial (redução de acidentes graves) e o desenvolvimento de sua cultura de segurança. _x000D_
_x000D_
Objetivo: TRL 9_x000D_
_x000D_
Os princpais parâmetros técnicos são: adequação das práticas operacionais e das condições de trabalho às exigências em segurança industrial relacionada ao risco inerente à indústria de óelo e gás; escalas de cultura de segurança (referência: IOGP)</t>
  </si>
  <si>
    <t>PT-200.20.00055.01</t>
  </si>
  <si>
    <t>EV-00375</t>
  </si>
  <si>
    <t>SMM - Sistema de Monitoração de Mergulho</t>
  </si>
  <si>
    <t>Protótipo de Sistema de Monitoração de Sinais Fisiológicos e Biomecânicos para Operações de Mergulho baseado em Wearables e simulação em realidade mista.</t>
  </si>
  <si>
    <t>Incremento da segurança durante as operações de mergulho e redução da ocorrência de acidentes fatais durante essas operaçõesValoração:OPEX 1 PETROBRAS x R$300,00 a hora x 8 horas por semana x 4 semanas x 11 meses = R$ 0,105 MMCAPEXAquisição/Fabricação dos sensores e do algoritmo400 vestimentas x R$5.000,00 = R$2,00MM 1º ano100 vestimentas x R$ 5.000.00 = R$ 500.000 anualBENEFÍCIO:Custo Contratos Mergulho = R$3,2MM dia. (US$800.000,00/dia =&gt; U$292MM anual)Anual = R$1.168 MMganho de eficiência estimado em 1% durante projeto (=US$ 2,92 MM ano) e 2% após finalização do projeto (=US$ 5,84 MM ano)*Não foram considerados valores relativos a acidentes fatais por não haver concordância dos participantes do projeto em valorar a perda da vida humana.</t>
  </si>
  <si>
    <t>GIA-E&amp;P/EAEP/SPPO</t>
  </si>
  <si>
    <t>ST-0176</t>
  </si>
  <si>
    <t>Ferramentas digitais para apoio a operações Marítimas</t>
  </si>
  <si>
    <t>16  M</t>
  </si>
  <si>
    <t>1) Validação exaustiva dos protótipos desenvolvidos._x000D_
_x000D_
2) Integração dos softwares/hardwares nas salas de controle das embarcações que acompanham as operações envolvendo mergulhadores.</t>
  </si>
  <si>
    <t>1)Atualmente há pouco apoio tecnologico durante etapas importantes do ciclo de vida de uma operação de mergulho, tais como: _x000D_
_x000D_
a) Definição da equipe de mergulhadores_x000D_
b) Planejamento de operações críticas _x000D_
c) Monitoramento das operações_x000D_
_x000D_
2) A tecnologia pretende ser aplicada para dar suporte na seleção de mergulhadores, treinamento virtual de operações críticas, e monitoramento de sinais fisiológicos durante as operações._x000D_
_x000D_
3) As tecnologias serão validadas progressivamente ao longo do projeto de P&amp;D com previsão de aplicação da solução completa em 2022.</t>
  </si>
  <si>
    <t>1) Integração das soluções desenvolvidas com ambiente de operação._x000D_
2) Confiabilidade dos resultados._x000D_
3) Treinamento adequado para operar as soluções desenvolvidas.</t>
  </si>
  <si>
    <t>1) TecGraf (PUC-Rio)_x000D_
_x000D_
2) SISTAC, BELOV e outras empresas que prestam serviço de apoio maritimo com embarcações e mergulhadores no setor de óleo &amp; gas: Identificação e caracterização dos elementos básicos da tecnologia, assim como a validação dos protótipos desenvolvidos._x000D_
_x000D_
3) TI da PETROBRAS e de Empresas que prestam serviço de apoio maritimo com embarcações e mergulhadores no setor de óleo &amp; gas: Suporte técnico na integração dos softwares/hardwares nas salas de controle das embarcações que acompanham as operações envolvendo mergulhadores.  _x000D_
_x000D_
4) US-SUB/OPSUB/MIS - responsável pelos mergulhos rasos na companhia._x000D_
_x000D_
5) Profissionais de saúde da companhia.</t>
  </si>
  <si>
    <t>Alteração de normas de segurança em operações com mergulhadores, assim como, a alteração de contratos de prestação de serviço para inclusão da obrigatoriedade de uso de tecnologias destinadas a prevenção de acidentes (simuladores de treinamento, roupas instrumentadas de mergulho, sistemas de monitoramento de sinais fisiológicos, entre outros).</t>
  </si>
  <si>
    <t>1) Número mínimo (50) de profissionais de mergulho na participação dos exames clínicos para levantamento dos perfis fisiológicos._x000D_
_x000D_
2) Importação de componentes eletrônicos adequados para o desenvolvimento de sensores._x000D_
_x000D_
3) Especificações técnicas dos sistemas das embarcações onde a solução desenvolvida deverá ser integrada.</t>
  </si>
  <si>
    <t>1) Aumento da eficiencia operacional por meio de treinamentos virtuais._x000D_
_x000D_
2) Melhor entendimento do perfil fisiológico do mergulhador offshore para identificação de profissionais mais adequados a execução de operações._x000D_
_x000D_
3) Monitoramento, em tempo real, dos sinais fisiológicos dos mergulhadores para identicação de indicios de situações de riscos e prevenção de acidentes.</t>
  </si>
  <si>
    <t>Aumento da segurança e da eficiência operacional nas operações de mergulho raso.</t>
  </si>
  <si>
    <t>Oportunidades para investir em novas frentes de desenvolvimento para aprimorar o que foi feito e alcançar o objetivo previsto inicialmente, uma vez que esta demanda foi apontada como essencial pelo mercado para elevar os níveis de segurança nestes tipos de operação.</t>
  </si>
  <si>
    <t>Ferramentas para apoiar a definição dos perfis de saúde dos mergulhadores por meio da identificação de correlações, e comparação de perfis. _x000D_
_x000D_
Protótipo de wereable marinizado._x000D_
_x000D_
Incorporação do SMM (Sistema de Monitoramento de Mergulho) aos procedimentos de mergulho da companhia.</t>
  </si>
  <si>
    <t>PT-200.20.00055.02</t>
  </si>
  <si>
    <t>PT-200.20.00176.06</t>
  </si>
  <si>
    <t>EV-00376</t>
  </si>
  <si>
    <t>AURI Diverless</t>
  </si>
  <si>
    <t>AURI qualificado em teste de campo (TRL 7) na sua versão diverless.</t>
  </si>
  <si>
    <t>Redução de HHER de mergulhoRedução dos custos de inspeção PIDF-3</t>
  </si>
  <si>
    <t>ST-0056</t>
  </si>
  <si>
    <t>Tecnologias para Eliminar Mergulho (Programa Sinergia Diverless)</t>
  </si>
  <si>
    <t>TC de R$ 1,6 Milhão com a PUC-RIO e custos de implantação da ordem de R$ 6 milhões para fabricação de 10 AURIs e custo de manutenção anual destes na ordem de R$ 3 milhões.</t>
  </si>
  <si>
    <t>Apoio da área cliente (UNs) e da área meio SUB/SSUB/MIS contratando a tecnologia desenvolvida._x000D_
Conclusão da capacitação do mercado._x000D_
Burocracia do processo de transferência tecnológica.</t>
  </si>
  <si>
    <t>Atualmente a limpeza e inspeção do corpo tubular de dutos flexíveis é feita por megulhador utilizando ferramentas manuais e de jateamento. A partir de 2023 a limpeza por mergulhador será substituida pelo uso do AURI Diverless.</t>
  </si>
  <si>
    <t>Capacitação do mercado_x000D_
Execução dos pilotos de validação_x000D_
Participação da SUB/SSUB/MIS</t>
  </si>
  <si>
    <t>PUC-RIO_x000D_
SUB/SSUB/MIS_x000D_
Coordenação do PSD</t>
  </si>
  <si>
    <t>Valor de diárias de SDSV irá se manter próximo do atual._x000D_
Cotação do dólar será próxima as premissas até 2040.</t>
  </si>
  <si>
    <t>Pagamento a PUC-RIO pelo TC_x000D_
Verbas para implantação_x000D_
Disponibilização de RSV/SDSV pela SUB/SSUB/MIS para os testes em campo.</t>
  </si>
  <si>
    <t>Redução de custos de diárias de SDSV para inspeção de dutos flexíveis e redução de HHER de mergulho.</t>
  </si>
  <si>
    <t>Redução de custos com diárias de SDSV na ordem R$ 130 milhões por ano.</t>
  </si>
  <si>
    <t>Surgimento de uma solução concorrente_x000D_
Surgimento de novas tecnologias de dutos_x000D_
Redução no uso de dutos flexíveis</t>
  </si>
  <si>
    <t>Ferramenta para limpeza e inspeção do corpo tubular de dutos flexíveis instalável por ROV workclass e elétricos.</t>
  </si>
  <si>
    <t>PT-200.20.00056.01</t>
  </si>
  <si>
    <t>EV-00377</t>
  </si>
  <si>
    <t>Colar de Ondas Guiadas</t>
  </si>
  <si>
    <t>Sistema de monitoração de duto rígido através de técnica de ultrassom de baixa frequência (Ondas Guiadas) que reduz necessidade de inspeção (PIDR-3 e PIDR-4). Instalado em um único mergulho, em substituição aos diversos mergulhos para medição de espessura.</t>
  </si>
  <si>
    <t>DIMINUIÇÃO DE TEMPO E CUSTO DE BARCO E AUMENTO DE SEGURANÇA DEVIDO A REDUÇAO DO USO DE MERGULHADOR AO LONGO DA VIDA ÚTIL DO DUTO.</t>
  </si>
  <si>
    <t>upimgs/capa_MAP_E_4_UAknwaF.png</t>
  </si>
  <si>
    <t>OS CUSTOS TOTAIS DE P&amp;D E IMPLANTAÇÃO FICARÃO NA ORDEM DE R$ 4,1 MM.</t>
  </si>
  <si>
    <t>PERFORMAR TESTE DE CAMPO BM SUCEDIDO; REALIZAR TRANSFERENCIA DE TECNOLOGIA</t>
  </si>
  <si>
    <t>PROTÓTIPO DO SISTEMA SE ENCONTRA DISPONÍVEL PARA INSTALAÇÃO NO CAMPO, AGUARDANDO NESTE MOMENTO JANELA DE BARCO DE EQUIPE DE MERGULHO. ESTAVA PREVISTA APLICAÇÃO EM DUTO DA UN-ES (MOP), PREVISÃO DE OCORRER EM DEZ/20. ESTÁ OCORRENDO EM PARALELO INICIATIVA PARA INSTALAÇÃO DE 2º PROTÓTIPO EM DUTO NA UN-BC (PCH-1). INSTALAÇÃO TAMBÉM PREVISTA PARA DEZEMBRO DE 2020.</t>
  </si>
  <si>
    <t>NECESSIDADE DE USO DE EQUIPE DE MERGULHO PARA INSTALAR O SISTEMA NO DUTO</t>
  </si>
  <si>
    <t>UFRGS/LAMEF_x000D_
OCEANICA</t>
  </si>
  <si>
    <t>PETROBRAS CONTINUE A OPERAR PLATAFORMAS COM DUTOS E SPOOLS SUBMARINOS RÍGIDOS NA REGIÃO DE PIDR3; NÃO HAVER TECNOLOGIA INOVADORA QUE SE MOSTRE TECNICA E ECONOMICAMENTE MAIS VIÁVEL NOS PRÓXIMOS 10 ANOS.</t>
  </si>
  <si>
    <t>BARCO E EQUIPE DE MERGULHO PARA INSTALAÇÃO DO SISTEMA NO DUTO SUBMARINO</t>
  </si>
  <si>
    <t>Considerando-se implantação em uma UEP (Buzios 10):_x000D_
_x000D_
Premissas:_x000D_
Com instalação do colar, não há necessidade de inspeção periódica de medição de espessura PIDR-3, levando a redução de 3 dias de mergulho para inspeção por duto a cada 5 anos._x000D_
Apesar de haver histórico de falha em ZVM e as regiões de PIDR4 e ZVM ainda serem consideradas como de maior criticidade para inspeção, não está sendo considerada no cálculo uma probabilidade de falha e consequente lucro cessante. _x000D_
_x000D_
Cálculos para período 2025 – 2035:_x000D_
Nº de dutos a monitorar: 15_x000D_
Nº de colares: 15_x000D_
Preço por colar (estimado): R$ 45k_x000D_
Custo de barco PIDR-3: USD 40k_x000D_
Qtdade Inspeções PIDR-3 em 10 anos: 2_x000D_
_x000D_
Custos evitados em 10 anos:_x000D_
(N° dutos x dias barco PIDR-3 x custo barco PIDR-3 x insp. PIDR-3) – (n° colares x custo colar)_x000D_
(15 x 3 x USD 40k x 2) – (15 x R$ 45k) = R$ 12,75 MM_x000D_
* Para custos de barco, considerou-se o USD em 2030 e 2035. 1 USD = R$ 3,73</t>
  </si>
  <si>
    <t>SURGIMENTO DE TECNOLOGIA INOVADORA AINDA NÃO EXISTENTE/MAPEADA</t>
  </si>
  <si>
    <t>PROPOSTA É DIMUNUIR A NECESSIDADE DE USO DE MERGULHADOR PARA REALIZAR PIDR-3. O SISTEMA EM DESENVOLVIMENTO UMA VEZ INSTALADO NO DUTO SUBMARINO, FICARÁ PERMANENTEMENTE ACOPLADO E MONITORANDO O ESTADO DE CORROSÃO DO DUTO, SEM NECESSIDADE DE NOVAS INTERVENÇÕES DE MERGULHO PARA REALIZAR MEDIÇÃO DE ESPESSURA.</t>
  </si>
  <si>
    <t>PT-200.20.00056.02</t>
  </si>
  <si>
    <t>EV-00378</t>
  </si>
  <si>
    <t>Simulador de Operações Diverless</t>
  </si>
  <si>
    <t>Simulador de engenharia, treinamentos avançados e avaliação de novos dispositivos hápticos para ROVs na região do Splash Zone (Até 30m de lda)</t>
  </si>
  <si>
    <t>EV-00379</t>
  </si>
  <si>
    <t>Ferramentas para Dogs</t>
  </si>
  <si>
    <t>Ferramenta elétrica para acionamento de dogs qualificada em campo (TRL 7)</t>
  </si>
  <si>
    <t>Redução de Homem Hora Exposto ao Risco (HHER) de mergulho nas atividades de interligação submarina de dutos (Pull-in e Pull-out)_x000D_
Redução do custo dos serviços de interligação submarina de dutos._x000D_
Maior disponibilidade e previsibilidade dos serviços de interligação submarina de dutos.</t>
  </si>
  <si>
    <t>upimgs/Foto_Ferramenta_para_dogs.png</t>
  </si>
  <si>
    <t>BTS7</t>
  </si>
  <si>
    <t>Paulo Henrique Terenzi Seixas</t>
  </si>
  <si>
    <t>2549473</t>
  </si>
  <si>
    <t>Custo de P&amp;D de cerca de R$ 3,3 Milhões, CAPEX de implantação de R$ 3,4 Milhões (uma vez para fabricação das ferramentas) e Opex de implatação de R$ 1 Milhão (anual para manutenção das ferramentas)</t>
  </si>
  <si>
    <t>Obter verba de P&amp;D, projeto e fabricação do equipamento, treinamento de equipes e obtenção de barcos de apoio para os devidos testes.</t>
  </si>
  <si>
    <t>Atualmente mergulhadores devem abrir manualmente os dogs de bocas de sino, com grande esforço. Ela será aplicada em todas bocas de sino atuais. Seria aplicada na versão operada por mergulhador 1ano após inicio do P&amp;D e na versão para ROV 3 anos após início do P&amp;D.</t>
  </si>
  <si>
    <t>Valor de diárias de SDSV e PLSV e do Dólar.</t>
  </si>
  <si>
    <t>SENAI METALMECÂNICA, ITA</t>
  </si>
  <si>
    <t>Manutenção do atual valor de diárias de SDSV e PLSV e do Dólar.</t>
  </si>
  <si>
    <t>Verba de P&amp;D, disponibilização de barco SDSV para teste da ferramenta operada por mergulhador e de barco RSV ou ROV FUEP para teste da ferramenta operada por ROV.</t>
  </si>
  <si>
    <t>Redução de opex anual de R$ 14,5 Milhões.</t>
  </si>
  <si>
    <t>Redução dos gastos com diárias de SDSV e de PLSV aguardando mergulho em operações de Pull-in e Pull-out em bocas de sino atuais.</t>
  </si>
  <si>
    <t>Redução do valor de diárias de SDSV e PLSV e do Dólar.</t>
  </si>
  <si>
    <t>No primeiro estágio uma ferramenta elétrica para reduzir o esforço do mergulhador e o tempo de mergulho para abertura de dogs em bocas de sino atuais. Em um segundo estágio uma ferramenta operada por ROV/Crawler para fazer a mesma operação de maneira diverless.</t>
  </si>
  <si>
    <t>EV-00380</t>
  </si>
  <si>
    <t>Suporte de Risers Diverless</t>
  </si>
  <si>
    <t>Desenvolvimento de Sistemas de Suportação de Risers independentes de atuação de mergulho raso_x000D_
_x000D_
Entregas associadas_x000D_
1 - BSDL/BSDL-SI/BSDL de segunda geração_x000D_
2 - Suporte de Enrijecedor de Curvatura_x000D_
3 - Tubo Suporte Unificado Diverless (TSUDL)</t>
  </si>
  <si>
    <t>Redução de Homem Hora Exposto ao Risco (HHER) de mergulho nas atividades de interligação submarina de dutos (Pull-in e Pull-out);_x000D_
Redução do custo dos serviços de interligação submarina de dutos;_x000D_
Maior disponibilidade e previsibilidade dos serviços de interligação submarina de dutos.</t>
  </si>
  <si>
    <t>upimgs/Imagem1_gIMuo4q.jpg</t>
  </si>
  <si>
    <t>BERK</t>
  </si>
  <si>
    <t>Bruno Pinho dos Reis</t>
  </si>
  <si>
    <t>9889520</t>
  </si>
  <si>
    <t>Investimentos de P&amp;D na ordem de R$10,9MM</t>
  </si>
  <si>
    <t>Desenvolvimento de sistemas de suportação de risers que independem da atuação do mergulho raso, tendo em vista o ambiente severo típico destes equipamentos</t>
  </si>
  <si>
    <t>Búzios 9 (setembro/2025)</t>
  </si>
  <si>
    <t>Quantidade de operações envolvendo mergulho raso, incluindo instalação do riser, manutenção e descomissionamento</t>
  </si>
  <si>
    <t>SUB/ES/PSUB_x000D_
SUB/ES/EECE_x000D_
SUB/ES/EDD_x000D_
SUB/SSUB/ISBM/SIDS_x000D_
SUB/SSUB/MIS/STMI</t>
  </si>
  <si>
    <t>Continuação dos esforços para desenvolvimentos de sistemas diverless, disponibilizando sistemas de de atuação que substituam a atuação do mergulho raso</t>
  </si>
  <si>
    <t>Integração com prazos já acordados com a SUB/ES/PSUB para implementação em Búzios_x000D_
_x000D_
Desenvolvimento de sistema de controle pelo top side &amp; interfaces com ROV</t>
  </si>
  <si>
    <t>Redução de HHER, aumento de eficiência de frota (PLSV e SDSv)</t>
  </si>
  <si>
    <t>Redução do tempo não produtivo de PLSVs e SDSVs. Aumento da eficiências nas operações de pull-in &amp; pull-out de risers</t>
  </si>
  <si>
    <t>Indisponibilidade de ROVs Workclass para interface suportes diverless. Durabilidade de sistemas hidráulicos automatizados</t>
  </si>
  <si>
    <t>Desenvolvimento de sistemas de suportação de risers que independem da atuação do mergulho raso</t>
  </si>
  <si>
    <t>PT-200.20.00056.03</t>
  </si>
  <si>
    <t>EV-00382</t>
  </si>
  <si>
    <t>Revestimento Anti-incrustante Diverless</t>
  </si>
  <si>
    <t>Ferramenta diverless para instalação de revestimento anti-incrustante qualificada em campo (TRL 7)</t>
  </si>
  <si>
    <t>Redução do mergulho nas atividades de limpeza no PIDF-3, redução do custo com diárias de SDSV, aumento da eficiência do PIDF-3 realizado por ROV.</t>
  </si>
  <si>
    <t>upimgs/Foto_Revestimento.png</t>
  </si>
  <si>
    <t>Custos com Termo de Cooperação com SENAI CETIQT e HH interno no P&amp;D, na implantação compra dos revestimentos.</t>
  </si>
  <si>
    <t>Verbas de P&amp;D, tramites de contratação e desafio técnico do sistema de instalação por ROV.</t>
  </si>
  <si>
    <t>O revestimento deve ser aplicados no trecho raso de todos os dutos da companhia a partir de Dez/2021 com instalação manual e de Dez/2025 com instalação por ROV.</t>
  </si>
  <si>
    <t>Desenvolver um revestimento com grande durabilidade, anti-incrustante e com sistema de instalação rápida por mergulhador (3h - 1ª fase) e instalação rápida por ROV (2h - 2ª fase).</t>
  </si>
  <si>
    <t>SENAI CETIQT, INSTITUTO SENAI DE INOVAÇÃO EM SISTEMAS EMBARCADOS e INSTITUTO SENAI DE INOVAÇÃO EM SISTEMAS DE MANUFATURA.</t>
  </si>
  <si>
    <t>Manutenção dos preços de diárias de SDSV na faixa de 35 mil dólares.</t>
  </si>
  <si>
    <t>Verbas de P&amp;D para realização do Termo de Cooperação com SENAI CETIQT,  SDSV para testes do revestimento e RSV para teste do sistema de instalação por ROV.</t>
  </si>
  <si>
    <t>Redução do Homem Hora Exposto ao Risco (HHER) de mergulho e redução dos custos com diárias de SDSV.</t>
  </si>
  <si>
    <t>Redução dos custos com diárias de SDSV.</t>
  </si>
  <si>
    <t>Dificuldade de comprar os revestimentos, dificuldades de licenciar a tecnologia de intalação.</t>
  </si>
  <si>
    <t>Entrega Parcial: Revestimento anti-incrustante com instalação Manual_x000D_
Entrega Final: Revestimento anti-incrustante com instalação por ROV_x000D_
Parâmetro Técnico a ser Alcançado: Redução do tempo para limpeza de duto de 9 horas para 3 horas para instalação do revestimento.</t>
  </si>
  <si>
    <t>PT-200.20.00056.04</t>
  </si>
  <si>
    <t>EV-00384</t>
  </si>
  <si>
    <t>SAS-HID</t>
  </si>
  <si>
    <t>SAS-HID (Sistema de Aquisição de Sinais-Hidráulico, para monitoramento de poços desconectados), validado no campo</t>
  </si>
  <si>
    <t>Postergação do ABEX com baixo custo, permitindo desenvolvimento de tecnologias mais acessíveis, atendendo requisitos do SGIP.</t>
  </si>
  <si>
    <t>Programa PRODESC-SUB</t>
  </si>
  <si>
    <t>upimgs/SAS.jpg</t>
  </si>
  <si>
    <t>ST-0057</t>
  </si>
  <si>
    <t>Abandono de Poços</t>
  </si>
  <si>
    <t>IT-011</t>
  </si>
  <si>
    <t>Desativação/Descomissionamento de Sistemas de Produção</t>
  </si>
  <si>
    <t>Novos regulamentos da ANP (revisão da Resolução ANP n° 27/2006) e exigências ambientais mais rigorosas, aplicadas a um grande número de sistemas atingindo o final de vida, num cenário de busca de redução de custos e melhor planejamento de recursos físicos e financeiros.</t>
  </si>
  <si>
    <t>Fortalecer processos de gestão do final do ciclo de vida dos ativos do E&amp;P</t>
  </si>
  <si>
    <t>- Desenvolvimento e Prototipagem - R$ 4.972.756,05_x000D_
- Custo unitário - R$ 2.000.000,00</t>
  </si>
  <si>
    <t>- Disponibilização de verba em 2021 para continuar com o contrato</t>
  </si>
  <si>
    <t>A partir dos testes de campo em 2021 já poderia ser instalado nos poços em vias de abandono (~200)</t>
  </si>
  <si>
    <t>- Quão firme é a demanda</t>
  </si>
  <si>
    <t>- BMT Global_x000D_
- GIA-E&amp;P/EAEP/ICSP</t>
  </si>
  <si>
    <t>- Custo baixo do equipamento final._x000D_
- Estimado US$ 400.000,00</t>
  </si>
  <si>
    <t>- Continuar com o contrato de desenvolvimento em curso.</t>
  </si>
  <si>
    <t>- Postergação do abandono definitivo de poços_x000D_
- Atendimento da Legislação (SGIP)_x000D_
- Tempo para viabilizar tecnologias/estratégias mais baratas para abandono._x000D_
- Tempo para disponibilizar tecnologia de abandono em águas rasas onde IBAMA não permite mais ancoramento.</t>
  </si>
  <si>
    <t>VPL Negócio de R$ 614,80 MM_x000D_
Custo Implantação (VPL) R$ 61,87MM</t>
  </si>
  <si>
    <t>Não há</t>
  </si>
  <si>
    <t>Equipamento capaz de monitorar de forma autônoma um poço em abandono temporário desconectado e emitir alarme em caso de detecção de anormalidades ou vazamentos.</t>
  </si>
  <si>
    <t>EV-00385</t>
  </si>
  <si>
    <t>SEST Shale</t>
  </si>
  <si>
    <t>MVP 2 Software para avaliação do potencial selante do folhelho como barreira de segurança, para suporte à tomada de decisão, validado com ensaios de laboratórioMVP 1Diretriz implantada na Petrobras para uso de folhelho e sal como barreira de segurança.</t>
  </si>
  <si>
    <t>Redução de custos e tempo no abandono de poços eliminando operações de recimentação ou remoção de revestimento.Benefício calculado em percentual do poços antigos na Bacia de Campos a abandonar (5 dias em 10% dos poços a abandonar). Não levou em conta todos os de sal e os novos que podem se beneficiar também.Caracterização experimental de rochas argilosas e salinas em condições de poçoDesenvolvimento de um modelo para simular o comportamento de formações com características visco-plásticasCritérios para avaliação de integridade de rochas argilosas e salinas como eCSBTempo de operação de recimentação → 5 a 10 dias de sonda p intervaloVALORAÇÃO APROVADA SEGUINDO AS SEGUINTES PREMISSAS:O mesmo se aplica aos casos com retirada de coluna (75% da carteira), para casos com correção de cimentação atrás do revestimento .Abandono de poço com uso de barco de lightworkover, sem retirada da coluna de produção, reduzindo: 7,5 dias (otimista), 5 (mais provável) ou 2,5 (pessimista).A redução se dá por evitar correção de cimentação e/ou viabilizar o abandono through-tubing.Contempla o cenário onde não há boa cimentação no anular B (ou C, etc.), logo não tem sobreposição com PT 13006 pois este pressupõe boa cimentação.Retorno por ano = 10% dos poços abandonados * Dias de redução do tempo operacional * Custo diário da sonda</t>
  </si>
  <si>
    <t>POCOS/CAMAP-AR-AP/IPP-III</t>
  </si>
  <si>
    <t>BGZ8</t>
  </si>
  <si>
    <t>Ingrid Ezechiello da Silva</t>
  </si>
  <si>
    <t>2452534</t>
  </si>
  <si>
    <t>OS RECURSOS INICIAIS SÃO APENAS O PAGAMENTO DO PROJETO MULTICLIENTE COM A SINTEF, VALOR TOTAL DE kR$ 2.427 RESTADO 2 PARCELAS DE kR$ 230. ESTES FUNDOS SERÃO DE RESPONSABILIDADE DE POÇOS.</t>
  </si>
  <si>
    <t>Riscos de atraso na entrega da SINTEF por ensaios não conclusivos</t>
  </si>
  <si>
    <t>MVP 1 : SOFTWARE SEST SHALE PODE SER APLICADO TÃO LOGO SEJA DESENVOLVIDO _x000D_
EM 2022._x000D_
MVP 2: DIRETRIZ PODE SER UTILIZADA TÃO LOGO SEJA DEPOSITADA já dará resultado em 2022 _x000D_
EM OUT 2020</t>
  </si>
  <si>
    <t>Reduzir o tempo de abandono permanente de poços, utilizando formações elasto-plásticas como barreira.</t>
  </si>
  <si>
    <t>SINTEF centro de pesquisa tecnologia noruegues, com JIP no assunto. Shell e_x000D_
PUC-Rio pode nos ajudar por meio do acordo tecnológico com que dará direito a dados e correlações de projeto de pesquisa o qual participamos como consultores</t>
  </si>
  <si>
    <t>MVP 1 disponibilização e implantação do uso do software desevolvido_x000D_
MVP 2 Diretriz depositada e implantada</t>
  </si>
  <si>
    <t>GAT de Abandono, GAT de Geomecânica de Poços, POCOS/EP/IDE e POCOS/CAMAP-AR-AP</t>
  </si>
  <si>
    <t>Caracterização experimental de rochas argilosas e salinas em condições de poço_x000D_
Desenvolvimento de um modelo para simular o comportamento de formações com características visco-plásticas_x000D_
Critérios para avaliação de integridade de rochas argilosas e salinas como eCSB_x000D_
Tempo de operação de recimentação → 5 a 10 dias de sonda p intervalo_x000D_
5% de aplicação no total de poços a serem abandonados, incluindo com e sem retirada de coluna._x000D_
O mesmo se aplica aos casos com retirada de coluna (75% da carteira), para casos com correção de cimentação atrás do revestimento (até 5% dos casos)._x000D_
Abandono de poço com uso de barco de lightworkover, sem retirada da coluna de produção, reduzindo: 7,5 dias (otimista), 5 (mais provável) ou 2,5 (pessimista)._x000D_
A redução se dá por evitar correção de cimentação e/ou viabilizar o abandono through-tubing._x000D_
Contempla o cenário onde não há boa cimentação no anular B (ou C, etc.), logo não tem sobreposição com 13006, pois este pressupõe boa cimentação_x000D_
Retorno por ano = 10% dos poços abandonados * Dias de redução do tempo operacional * Custo diário da sonda</t>
  </si>
  <si>
    <t>MMR$ 229,5 MVP 1 a partir de 2023_x000D_
MMR$ 5.61 MVP 2 em 2022</t>
  </si>
  <si>
    <t>O MAIOR RISCO É A NÃO UTILIZAÇÃO IMEDIATA EM TODOS OS CAMPOS SIMPLESMENTE POR ABSOLUTA FALTA DE DADOS NECESSÁRIO PARA A QUALIFICAÇÃO DA FORMAÇÃO. O QUE PODE SER CONTORNADO.</t>
  </si>
  <si>
    <t>Utilizar fechamento do sal e folhelho como barreira permanente para abandono definitivos de poços.</t>
  </si>
  <si>
    <t>PT-200.20.00057.02</t>
  </si>
  <si>
    <t>EV-00386</t>
  </si>
  <si>
    <t>TTCE</t>
  </si>
  <si>
    <t>Ferramenta e software de interpretação de perfilagem de cimentação through-tubing, validado com dados de campo. Versão com 3 5/8" de diâmetro.</t>
  </si>
  <si>
    <t>Redução do tempo, custo e riscos nas operações de abandono de poços nas quais atualmente é necessário retirar a coluna de produção e/ou cortar e retirar revestimento apenas para avaliação da cimentação.</t>
  </si>
  <si>
    <t>upimgs/TTCE-mape-card.jpg</t>
  </si>
  <si>
    <t>TC com a Schlumberger (2019/00491-5) enquadrável na obrigação ANP (PEP 71), no valor de R$ 2.400.000; custo de sonda e das operações de perfilagem para testes de qualificação, custo de perfilagem (valor estimado R$ 400.000 de verba do cliente alocada na operação).</t>
  </si>
  <si>
    <t>A metodologia foi comprovada em testes de campo mas a aplicação nas geometrias usuais dos poços da Petrobras requer novos testes para validar os resultados.</t>
  </si>
  <si>
    <t>A ferramenta já tem necessidade imediata. A aplicação inicial é na Bacia de Campos, devido à maior demanda, mas pode ser estendida a todos os abandonos terrestres e marítimos.</t>
  </si>
  <si>
    <t>Cronograma de operações de abandono convencional que podem ser convertidas em through-tubing com a solução proposta.</t>
  </si>
  <si>
    <t>Companhias de serviço: Schlumberger, Halliburton, Baker-Hughes_x000D_
Cias especializadas: Visuray, Probe, Ginovo_x000D_
ICTs a identificar</t>
  </si>
  <si>
    <t>* Cias. de serviço devem receber clara sinalização de demanda, para se interessarem em cotar o perfil na licitação de serviços de wireline.</t>
  </si>
  <si>
    <t>Demanda de abandono (PDP/PROJ-DESC/PROJ-IV); implantação de projetos de abandono (POCOS/CAMAP-AR-AP/IPP-III); projeto de abandono (POCOS/CAMAP-AR-AP/PROJ/PROJ-III); serviço de avaliação de cimentação (POCOS/SPO/SP/EP); GAT de Abandono; GAT de Cimentação e Avaliação da Cimentação.</t>
  </si>
  <si>
    <t>Quando viabiliza a operação through-tubing, pelo menos 10 dias de sonda por operação. Como alternativa ao teste de pressão, economia de 1,5 dia e redução da incerteza na qualidade dos CSBs (conformidade).</t>
  </si>
  <si>
    <t>R$ 72,5 MM em redução de custo de sonda por redução do tempo de operações.</t>
  </si>
  <si>
    <t>* O mercado pode ofertar o serviço a um preço superior ao benefício_x000D_
* As companhias podem alocar a ferramenta em outro mercado_x000D_
* A vencedora da licitação pode abster-se de subcontratar uma ferramenta de terceiros._x000D_
* A demanda de abandono pode reduzir com os desinvestimentos</t>
  </si>
  <si>
    <t>Software de interpretação de sinais sônicos de varredura de frequência, capaz de avaliar a cimentação do anular B de forma azimutal, no cenário through-tubing.</t>
  </si>
  <si>
    <t>PT-200.20.00057.03</t>
  </si>
  <si>
    <t>EV-00387</t>
  </si>
  <si>
    <t>Plasma Milling</t>
  </si>
  <si>
    <t>Ferramenta para destruição de trecho de coluna para abandono utilizando uma tocha de plasma</t>
  </si>
  <si>
    <t>Redução do ABEX_x000D_
Reduz a duração do abandono ao possibilitar o abandono sem retirada da coluna</t>
  </si>
  <si>
    <t>- Custo do Termo de Cooperação com a UFRJ: R$ 1.972.915,41_x000D_
- Custo do Termo de Cooperação com a GA Drilling: R$ 19.155.094,27</t>
  </si>
  <si>
    <t>- Viabilizar velocidade de remoção da coluna (metros/hora) em função da potencia disponível e viabilidade de transmissão para o fundo.</t>
  </si>
  <si>
    <t>Em processo de contratação do termo de cooperação com a GA Drilling. Primeiros testes em 2025 em poços do CAMAP-AR-AP</t>
  </si>
  <si>
    <t>Hoje há necessidade de retirada da coluna em operações de abandono convencional, o que acarreta em altos tempo de operação.</t>
  </si>
  <si>
    <t>Termo de Cooperação com a UFRJ/INPE para desenvolvimento de pesquisa básica no Brasil _x000D_
Termo de Cooperação com GA Drilling em parceria com GALP e REPSOL</t>
  </si>
  <si>
    <t>Viabilizar a contratação do serviço de plasma milling</t>
  </si>
  <si>
    <t>- Engajamento de POCOS/EP/IDE/MAB _x000D_
- Engajamento do GAT de Abandono _x000D_
- Engajamento do POCOS/CAMAP-AR-AP/PROJ/PROJ-III_x000D_
- Engajamento do POCOS/CAMAP-AR-AP/IPP-III</t>
  </si>
  <si>
    <t>- Redução de tempo de sonda no abandono convencional</t>
  </si>
  <si>
    <t>- VPL do Negócio = R$ 2.627 MM _x000D_
- VPL  Riscado = R$ 1.200 MM</t>
  </si>
  <si>
    <t>Não ter modelo de negócio para viabilizar a implantação do plasma milling como serviço. Necessidade de avaliar o interesse da GA Drilling no modelo de negócio como prestadora de serviço ou do desenvolvimento de um sistema a ser licenciado para outras prestadoras de serviço</t>
  </si>
  <si>
    <t>Será desenvolvida uma tocha de plasma para remoção de trecho de coluna suficiente para o posicionamento de tampão de abandono, viabilizando o abandono sem retirada da coluna</t>
  </si>
  <si>
    <t>PT-200.20.00057.01</t>
  </si>
  <si>
    <t>EV-00388</t>
  </si>
  <si>
    <t>Termite Milling</t>
  </si>
  <si>
    <t>Ferramenta para destruição de coluna para abandono através de termite</t>
  </si>
  <si>
    <t>EV-00389</t>
  </si>
  <si>
    <t>Abandono por Termite</t>
  </si>
  <si>
    <t>MVP - Destruição de coluna utilizando emissão de calor.</t>
  </si>
  <si>
    <t>EV-00390</t>
  </si>
  <si>
    <t>RAVES</t>
  </si>
  <si>
    <t>Sistema RAVES - Reconhecimento Automático de Vazamentos em Equipamentos Submarinos_x000D_
_x000D_
Algoritmo implementado em sistema embarcado capaz de identificar, mensurar e avaliar  vazamentos em equipamentos submarinos de forma autônoma.</t>
  </si>
  <si>
    <t>Reduzir risco de vazamentos não identificados._x000D_
Reduzir custo de monitoração de equipamentos submarinos._x000D_
Atender legislação SGIP._x000D_
Aumentar capacidade de detecção e avaliação de emissões fugitivas/vazamentos.</t>
  </si>
  <si>
    <t>upimgs/RAVES.jpg</t>
  </si>
  <si>
    <t>Fase 1 - Prova de conceito - R$ 1.112.951,30_x000D_
Fase 2 -  Desenvolvimento e calibração de algorítimos - R$ 5.935.358,84 _x000D_
Fase 3 - Desenvolvimento de sistema embarcado - R$ 2.000.000,00_x000D_
Fase 4 - Testes de campo - R$ 500.000,00</t>
  </si>
  <si>
    <t>- Viabilizar a construção do aparato de simulação de vazamentos em alta pressão para calibrar e aferir os modelos._x000D_
- Construir um protótipo de eletrônica embarcada para ser implementado._x000D_
- Implementar o requisito na especificação para contratação dos veículos de inspeção.</t>
  </si>
  <si>
    <t>- Monitoramento do parque instalado._x000D_
- Passivo de instalações aguardando abandono definitivo._x000D_
- Contratação de AUV de inspeção._x000D_
- A partir de 2024</t>
  </si>
  <si>
    <t>- Petrobras aquisitar alguns protótipos para instalar em ROV, AUV, sistemas fixos._x000D_
- Definir um fabricante do equipamento, que face a pouca quantidade demandada pode ser um Instituto de Pesquisa aplicada ou empresa de pequeno porte, via licensiamento._x000D_
- Inserir a demanda na especificação dos equipamentos de inspeção.</t>
  </si>
  <si>
    <t>- Universidade_x000D_
- Institutos de Pesquisa aplicada</t>
  </si>
  <si>
    <t>- Demanda do dispositivo ser incorporado nas Especificações Técnicas._x000D_
- Ter um fornecedor do equipamento disponível.</t>
  </si>
  <si>
    <t>- Laboratório para simular vazamentos em ambiente de alta pressão</t>
  </si>
  <si>
    <t>Viabilizar a inspeção por AUV, uma vez que não há a necessidade da informação ser transmitida para realização da análise._x000D_
Reduzir o custo de inspeção.</t>
  </si>
  <si>
    <t>- Atendimento à legislação_x000D_
-Redução de 01 barco ROV de inspeção (US$ 200.000,00/dia) _x000D_
 R$ 408 MM/ano</t>
  </si>
  <si>
    <t>- Abrandamento da legislação vigente.</t>
  </si>
  <si>
    <t>Eletrônica embarcada capaz de detectar, mensurar e avaliar vazamentos de forma autônoma.</t>
  </si>
  <si>
    <t>EV-00391</t>
  </si>
  <si>
    <t>Sistema tamponante</t>
  </si>
  <si>
    <t>Sistema tamponante para abandono de poços</t>
  </si>
  <si>
    <t>Desenvolvimento de mistura cimentícia (blend) com cimento classe G ultrafino para abandono de poços e correção da cimentação em cenários de restrição de fluxo sob alta temperatura.</t>
  </si>
  <si>
    <t>Utilização de HH do CENPES (P&amp;D)</t>
  </si>
  <si>
    <t>1. Identificar um fornecedor para a matéria-prima da mistura seca_x000D_
_x000D_
2. Não conseguir desenvolver uma formulação que atenda aos KPI-s do projeto._x000D_
_x000D_
3. Assinatura do TC ou contratação com a fábrica de cimento para fabricação industrial em escala piloto para teste de campo._x000D_
_x000D_
4. Incluir blend nos contratos de serviços de cimentação por meio de licitação.</t>
  </si>
  <si>
    <t>Operação de cimentação em cenários com restrição de fluxo. O novo blend tem como objetivo aumentar a segurança das operações e da integridade do cimento evitando operações de correção de cimentação e perfilagem após a correção.</t>
  </si>
  <si>
    <t>Possibilitar o tamponamento de poços em cenários com restrições de fluxo e sob temperatura maior do que 110°C (cimento ultrafino com diâmetro menor do que 15 mm) ) com sistemas adequados e prontamente disponíveis. Esse sistema pode ser utilizado em operações de squeeze._x000D_
_x000D_
.</t>
  </si>
  <si>
    <t>CENPES/PDIDP/EXP: CRISTINA AIEX SIMAO</t>
  </si>
  <si>
    <t>Desenvolver blend ultrafino AT para uso em operações de abandono de poços marítimos e correções da cimentação em cenário de restrição de fluxo e Elaboração de ET-R para qualificação de fornecedores para subsidiar a contratação. Fornecedores qualificados e Contratados para fornecimento de blend ultrafino AT para uso em operações de abandono.</t>
  </si>
  <si>
    <t>1. Fornecedor da matéria prima_x000D_
2. Contratação de lote piloto para teste em campo com fábrica de cimento._x000D_
3.GAT de cimentação</t>
  </si>
  <si>
    <t>As premissas da valoração do projeto de resina e Ultrafino estão abaixo. A valoração para cada projeto é de 50% do valor total._x000D_
_x000D_
1])Premissa de valoração: Postergar em 3 anos a necessidade de abandono permanente do poço na sequência abaixo:_x000D_
a) Realizar abandono temporário com bombeio direto de cimento  Resina AT_x000D_
b) Retornar ao poço para milling da COP onde há restrição mecânica_x000D_
Valor (somente postergar poço de interceptação):60  dias- $5.958.225,00 _x000D_
Valor (com substituição do poço de interceptação por milling da COP TT)- 1 poço a cada 10 anos:  $16.128.225,00 _x000D_
OBS: Parcela do cimento Ultrafino AT da solução técnica = 30%  _x000D_
2) Evitar multa por não conformidade ao SGIP quanto a seleção do sistema tamponante Dispositivos normativos infringidos: inciso IX, Art. 3°, da Lei 9.847/1999, e inciso 1, Art. 1°, § 2°, da Resolução ANP nº 43/2007, c/c item 13.2.2 (anexo), referente às Disposições Gerais do Regulamento Técnico do SGSO, c/c inciso V, artigo 5° da Resolução ANP nº 37/2015.</t>
  </si>
  <si>
    <t>VPL (10 anos): R$10 MM</t>
  </si>
  <si>
    <t>Desenvolvimento de uma mistura seca cimentícia ultrafina para possibilitar o tamponamento de poços em cenários com restrições de fluxo e sob temperatura maior do que 110°C.</t>
  </si>
  <si>
    <t>PT-200.20.00057.04</t>
  </si>
  <si>
    <t>EV-00393</t>
  </si>
  <si>
    <t>Robô submarino para remoção de coral-sol</t>
  </si>
  <si>
    <t>1ª Fase (contratada ) - Desenvolvimento projeto conceitual  de robô para remoção e coleta do coral-sol com a devida contenção e destinação do resíduo gerado.Obs: somente a primeira fase está priorizada. Entretanto, a valoração considerou o retorno quando da tecnologia implementada para demonstrar o ganho com a tecnologia.2ª Fase (não contratada - previsão de contratação após finalização da 1ª fase) - construção e testes de prótotipo e implementação da tecnologia.</t>
  </si>
  <si>
    <t>Dispor de um sistema robótico capaz de remover coral-sol de cascos contendo, capturando e tratando os resíduos. Atualmente, a remoção é realizada de forma manual por mergulhadores. Sendo o sistema robótico teleoperado, dispensa a necessidade de uso de mergulho humano, desta forma eliminando à exposição do mergulhador ao risco (redução do HHER).Também será possível atender à demanda do órgão ambiental quanto à limpeza de cascos para remoção de coral-sol bem como não descartar resíduos sólidos no mar.</t>
  </si>
  <si>
    <t>ST-0058</t>
  </si>
  <si>
    <t>Descomissionamento de Sistemas Submarinos (Dutos, Equipamentos e Fundações)</t>
  </si>
  <si>
    <t>(1) P&amp;D - Fase de projeto conceitual. Valor do termo de cooperação:  R$ 5,1 Milhões.</t>
  </si>
  <si>
    <t>Desenvolver um projeto conceitual de um sistema robótico para remoção de coral-sol com a devida contenção e captura dos resíduos gerados e uma planta de tratamento para os resíduos gerados. Entretanto, o projeto deve prever que o sistema seja teleoperado, sem uso de mergulho humano e consiga atuar nas geometrias complexas e áreas nichos dos cascos a serem limpos das unidades (FPSO, SS e semelhantes).</t>
  </si>
  <si>
    <t>Situação atual: as tecnologias disponíveis atualmente não atendem todas as demandas da Petrobras de remoção de bioincrustação, especificamente de coral-sol, com contenção. As tecnologias existentes foram desenvolvidas para a indústria naval, para limpeza de cascos planos de navios, contendo incrustações moles e de baixas espessuras, para superfícies quase planas e operações em portos.</t>
  </si>
  <si>
    <t>O atendimento às premissas e aos requisitos estabelecidos para o projeto.</t>
  </si>
  <si>
    <t>Assinado Termo de Cooperação entre a Petrobras e o SENAI/CIMATEC da Bahia para o estudo de desenvolvimento do projeto.</t>
  </si>
  <si>
    <t>Continuação da exigência dos órgão oficiais (IBAMA etc) para que o coral-sol seja removido dos cascos das unidades, com contenção, captura e tratamento dos resíduos gerados.</t>
  </si>
  <si>
    <t>(1) Por se tratar de projeto conceitual, o recurso mais crítico e o HH que deva ser empregado._x000D_
(2) Disponibilidade dos profissionais adequados às funções requeridas.</t>
  </si>
  <si>
    <t>(1) Redução de Homem Hora exposto ao risco na atividade de mergulho _x000D_
(2)  Diminuição significativa  do tempo e custos de limpeza de cascos de unidades marítimas. _x000D_
(3)  Redução de impacto financeiro caso haja necessidade de remover o coral-sol por determinação judicial.  _x000D_
(4) Mitigação de atrasos no processo de licenciamento ambiental para descomissionamento de UEPs e redução custos de logística.</t>
  </si>
  <si>
    <t>(1) Atendimento à exigência de órgão ambiental (Ibama)._x000D_
(2) Eliminação do uso de mergulho humano na atividade de remoção de coral-sol dos cascos das unidades (FPSO etc)._x000D_
(3) Redução de impacto financeiro caso haja necessidade de remover o coral-sol por determinação judicial.</t>
  </si>
  <si>
    <t>Falta de profissionais adequados à funções requeridas.</t>
  </si>
  <si>
    <t>Desenvolvimento de Projeto conceitual de um sistema robótico para remoção de coral-sol com a devida contenção e captura dos resíduos gerados e uma planta de tratamento para os resíduos gerados.</t>
  </si>
  <si>
    <t>PT-200.20.00058.01</t>
  </si>
  <si>
    <t>EV-00394</t>
  </si>
  <si>
    <t>Metodologia Multicritério</t>
  </si>
  <si>
    <t>Aplicação prática da Metodologia Multicritério para Descomissionamento Submarino em Projeto de Descomissionamento da Petrobras.</t>
  </si>
  <si>
    <t>Obter metodologia de avaliação comparativa de alternativas, baseada em análise multicritério (Meio Ambiente, Segurança, Técnica, Social e Econômica), como ferramenta de apoio para a tomada de decisão relativa à escolha da melhor opção de descomissionamento (remoção total, remoção parcial ou abandono in situ) de componentes (dutos, umbilicais e equipamentos) de sistemas submarinos de produção de óleo e gás.</t>
  </si>
  <si>
    <t>CMC1</t>
  </si>
  <si>
    <t>Claudio Violante Ferreira</t>
  </si>
  <si>
    <t>232923</t>
  </si>
  <si>
    <t>Custo do Termo de Cooperação com a UFRJ.</t>
  </si>
  <si>
    <t>o Termo de Cooperação já está na Etapa Final. A Metodologia já foi desenvolvida, restando apenas a plicação em casos reais. Atualmente, não há desafios para a conclusão da entrega.</t>
  </si>
  <si>
    <t>Todos os sistemas submarinos que serão descomissionados.</t>
  </si>
  <si>
    <t>Alinhamento com a ANP e IBAMA.</t>
  </si>
  <si>
    <t>Ativos submarinos em Descomissionamento na Petrobras.</t>
  </si>
  <si>
    <t>Alinhamento com IBAMA e ANP de modo que a aplicação da Metodologia Multicritério seja aceita, a exmplo do Mar do Norte, como ferramenta para apoio a decisão da melhor opção de Descomissionamento.</t>
  </si>
  <si>
    <t>Verba para a continuação do termo de Cooperação com a UFRJ.</t>
  </si>
  <si>
    <t>Não descomissionamento de dutos rígidos e linhas flexíveis, através da aplicação da Metodologi e consequente conclusão que estas são as melhores opções.</t>
  </si>
  <si>
    <t>Considerando 100% do inventário de dos dutos rígidos no fundo e 30% do inventário de linhas flexíveis no fundo.</t>
  </si>
  <si>
    <t>A não aceitação, pelo IBAMA e ANP, da aplicação da Metodologia Multicritério, como ferramenta para apoio à decisão da melhor opção de Descomissionamento.</t>
  </si>
  <si>
    <t>Metodologia  Multicritério pata Descomissionamento de Sistemas Submarinos.</t>
  </si>
  <si>
    <t>PT-200.20.00058.02</t>
  </si>
  <si>
    <t>EV-00395</t>
  </si>
  <si>
    <t>Novas metodologias para remoção de estruturas submarinas</t>
  </si>
  <si>
    <t>Investigar sistematicamente os mecanismos que governam o desenvolvimento de sucção durante o arrancamento de estruturas e equipamentos submarinos, por meio de modelagens combinadas centrífuga e numérica._x000D_
_x000D_
Aplicar temperatura no solo para reduzir a força de sucção e facilitar o arrancamento de estruturas, facilitando o processo de descomissionamento._x000D_
_x000D_
Desenvolver um método de previsão para estimar a resistência ao arrancamento e propor medidas de mitigação com base nos mecanismos de sucção.</t>
  </si>
  <si>
    <t>Redução de diárias de embarcação com a remoção de uma estrutura inteira em tempo reduzido, contra uma possível operação de "fatiamento" da estrutura submarina. Diária de embarcação em US$ 300 mil. Redução de 2 dias de embarcação pela aplicação da tecnologia (câmbio R$ 5,74/US$ em 03/11/2020)._x000D_
Caso esta Solução seja aplicada, e que ela reduza em dois dias/ano as operações de descomissionamento durante um período de 10 anos, haveria uma redução de custos da ordem de R$ 34.440.000,00.</t>
  </si>
  <si>
    <t>upimgs/TriaxialTérmico-UENF.jpg</t>
  </si>
  <si>
    <t>CMRG</t>
  </si>
  <si>
    <t>Ricardo Garske Borges</t>
  </si>
  <si>
    <t>234283</t>
  </si>
  <si>
    <t>O custo de desenvolvimento do projeto é igual ao custo do TC com a UENF/LECIV: R$ 1.921.1618,36 em 30 meses de desenvolvimento (processo SIGITEC 2018/00544-4).</t>
  </si>
  <si>
    <t>A pesquisa encontra-se em fase inicial, porém, resultados de estudos anteriores permitem vislumbrar um caminho a ser seguido no que se refere à técnica proposta. Espera-se que em dois ou três anos serão criadas, do ponto de vista técnico-científico-econômico, as condições para sua implantação em escala piloto._x000D_
_x000D_
Abrangência: SUB/SSUB/IESUB/STIES.</t>
  </si>
  <si>
    <t>Empresas envolvidas em remoção de estruturas, bem como consultores e pessoal técnico da área pertinente</t>
  </si>
  <si>
    <t>Redução de diárias de embarcação com a remoção de uma estrutura inteira em tempo reduzido, contra uma possível operação de "fatiamento" da estrutura submarina.</t>
  </si>
  <si>
    <t>Redução de diárias de embarcação com a remoção de uma estrutura inteira em tempo reduzido, contra uma possível operação de "fatiamento" da estrutura submarina. Diária de embarcação em US$ 300 mil. Redução de 2 dias de embarcação pela aplicação da tecnologia. R$ 5,74/US$ em 03/11/2020._x000D_
Caso esta Solução seja aplicada, e que ela reduza em dois dias/ano as operações de descomissionamento durante um período de 10 anos, haveria uma redução de custos da ordem R$ 34.440.000,00.</t>
  </si>
  <si>
    <t>A descontinuidade dos desembolsos programados no Termo de Cooperação, acarretando atrasos nos compromissos acordados entre o CENPES/PETROBRAS e o UENF/LECIV.</t>
  </si>
  <si>
    <t>A proposta visa ao desenvolvimento de técnicas de intervenção no leito marinho para que o solo que o compõe perca momentaneamente parte de sua resistência e, assim, possibilite e/ou facilite a remoção de estruturas sobre ele assentes._x000D_
_x000D_
Grau de Inovação: 3 (Disruptive Innovation).</t>
  </si>
  <si>
    <t>EV-00396</t>
  </si>
  <si>
    <t>Simulador de presença de NORM</t>
  </si>
  <si>
    <t>Versão de Simulador de presença de TENORM em Sistemas Submarions</t>
  </si>
  <si>
    <t>EV-00397</t>
  </si>
  <si>
    <t>Dispositivo Ultrassônico para Limpeza de Incrustações em Equipamentos e Tubulações de Plataformas de Petróleo e Gás</t>
  </si>
  <si>
    <t>O Objetivo deste Projeto é desenvolver um Conjunto de Ferramentas, na forma de protótipo capazes de efetuarem as remoções de Incrustações, incluindo as com TENORM, no interior das linhas de tubulação, equipamentos ( trocadores de calor, válvulas, torres, vasos, etc ) nas plataformas a serem descomissionadas e nas manutenções corretivas e preventivas durante as paradas de manutenção, utilizando a combinação de aquecimento indutivo/resistivo, transdutores ultrassônicos, e produtos químicos sem a necessidade de desmontar as tubulações e/ou os equipamentos</t>
  </si>
  <si>
    <t>O processo de limpeza das Incrustações dos Equipamentos e Tubulações na Fase de Descomissionamento e nas Paradas de Manutenção das Plataformas de Petróleo consiste tipicamente nas seguintes etapas: Montagem de andaimes, Desmontagem, Movimentação de carga para o local de limpeza do equipamento, Limpeza do Equipamento, Movimentação de carga para o local de instalação, montagem do equipamento, Teste de Estanqueidade e Desmontagem dos andaimes. Todas essas etapas envolvem custos elevados. Como  esse protótipo tem como objetivo de efetuar a limpeza dos equipamentos sem a necessidade de parar o equipamento , ou efetuar a limpeza sem a necessidade da desmontagem do equipamento, teremos uma redução significativa  de Tempo de execução da limpeza e redução das etapas durante as Paradas de Produção.Caso o protótipo seja utilizado na  manutenção preventiva planejada, prolongando a necessidade da parada de produção, aumentando a eficiência de produção;Redução de custos com Produtos Químicos; Redução do custo de Logística.</t>
  </si>
  <si>
    <t>upimgs/CTA_05.jpg</t>
  </si>
  <si>
    <t>ZB92</t>
  </si>
  <si>
    <t>Fabio Oliveira de Mattos</t>
  </si>
  <si>
    <t>8575705</t>
  </si>
  <si>
    <t>- Custo  PEP-78 equivalente à 1,6 milhões_x000D_
 - Custos com HH interno , viagens, transporte aéreo e embarques ._x000D_
 - Custo Operacional da Limpeza._x000D_
 - Custo do Equipamento de Limpeza Ultrassônica._x000D_
Racional da Valoração:_x000D_
O processo de limpeza dos equipamentos e elementos de tubulação com sujidades no descomissionamento e nas paradas de manutenções preventivas e corretivas consiste tipicamente consiste nas seguintes etapas: montagem de andaimes, desmontagem, movimentação de carga para o local de limpeza do equipamento, movimentação de carga para o local de instalação, montagem do equipamento, teste de estanqueidade e desmontagem dos andaimes. Todas essas etapas envolvem custos elevados. Uma Limpeza de um trocador de calor por exemplo dura em torno de 3 a 4 dias para que todas essas etapas sejam concluídas. O objetivo deste protótipo é efetuar a limpeza sem a necessidade de parar o equipamento, com isso eliminaria varias etapas, conseguindo reduzir o tempo e custo numa parada de manutenção e parada de produção de uma plataforma de petróleo.</t>
  </si>
  <si>
    <t>- Adaptação do Dispositivo de Limpeza dos Equipamentos devido a complexidade geométrica de formas e volumes;_x000D_
  - Utilização em Atmosfera explosiva;_x000D_
  - Potencializar e Concentrar a onda ultrassônica para incidir em todas as partes do interior do equipamento;_x000D_
  - Investigar do potencial de uso do ultrassom para limpeza de sujidades aliados a aquecimento e uso de quelantes;_x000D_
  - Investigar do potencial de uso do aquecimento indutivo como ferramenta para potencializar o processo de limpeza por ultrassom;_x000D_
  - Investigar da influência do ultrassom em telemetria de tubos, equipamentos e tanques;_x000D_
  - Investigar da influência do ultrassom no revestimento de tubos, equipamentos e tanques._x000D_
Estratégia de Implantação:_x000D_
Licenciamento da tecnologia para prestadores de serviço. _x000D_
Elaboração de Especificação Técnica para contratação da Empresa para prestação de serviço.</t>
  </si>
  <si>
    <t>Não existe no mercado essa nova tecnologia de limpeza ultrassônica de equipamentos_x000D_
Aplicação em equipamentos Offshore,  Refinarias, Navios, FPSOs, Dutos e Área Submarina.</t>
  </si>
  <si>
    <t>-Alinhamento com o Mercado de Fornecedores;_x000D_
-Custo da Prestação do Serviço Final ser atrativo e compatível com o Mercado;_x000D_
-Interesse das Empresas do Mercado na Nova Tecnologia.</t>
  </si>
  <si>
    <t>Externo - _x000D_
Universidade UFBA_x000D_
_x000D_
Interno -_x000D_
UNs - Plataformas _x000D_
Gerência DESC _x000D_
SBS_x000D_
Logistica_x000D_
Refinarias</t>
  </si>
  <si>
    <t>Disponibilizar a nova tecnologia em seminários, feiras  para ser reconhecida no mercado e ter a procura._x000D_
Contrato com redução de custo com parceria com a Petrobras.</t>
  </si>
  <si>
    <t>- Sucesso na Aprovação no Termo de Cooperação com a Universidade no CTO de Setembro._x000D_
- Equipamentos e Corpos de Prova com diversos tipos de incrustações para execução dos testes._x000D_
- Aprovação, licença e autorização ao Conselho Nacional de Energia Nuclear (CNEN) para_x000D_
que o laboratório mantenha e manipule as amostras (fontes de radiação) e se enquadre nos requisitos de segurança e radioproteção na realização de testes das incrustações com TENORM.</t>
  </si>
  <si>
    <t>- Redução de Custo;_x000D_
 - Redução de Etapas na Limpeza;_x000D_
 - Maior eficiência na Limpeza;_x000D_
 - Redução de Tempo de Parada de Produção;_x000D_
 - Limpeza com o Equipamento em Funcionamento;_x000D_
 - Prolongamento do Tempo de Campanha até a Parada de Produção;_x000D_
 - Planejamento da Manutenção Preventiva Planejada, evitando a parada do equipamento para manutenção corretiva.</t>
  </si>
  <si>
    <t>-Redução de custo e  tempo nas paradas de manutenção ._x000D_
-Redução de custo e tempo e etapas nas paradas de produção conforme descritas a seguir: Montagem de andaimes, Desmontagem, Movimentação de carga para o local de limpeza do equipamento, Limpeza do Equipamento, Movimentação de carga para o local de instalação, montagem do equipamento, Teste de Estanqueidade e Desmontagem dos andaimes. _x000D_
-O protótipo tem como objetivo de efetuar a limpeza dos equipamentos sem a necessidade de parar o equipamento, ou efetuar a limpeza sem a necessidade da desmontagem do equipamento,_x000D_
-Caso o protótipo seja utilizado na  manutenção preventiva planejada, irá prolongar o período de funcionamento do equipamento, evitando a necessidade da parada de produção._x000D_
- Aumento da eficiência de produção;_x000D_
-Redução de custos com Produtos Químicos; _x000D_
-Redução do custo de Logística.</t>
  </si>
  <si>
    <t>Devido a tecnologia ser de ponta e não existente no mercado atual , o risco provavelmente será mínimo em função das empresas de prestação de serviço a se interessar pela implantação ._x000D_
Custo Final  alto devido a Variedade dos tamanho dos equipamentos, e complexidade/alta potencia  dos transdutores e dispositivos.</t>
  </si>
  <si>
    <t>- Neste projeto, é proposto um conjunto de ferramentas para limpeza de equipamentos físicos baseados em ultrassom, aquecimento resistivo ou indutivo e métodos químicos baseados em materiais quelantes, para redução do tempo e exposição ao risco radioativo durante a limpeza de equipamentos para descomissionamento e nas paradas de produção das plataformas Offshore._x000D_
-Investigar do potencial de uso do ultrassom para limpeza de sujidades aliados a aquecimento e uso de quelantes;_x000D_
-Investigar do potencial de uso do aquecimento indutivo e resistivo como ferramenta para potencializar o processo de limpeza por ultrassom;_x000D_
-Investigar da influência do ultrassom em telemetria de tubos, equipamentos e tanques;_x000D_
-Investigar da influência do ultrassom no revestimento de trocadores de calor;</t>
  </si>
  <si>
    <t>PT-200.20.00040.56</t>
  </si>
  <si>
    <t>EV-00398</t>
  </si>
  <si>
    <t>Power HUB Offshore - Software para otimização de sistemas de geração para UEPs</t>
  </si>
  <si>
    <t>Software para definir a configuração ótima de sistemas de geração para UEPs, incluindo o cenário de geração em uma planta central, a partir da curva de produção ou de demanda do projeto</t>
  </si>
  <si>
    <t>Viabilizar aplicações alternativas para cascos de plataformas descomissionadas na forma de sistemas centralizados de geração elétrica para unidades de produção. Desenvolver estudos de engenharia pré-conceitual e conceitual envolvendo a geração centralizada de energia em projetos de desenvolvimento da produção de forma rápida, abrangente e confiável com o apoio de software especializado. Otimizar as variáveis de projeto de forma a maximizar a geração de valor para o negócio e reduzir a intensidade de carbono em futuros projetos de DP através do uso de sistemas de geração elétrica mais eficientes, podendo ter captura, utilização e armazenamento geológico do carbono proveniente da geração elétrica.</t>
  </si>
  <si>
    <t>upimgs/Power_hub.png</t>
  </si>
  <si>
    <t>Termo de cooperação com a USP somente = R$ 3,58  milhões</t>
  </si>
  <si>
    <t>1) Assegurar o cumprimento do escopo e cronograma acordados_x000D_
2) Evitar alterações na equipe da ICT_x000D_
3) Viabilidade técnica e econômica da solução tecnológica_x000D_
4) Aplicação em projetos futuros de desenvolvimento da produção_x000D_
5) Desempenho funcional do software em elaboração</t>
  </si>
  <si>
    <t>Futuros projetos conceituais de desenvolvimento da produção em grandes campos offshore</t>
  </si>
  <si>
    <t>"1) Consistência dos resultados obtidos nos estudos realizados;_x000D_
2) Qualidade e flexibilidade do software. "</t>
  </si>
  <si>
    <t>Externo: USP, UFBA e FEI._x000D_
_x000D_
Interno: UN-BC/DESC, SRGE/ESUP, SRGE/ERGE, PDP, LIBRA_x000D_
_x000D_
SIGITEC nº 2018/00109-6</t>
  </si>
  <si>
    <t>Existência de projeto de desenvolvimento da produção em grandes campos (múltiplas plataformas de produção)</t>
  </si>
  <si>
    <t>"1) Software Thermoflow, adquirido com recursos do TC, com licença pré-paga para 3 anos._x000D_
2) Bolsistas de doutorado e pós-doutorado com amplo conhecimento do projeto._x000D_
3) Prof. Cyro concentra as atividades de elaboração do software."</t>
  </si>
  <si>
    <t>1) Ganhos em eficiência energética e impacto ambiental na produção offshore;_x000D_
2) Uso alternativo para cascos e sistemas de geração de plataformas descomissionadas;_x000D_
3) Análise rápida de alternativas de sistema de geração em projetos conceituais.</t>
  </si>
  <si>
    <t>Premissas da valoração:_x000D_
1- Fluxo de caixa diferencial ao longo de 30 anos de produção com base no aumento da eficiência energética;_x000D_
2 -Comparação de  4 UEPs interligadas ao Power Hub e 4 UEPs convencionais;_x000D_
3 -Geração elétrica parcial em cada UEP_x000D_
4- Reaproveitamento de casco descomissionado_x000D_
5- Sem taxação de carbono_x000D_
_x000D_
Nota: Maior receita operacional decorrente da venda de gás associado em virtude dos ganhos em eficiência energética. Redução do tempo e custo de análises de alternativas em projetos conceituais.</t>
  </si>
  <si>
    <t>Redução da obrigação ANP impossibilitar o pagamento das parcelas futuras do termo de cooperação.</t>
  </si>
  <si>
    <t>Proposta de entrega:_x000D_
1) Desenvolver um "Estudo e Caracterização" abrangente sobre a viabilidade técnica e econômica da geração centralizada de energia elétrica para atender às demandas de plataformas de produção interligadas a esta._x000D_
2) Compilar os resultados da pesquisa em um "Software" único no mercado para apoiar a análise de alternativas tecnológicas na fase de engenharia conceitual de futuros projetos de desenvolvimento da produção._x000D_
_x000D_
Parâmetros a serem alcançados:_x000D_
a) VPL positivo;_x000D_
b) Redução nas emissões de CO2;_x000D_
c) Maior confiabilidade.</t>
  </si>
  <si>
    <t>PT-200.20.00059.01</t>
  </si>
  <si>
    <t>PT-200.20.00169.08</t>
  </si>
  <si>
    <t>EV-00399</t>
  </si>
  <si>
    <t>Digital Twin de Operações Marítimas Offshore</t>
  </si>
  <si>
    <t>simulação de novos procedimentos e facilidades digitais para os pilotos, comandantes e práticos.</t>
  </si>
  <si>
    <t>1) Permitir realização de operações de transferência em locais ainda não considerados próprios2) Melhor previsão ambiental das operações                                               3) Feedback para o piloto em tempo real com dados obtidos da embarcação</t>
  </si>
  <si>
    <t>upimgs/Simulador.jpg</t>
  </si>
  <si>
    <t>R$ 9MM</t>
  </si>
  <si>
    <t>1- Processo de contratação o contrato foi assinado e aprovado mas ainda não está cadastrado em SAP ou SIGITEC e necessita aditivo por redução de gastos da Petrobras;</t>
  </si>
  <si>
    <t>Aplicação no projeto de operações STS (ship to ship) em dolphins na Baia de todos os santos (2021) e Suape (2022).</t>
  </si>
  <si>
    <t>1- Interface amigável para a operação;
2- Desenvolvimento de ferramentas numéricas para representar operações que ainda apresentam alguma incerteza;
3- Desenvolvimento de técnicas de TD como realidade aumentada e obtenção e processamento de dados da operação e ambientais para melhorar a confiabilidade das predições.</t>
  </si>
  <si>
    <t xml:space="preserve">1- Parcerias: USP/TPN no desenvolvimento do laboratório
2-LOG/TA/IO- Caracterização do problema, proposta de soluções para serem testadas durante o projeto com obtenção de retorno nas aplicações; 3-LMS/OMD/IMAN- Aprovação das soluções propostas e definição dos critérios a serem atendidos para obter as soluções. Possível gerador de casos e soluções a serem analisadas para operações de offloading e operações DP como UMSs.
</t>
  </si>
  <si>
    <t xml:space="preserve">Contratação do serviço a tempo </t>
  </si>
  <si>
    <t xml:space="preserve">HH na contratação do serviço (rapidez na contratação)
</t>
  </si>
  <si>
    <t xml:space="preserve">1) Permitir realização de operações de transferência em locais ainda não considerados próprios
2) Melhor previsão ambiental das operações                                               3) Feedback para o piloto em tempo real com dados obtidos da embarcação
</t>
  </si>
  <si>
    <t>Pelo menos R$ 34MM/Ano em operações de alívio usando dolphins</t>
  </si>
  <si>
    <t>1- Atraso na contratação;
2- Falta de orçamento para implementar as soluções previstas utilizando as ferramentas que estarão disponíveis.</t>
  </si>
  <si>
    <t>Sistema de Digital Twin de Operações Marítimas Offshore, com formulações numéricas mais alinhadas com a representação da realidade (complexas) incluindo interação entre navios e com fundo e margem em caso de terminais. Permitirá a representação em tempo real de operações nas quais ainda apresentamos incertezas, e contará com auxílio de ferramentas de transformação digital para posterior uso a bordo.</t>
  </si>
  <si>
    <t>PT-200.20.00060.01</t>
  </si>
  <si>
    <t>PT-200.20.00176.07</t>
  </si>
  <si>
    <t>EV-00400</t>
  </si>
  <si>
    <t>Sistema de diagnóstico de Corrosão de Itens Críticos à Integridade de UEPs &amp; Busca Semântica Aplicada à Gestão da Integridade de UEPs</t>
  </si>
  <si>
    <t>Desenvolvimento de uma ferramenta de busca inteligente nos registros de inspeção e manutenção de equipamentos,  conformidade e segurança utilizando_x000D_
soluções de Big Data e NLP (Natural Language Processing) para auxiliar na estruturação da informação de engenharia e identificação de similaridades entre registros e bases, facilitar visualização dos serviços por localização na planta (plataformas que possuem o Environ).</t>
  </si>
  <si>
    <t>Estimamos um ganho de confiabilidade a partir do aumento na eficiência da gestão da integridade (otimização de recursos de inspeção e obra). O Valor presente líquido do projeto para um incremento de 20 dias no intervalo entre ocorrências de furo em tubulação devido a corrosão é de R$ 158.260.000,00 .</t>
  </si>
  <si>
    <t>Programa EXP 100</t>
  </si>
  <si>
    <t>BF5V</t>
  </si>
  <si>
    <t>Robinson Luiz Souza Garcia</t>
  </si>
  <si>
    <t>2422068</t>
  </si>
  <si>
    <t>P&amp;D: 4.8 MM R$_x000D_
Implantação: ainda não calculados</t>
  </si>
  <si>
    <t>Estabelecer acessos à base de dados do SAP de acordo com a linha de tempo proposta._x000D_
Aprimorar casos de uso da ferramenta, com visão integrada das UNs,  para otimizar o valor gerado._x000D_
Estruturar dados de imagens para desenvolvimento de algoritmo de visão computacional.</t>
  </si>
  <si>
    <t>As informações estão dispersas na base do SAP. O acesso é restrito a transações lentas ou download em bateladas brutas (com estrutura limitada) para Excel. Os muitos arquivos em anexo são acessados pontualmente caso-a-caso o que torna inviável a análise em escala. Um acervo de imagens é sub utilizado._x000D_
Com o sistema, os dados serão acessíveis através de um motor de busca capaz de interpretar as perguntas feitas pelos usuários e as imagens serão interpretáveis. O sistema incorpora conhecimento prévio sobre o processo de gestão e aprende os padrões de consulta feitos pelo usuário. O sistema responde com informações contidas nas tabelas do SAP e dispersas nos relatórios de forma integrada e promove o foco no resultado. Por fim, o sistema acelera o processo de diagnóstico de integridade.</t>
  </si>
  <si>
    <t>O sistema tem potencial de minerar informações e fazer conexões de conhecimentos que hoje os times de engenharia não tem acesso. O sistema também é capaz de reconhecer padrões em imagens de vídeos e fotos. Porem o uso do resultado depende dos conhecedores do processos para fazer perguntas assertivas e usar a informação de forma produtiva.</t>
  </si>
  <si>
    <t>1- ICT: PUC-Rio - desenvolvimento de metodologias e ferramentas, principal executora através de TCT _x000D_
_x000D_
2- TIC Cenpes/Petrobras - Apoio técnico à integração das ferramentas desenvolvidas com os sistemas, bancos de dados e processos internos da Petrobras_x000D_
_x000D_
3-Cientes internos: UNs/EEE, UNs/SMS,  AGP, LMS -  Caracterização do problema,  validação da solução desenvolvida, implantação _x000D_
_x000D_
4 - LMS: Apoio no processo de extração de informações do SAP para testes em "laboratório". Auxilio no desenvolvimento de transações para acesso a informações inacessíveis ao usuário comum, e uteis aos usuários que fazem a gestão.</t>
  </si>
  <si>
    <t>Aumento de 20 dias no intervalo médio entre ocorrencias de furo em tubulação devido a corrosão externa na UN-BC.</t>
  </si>
  <si>
    <t>Equipe de desenvolvimento da solução (usuários, product owners), Equipe Cenpes para integrar conhecimento operacional com conhecimento cientifico. Equipe de apoio TIC para integração da ferramenta na Infraestrutura de TI. Equipe de gestão do SAP.</t>
  </si>
  <si>
    <t>Redução do OPEX gasto pela Petrobras devido a perdas evitadas gerando uma economia de  R$ 26.150.000,00/ano.</t>
  </si>
  <si>
    <t>Redução substancial no wacc (queda do rating ou aumento do custo do equity), queda do preço do barril e do preço do dolar.</t>
  </si>
  <si>
    <t>O alvo do projeto é aumentar em 20 dias o tempo médio entre ocorrencias de perda por furo em tubulação causado por corrosão externa. A proposta é aumentar a eficiencia na gestão provendo para as equipes de inspeção, engenharia e construção e montagem, informacões, que atualmente são inacessiveis, para:_x000D_
(1)  otimização da estrategia de inspeção_x000D_
(2) estudos para identificação de problemas siostemicos (ex: materiasis)_x000D_
(3) para balizar a priorização na execução dos serviços oriundos das recomendaçoes tencicas de inspeção (reducão de backlog/risco operacional)_x000D_
(4) Acelerar o processo de diagnostico de integridade usando visão computacional e processamento de linguagem natural.</t>
  </si>
  <si>
    <t>PT-200.20.00060.02</t>
  </si>
  <si>
    <t>EV-00401</t>
  </si>
  <si>
    <t>Digital Twin de Integridade Estrutural do Casco</t>
  </si>
  <si>
    <t>Sistema de Digital Twin Estrutural, incluindo monitoramento de integridade estrutural do casco em tempo real para suporte às decisões  de manutenção, inspeção e auxilio na extensão de vida da UEP</t>
  </si>
  <si>
    <t>1) Manutenção preditiva - Redução de custos com período de inpeções e manutenções mais adequados_x000D_
2) Extensão de vida útil - Quantificação mais realística do dano à fadiga_x000D_
3) Feedback para o projeto - Redução do conservadorismo em projetos_x000D_
4) Detecção de dano – permite a detecção de comportamento anormal da estrutura;</t>
  </si>
  <si>
    <t>U38C</t>
  </si>
  <si>
    <t>Nicolau Antonio dos Santos Rizzo</t>
  </si>
  <si>
    <t>9899525</t>
  </si>
  <si>
    <t>P&amp;D - 400 mil euros (custos envolvendo: projeto, documentação, equipamentos, licença de software, instalação e comissionamento)</t>
  </si>
  <si>
    <t>1- Processo de contratação/Licitação;</t>
  </si>
  <si>
    <t>Não há monitoração de fadiga em tempo real. Inspeções periódicas de classe._x000D_
_x000D_
Tecnologia implantada em 2026 em Búzios 9.</t>
  </si>
  <si>
    <t>1- Interface amigável para a operação;_x000D_
2- Confiabilidade dos resultados;_x000D_
3 - Maturidade da Tecnologia no Mercado</t>
  </si>
  <si>
    <t>1- BUZIOS/PRODUCAO/ENGP/EN - Cliente da primeira implantação_x000D_
_x000D_
2- SRGE/ESUP/EGEO - Área Gestora do Processo_x000D_
_x000D_
3- GIA-E&amp;P/EAEP/CAEP/INCL - Área Gestora do Processo</t>
  </si>
  <si>
    <t>Como a entrega começará a gerar valor após o termino da vida útil projetada (30 anos), espera-se que o petróleo no final dessa vida ainda seja uma fonte de energia lucrativa ou que o valor de venda do barril de petróleo esteja próximo do valor considerado nos cálculos.</t>
  </si>
  <si>
    <t>Custo da entrega</t>
  </si>
  <si>
    <t>1) Manutenção preditiva - Redução de custos com período de inpeções e manutenções mais adequados_x000D_
2) Extensão de vida útil - Quantificação mais realistica do dano à fadiga_x000D_
3) Feedback para o projeto - Redução do conservadorismo em projetos_x000D_
4) Detecção de dano – permite a detecção de comportamento anormal da estrutura;</t>
  </si>
  <si>
    <t>R$ 73MM por ano de aumento de vida útil da unidade</t>
  </si>
  <si>
    <t>1- Atraso na contratação;_x000D_
2- Falta de orçamento_x000D_
3- Aprovação do sistema pelo classificadora</t>
  </si>
  <si>
    <t>Sistema de Digital Twin Estrutural, incluindo monitoramento de integridade estrutural do casco em tempo real para suporte às decisões  de manutenção, inspeção e auxilio na extensão de vida da UEP.</t>
  </si>
  <si>
    <t>PT-200.20.00060.03</t>
  </si>
  <si>
    <t>EV-00402</t>
  </si>
  <si>
    <t>Digital Twin do sistema de ancoragem</t>
  </si>
  <si>
    <t>Sistema de Monitoramento de Integridade de Linha de Ancoragem (SMILA) em tempo real para suporte às decisões  de manutenção e inspeção</t>
  </si>
  <si>
    <t>1- Redução de HH exposto ao risco em operações de mergulho2- Ganho estimado de R$ 600K anuais por UEP.3- Gestão integrada da integridade do sistema de ancoragem</t>
  </si>
  <si>
    <t>CJI6</t>
  </si>
  <si>
    <t>Rodrigo Augusto Barreira</t>
  </si>
  <si>
    <t>9658428</t>
  </si>
  <si>
    <t>14063601.03</t>
  </si>
  <si>
    <t>Eliminar os falsos positivos de detecção de rompimento de linha de ancoragem, devido, principalmente, a qualidade dos dados reais medidos pelos sensores instalados nas UEPs; Compartilhamento de dados de monitoração com os parceiros</t>
  </si>
  <si>
    <t>Desenvolvimento do painel de indicadores de integridade e consolidação e disponibilização da metodologia 2.0 de detecção de rompimento de linha de ancoragem_x000D_
1- Indicadores de integridade gerados manualmente_x000D_
2- Pendências de classe;_x000D_
3- Monitoração de offset anômalo_x000D_
4- Inspeção com barcos de ROVs_x000D_
5- Ausência de monitoração de fadiga _x000D_
6- Demora na detecção do rompimento de linha_x000D_
_x000D_
O painel de integridade será disponibilizado e implantado em 3UEPs já em dezembro/2020, assim como a metodologia 2.0 de detecção de rompimento de linha de ancoragem.</t>
  </si>
  <si>
    <t>1- Interface amigável para a operação;_x000D_
2- Confiabilidade dos resultados;_x000D_
3- Facilidade da escalabilidade do sistema _x000D_
4- Prazo</t>
  </si>
  <si>
    <t>1- Parcerias: UFRJ / PUC-Rio / Morning Star / USP - desenvolvimento das metodologias e ferramentas;_x000D_
_x000D_
2- Setor de TI do Cenpes/Petrobras - Apoio técnico a integração das ferramentas desenvolvidas com os sistemas e bancos de dados internos da Petrobras;_x000D_
_x000D_
3- SUB/ES/EISE/EAE - Caracterização do problema e na validação da solução desenvolvida_x000D_
_x000D_
4- LMS/OMD/IMAN - Caracterização do problema e na validação da solução desenvolvida</t>
  </si>
  <si>
    <t>Consolidação e integração dos dados disponíveis do sistema de ancoragem</t>
  </si>
  <si>
    <t>HH TIC na integração dos sistemas da Petrobras</t>
  </si>
  <si>
    <t>1- Redução de HH exposto ao risco em operações de mergulho_x000D_
2- Ganho estimado deR$ 600K anuais por UEP._x000D_
3- Gestão integrada da integridade do sistema de ancoragem</t>
  </si>
  <si>
    <t>38260000</t>
  </si>
  <si>
    <t>1- Perda do banco de dados de monitoramento de movimentos das UEPs;_x000D_
2- Falta de solução viável para eliminar falsos positivos de detecção de rompimento de linha de ancoragem</t>
  </si>
  <si>
    <t>Sistema de monitoramento de integridade de ancoragem em tempo real para suporte às decisões  de manutenção e inspeção; _x000D_
Confiabilidade da detecção de rompiemento de linha superior a 90%</t>
  </si>
  <si>
    <t>PT-200.20.00060.04</t>
  </si>
  <si>
    <t>EV-00403</t>
  </si>
  <si>
    <t>ATIVO360  (SMS360 e PLAN360) - Ferramentas de visualização imersiva e RV para treinamento de SMS e planejamento de manutenção em UEPs</t>
  </si>
  <si>
    <t>Sistema para inspeção visual, análise  e gerenciamento de desvios de manutenção e SMS, baseado na digitalização de ativos (imagens 360 graus, nuvens de pontos, modelos CAD,  realidade virtual), composto por um conjunto de módulos especializados:  _x000D_
- PLAN360: planejamento de manutenção e suporte a operações de campo com base em sistema de navegação virtual em imagens imersivas (street view), modelos tridimensionais e informações associadas sobre desvios;_x000D_
- SMS360: treinamento de fiscais de SMS para percepção de riscos em ambientes operacionais simulados; treinamento de operações críticas utilizando sistemas de realidade virtual.</t>
  </si>
  <si>
    <t>PLAN360_x000D_
. redução de embarques (POB) para planejamento de manutenção_x000D_
. redução do tempo de planejamento  de atividades de manutenção_x000D_
. melhor gestão do backlog de manutenção_x000D_
. suporte a operadores de campo (acesso a informação, comunicação remota com especialistas)_x000D_
_x000D_
SMS360_x000D_
. aumento da capacidade objetiva de percepção de risco (ex: trabalho confinado, trabalho em altura, movimentação de cargas, posicionamento seguro)_x000D_
. aumento de efetividade do treinamento de operações críticas,  com redução de custos e tempo _x000D_
. redução do TAR e HHER ("contribuir significativamente para alcance do limite admissível do indicador TAR para 2022 no E&amp;P=0,7")</t>
  </si>
  <si>
    <t>Programa EF100</t>
  </si>
  <si>
    <t>upimgs/ativo360-map-e_tZt3clA.jpg</t>
  </si>
  <si>
    <t>G073</t>
  </si>
  <si>
    <t>Luciano Pereira dos Reis</t>
  </si>
  <si>
    <t>807747</t>
  </si>
  <si>
    <t>P&amp;D: 7.4 MM R$_x000D_
Implantação: ainda não calculados</t>
  </si>
  <si>
    <t>. Continuidade de financiamento  da ICT frente a restrições e revisões de orçamento_x000D_
. Limitações de orçamento e falta de agilidade para  contratação de equipamentos necessários à implantação_x000D_
. Cooperação da TIC para implantação e sustentação na infraestrutura da companhia_x000D_
. Comprometimento de clientes</t>
  </si>
  <si>
    <t>Situação atual: baixa eficiência dos processos de identificação e correção de desvios   de manutenção em UEPs e de SMS :_x000D_
- a inspeção e planejamento de manutenção demandam embarques custosos e disponibilidade de POB, e empregam processos pouco eficazes  e pouco intuitivos de gestão do backlog de serviços_x000D_
- a capacitação de fiscais de SMS e operadores para percepcção de desvios e riscos é custosa, com alto HHER, ou pouco realista quando baseda em conteúdo teórico, com efetividade abaixo da ideal_x000D_
_x000D_
Aplicação: Gestão de todas as UEPs de todas as UNs_x000D_
_x000D_
Implantação: MVPs no segundo semestre de 2020, entregas parcias e finais a partir de 2021</t>
  </si>
  <si>
    <t>1- Usabilidade das soluções, para  atratividade para os clientes e  facilidade de integração aos processos _x000D_
2- Comprometimento,  planejamento e agilidade dos clientes para mudança de processos de trabalho_x000D_
3- Integração aos sistemas corporativos relacionados</t>
  </si>
  <si>
    <t>1- ICT: PUC-Rio - desenvolviemento de metodologias e ferramentas, principal executora através de TCT _x000D_
_x000D_
2- TIC Cenpes/Petrobras _x000D_
2.1- Apoio técnico à integração das ferramentas desenvolvidas com os sistemas, bancos de dados e processos internos da Petrobras_x000D_
2.2 - Fornecimento de subsídos através de parceria em projeto correlato de contratação de solução comercial (Industrial View)_x000D_
_x000D_
3-Cientes internos: UNs/EE, UNs/SMS, SUB, AGP, LMS -  Caracterização do problema,  validação da solução desenvolvida, implantação</t>
  </si>
  <si>
    <t>A rápida evolução e barateamento das tecnologias e equipamentos empregados é inexorável, praticamente garante atratividade cada vez maior destas soluções</t>
  </si>
  <si>
    <t>. Equipamentos (câmeras 360, sensor LIDAR,  óculos de RV, computadores com recursos gráficos), tanto no CENPES quanto clientes (para implantação)_x000D_
. HH e comprometimento de clientes para  implantação_x000D_
. HH e postura de coperação da TIC para integração dos sistemas da Petrobras</t>
  </si>
  <si>
    <t>Redução de embarques para delineamento de manutenção,  melhor gestão da manutenção de ativos de produção,  redução de HHER. maior eficácia de treinamentos de SMS com redução de riscos e aumento da segurança operacional</t>
  </si>
  <si>
    <t>Redução de riscos e perdas de produção devido à maior eficácia dos processos de tratamento de desvios e melhor gestão do backlog de manutenção._x000D_
Maior eficácia e menores custos em treinamento de operadores e fiscais para percepção de desvios de SMS.</t>
  </si>
  <si>
    <t>1. Aumento do valor do dólar encarece a aquisição de equipamentos, mas não a ponto de trazer riscos para a  implantação (há compensação pelo barateamento da tecnologia)._x000D_
2. Redução significativa ou descontinuidade de financiamento do projeto, devido a limitações de orçamento de PD&amp;I.</t>
  </si>
  <si>
    <t>Proposta: novas ferramentas baseadas em  "captura de realidade" (situação "as-is" de instalações industrais), visualização imersiva e  interação,  para   inspeção  visual de desvios de SMS e de manutenção em ativos  industrais (planejamento de manutenção em UEPs e  treinamento de SMS)_x000D_
_x000D_
Parâmetros:_x000D_
. para planejamento de manutenção: redução de embarques e POB, otimização da gestão de backlog de manutenção_x000D_
. treinamento de SMS: redução de TAR e HHER pela maior efetividade de treinamentos</t>
  </si>
  <si>
    <t>PT-200.20.00060.05</t>
  </si>
  <si>
    <t>EV-00404</t>
  </si>
  <si>
    <t>Sistema de movimentos para UEPs, Sondas e Embarcações</t>
  </si>
  <si>
    <t>Sistema/Portal Web modular oferecendo previsão de curto prazo (≈ 5 dias) de condições metocean (vento, onda e corrente), sucesso de offloading e movimentos navais (heave, pitch, roll, yaw, surge, sway) para unidades pilotos selecionadas. Devido a priorização do cliente, o módulo de suporte a offloading será desenvolvido antes do módulo de previsão de movimentos (heave, pitch, roll, yaw, sway, surge).</t>
  </si>
  <si>
    <t>Redução de custos com otimização logística no planejamento de embarcações de apoio para atividades offhores. Por exemplo, o sistema indicará que uma embarcação não conseguirá operar em determinal local, com isso o gasto com weather stand-by será reduzido.</t>
  </si>
  <si>
    <t>upimgs/offloading.png</t>
  </si>
  <si>
    <t>EANI</t>
  </si>
  <si>
    <t>Marcelo Andrioni</t>
  </si>
  <si>
    <t>9727715</t>
  </si>
  <si>
    <t xml:space="preserve">Os custos são Recursos Humanos (RH) do CENPES/PDDP/TEO, e estrutura de TIC para banco de dados e manutenção/operação dos sistemas computacionais. </t>
  </si>
  <si>
    <t>Integrar sistemas computacionais diversos das disciplinas Naval e Meteo-oceanografia, executá-los diariamente em modo operacional com o mínimo de interação humana necessária e disponibilizar os resultados de uma maneira que sejam úteis para as equipes responsáveis pelas operações offshore.</t>
  </si>
  <si>
    <t>O módulo de previsão de offloading será utilizado em qualquer unidade FPSO (própria ou afretada) atendida por navios aliviadores. A versão piloto do sistema está configurada para a a plataforma P-66 e navio aliviador Stavanger. O módulo de previsão de movimentos (heave, pitch, roll, yaw, sway, surge) poderá ser utilizado por qualquer embarcação de apoio para qual o RAO (Response Amplitude Operator) esteja disponível.</t>
  </si>
  <si>
    <t>O sistema é baseado em previsões meteo-oceanográficas (vento, onda e corrente) e cálculo navais que tem incertezas e simplificações associadas. Como em qualquer sistema de previsão, os resultados devem ser utilizados como balizadores na tomada de decisão, mas não encarados como verdade absoluta.</t>
  </si>
  <si>
    <t>SUB/OPSUB/GDSO/GDS,
SUB/OPSUB/GDSO/OCN,
UO-BS/ENGP/EN,
SRGE/ESUP/EN/EBCSA</t>
  </si>
  <si>
    <t>Os responsáveis pelas diferentes frotas de embarcações de apoio devem ser apresentados ao sistema. As previsões do sistema devem ser utilizadas como parte do processo de tomada de decisão na alocação de embarcações.</t>
  </si>
  <si>
    <t>Recursos Humanos (RH) do CENPES (profissionais da TEO), que possuem conhecimento e ferramentas computacionais necessárias para execução das simulações numéricas. Também são necessários recursos computacionais para executar as simulações diárias operacionais para as UEPs.</t>
  </si>
  <si>
    <t>Redução do OPEX gasto pela Petrobras com embarcações de apoio.</t>
  </si>
  <si>
    <t>A empresa continuará tendo gastos desnecessários pagando por weather stand-by de embarcações de apoio.</t>
  </si>
  <si>
    <t>A principal entrega será um sistema WEB no qual as equipes responsáveis pelo planejamento de atividades offshore (ex: operações de alívio nos FPSOs) poderão consultar uma previsão de curto prazo (~5 dias) com as condições que encontrarão em campo (previsão metocean e reposta das embarcações).</t>
  </si>
  <si>
    <t>PT-200.20.00060.06</t>
  </si>
  <si>
    <t>PT-200.20.00176.08</t>
  </si>
  <si>
    <t>EV-00405</t>
  </si>
  <si>
    <t>Sistema de Previsão Oceanográfica</t>
  </si>
  <si>
    <t>Modelos numéricos para previsão de correntes em escala de bacias oceânicas e regiões costeiras onde a Petrobras tem atuação._x000D_
Modelos numéricos para previsão de ondas em toda a região oceânica brasileira.</t>
  </si>
  <si>
    <t>Melhor planejamento e operação das ações de combate a vazamentos de óleo, como os que ocorreram no início de 2019 nas plataformas P-58 e P-53._x000D_
Melhor planejamento de embarcações de apoio e navios de offloading, reduzindo custos de tempo ocioso por más condições de tempo.</t>
  </si>
  <si>
    <t>upimgs/modelo_BS_corte.png</t>
  </si>
  <si>
    <t>B06X</t>
  </si>
  <si>
    <t>Renato Parkinson Martins</t>
  </si>
  <si>
    <t>218455</t>
  </si>
  <si>
    <t>R$ 8.328.100,42,00 - Termo de Cooperação a ser celebrado com o Centro de Hidrografia da Marinha. SIGITEC 2019/00786-0.</t>
  </si>
  <si>
    <t>Celebrar o Termo de Cooperação com o parceiro CHM, que será o principal desenvolvedor do sistema de previsão.</t>
  </si>
  <si>
    <t>O sistema de previsão de ondas e correntes já existe e é executado no Centro de Hidrografia da Marinha (CHM). Os resultados são comparados regularmente com dados medidos de ondas e correntes e o que se verifica é que há a necessidade de desenvolvimento tecnológico para aumentar a precisão dos resultados e dar maior confiabilidade às aplicações às atividades da Petrobras._x000D_
O sistema de previsão abrange toda a região oceânica brasileira e pode ser aplicado a qualquer bacia de E&amp;P onde a Petrobras atua._x000D_
O sistema já está sendo aplicado e para ser mantido a partir de novembro de 2020, será necessária a celebração de novo Termo de Cooperação com o CHM.</t>
  </si>
  <si>
    <t>Regularidade operacional diária no fornecimento das previsões de ondas e correntes. _x000D_
Resultados realistas quando comparados com as medições de campo, levando em contas as necessidades das operações das embarcações e das ações de combate a vazamento de óleo.</t>
  </si>
  <si>
    <t>Parceiros tecnológicos:_x000D_
Centro de Hidrografia da Marinha_x000D_
Universidade Federal do Rio de Janeiro_x000D_
Universidade Federal da Bahia_x000D_
_x000D_
Áreas de implantação:_x000D_
LOEP/LOFF/SCE_x000D_
SUB/SSUB/GDSO/STGO</t>
  </si>
  <si>
    <t>Mantendo a desvalorização do Real nos níveis atuais, será possível obter a infra-estrutura computacional necessária para o desenvolvimento tecnológico planejado.</t>
  </si>
  <si>
    <t>Infra-estrutura computacional do parceiro executor.</t>
  </si>
  <si>
    <t>Melhor planejamento e execução das ações de combate a vazamentos de óleo, como os que ocorreram no início de 2019 nas plataformas P-58 e P-53._x000D_
O sistema de previsão de correntes oceânicas contribuiu também nas ações de resposta do vazamento de óleo no nordeste, em 2019._x000D_
Melhor planejamento de embarcações de apoio e navios de offloading, reduzindo custos de tempo ocioso por más condições de tempo.</t>
  </si>
  <si>
    <t>VPL estimado em R$ 134.210.000,00 em 10 anos</t>
  </si>
  <si>
    <t>Caso os custos de ampliação da infra-estrutura computacional do CHM aumentem significativamente nesse cenário de desvalorização do Real, pode haver restrições para implementar as melhorias previstas.</t>
  </si>
  <si>
    <t>A Entrega consiste em um sistema de previsão de correntes e de ondas para as áreas costeiras e oceânicas de atuação da Petrobras._x000D_
Os resultados do sistema de previsão de correntes devem ser comparados a dados de ondas e correntes medidos e a qualidade deve ser boa o suficiente para dar confiança a aplicação a ações de combate a vazamento de óleo no mar e planejamento de operações de embarcações de apoio e navios de offloading.</t>
  </si>
  <si>
    <t>PT-200.20.00060.07</t>
  </si>
  <si>
    <t>PT-200.20.00176.19</t>
  </si>
  <si>
    <t>EV-00406</t>
  </si>
  <si>
    <t>Profal</t>
  </si>
  <si>
    <t>Implantação do sistema web ProFal em tempo real.</t>
  </si>
  <si>
    <t>HH interno + TC (R$ 0.8MM)</t>
  </si>
  <si>
    <t>- Dar abrangência interna à ferramenta em termos de infraestrutura de TIC;_x000D_
- Desenvolvimento da versão final da ferramenta pela TIC;_x000D_
- Integração com outros sistemas da companhia;_x000D_
- Cenário de O&amp;G futuro;_x000D_
- Cenário COVID-19.</t>
  </si>
  <si>
    <t>O acompanhamento das medidas de processo usualmente são realizadas com base em estatística monovariável, o que é ineficiente para capturar os efeitos multivariáveis que o sistema apresenta. A ET prevê a aplicação de uma ferramenta web multivariável para o monitoramento de medidores fiscais.</t>
  </si>
  <si>
    <t>- Disponibilidade de infraestrutura e interface robusta para permitir a execução em tempo real de múltiplas tarefas de treinamento e monitoramento.</t>
  </si>
  <si>
    <t>- ICTs (UFRJ);_x000D_
- Unidades de Negócio da companhia;_x000D_
- TIC;_x000D_
- ANP.</t>
  </si>
  <si>
    <t>- Aumento do tempo de vida útil de equipamentos críticos ao processo;_x000D_
- Agilidade na identificação e diagnóstico de soluções anormais;_x000D_
- Redução do número de infrações por conta de falhas em sistemas de medição.</t>
  </si>
  <si>
    <t>VPL esperado = R$ 3.000.000,00 (apenas contabilizando a aplicação para medidores do tipo fiscais)</t>
  </si>
  <si>
    <t>- Repriorização da carteira pela Petrobras;_x000D_
- Disponibilização de novas tecnologias de medição e/ou monitoramento sobustas e acessíveis para a aplicação.</t>
  </si>
  <si>
    <t>Ferramenta web para detecção de falhas em equipamentos com base unicamente em dados de processo.</t>
  </si>
  <si>
    <t>PT-200.20.00045.06</t>
  </si>
  <si>
    <t>EV-00407</t>
  </si>
  <si>
    <t>Implantação do BR-Compressor em Búzios</t>
  </si>
  <si>
    <t>Realizar ajustes no modelo do BR-Compressor para que ele possa ser utilizado nos compressores de exportação e injeção das unidades de Búzios e implantá-lo para auxiliar no monitoramento destes equipamentos.Implantação do BR-Compressor nos compressores de exportação e injeção dos FPSOs de Búzios.</t>
  </si>
  <si>
    <t>Identificação antecipada de anomalias nos compressores, a partir do monitoramento em tempo real da eficiência e head, evitando a indisponibilidade dos equipamentos e consequentemente as perdas de produção associadas a estes eventos.</t>
  </si>
  <si>
    <t>ST-0061</t>
  </si>
  <si>
    <t>Gerenciamento digital de planta de processo</t>
  </si>
  <si>
    <t>ZPQS: R$ 0,03 MM
 HH de Implantação:  R$  0,07 MM (160 horas)</t>
  </si>
  <si>
    <t>Contratação de empresa parceira para inclusão de novo modelo adequado a compressores de injeção e exportação;
Atualização do servidor com nova versão do sistema.</t>
  </si>
  <si>
    <t xml:space="preserve">Situação Atual: Sistema implantado nos compressores main do campo de Búzios e aguardando atualização do modelo para implantação nos compressores de exportação e injeção;
Onde será aplicada: UN-RIO (Búzios) associado ao projeto digital U5.
A partir de quando: Em operação nos compressores Main de Búzios desde fevereiro/2020 e implantação nos compressores de exportação e injeção em setembro/2020.  </t>
  </si>
  <si>
    <t xml:space="preserve">Disponibilizar no sistema modelo adequado para sistema de compressão de injeção e exportação;
</t>
  </si>
  <si>
    <t xml:space="preserve">Desenvolvimento: Trisolutions
Patrocínio: OMD/PMP
Teste e valoração: UN-RIO (Búzios), UN-BC e UN-ES
</t>
  </si>
  <si>
    <t>Antecipação da identificação de anomalias no sistema de compressão antes que elas resultem em paradas com perdas significativas de produção por meio do monitoramento da eficiência e head. Para valoração, realizou-se um levantamento durante um período de aproximadamente 1 ano de eventos de falhas dos compressores da Bacia de Campos. Assumiu-se que 10% das perdas médias por ano associadas a estes eventos poderiam ter sido evitadas por meio da identificação antecipada com o uso do sistema e que esta identificação dispararia ações que evitariam uma parada não programada dos compressores.</t>
  </si>
  <si>
    <t>Contrato com empresa parceira.</t>
  </si>
  <si>
    <t>VPL: R$ 7,2 MM em 10 anos
Redução de 10% das perdas médias por ano associadas a falhas nos compressores de 4 plataformas.</t>
  </si>
  <si>
    <t>Não incorporação da ferramenta na rotina da UN.</t>
  </si>
  <si>
    <t xml:space="preserve">Sistema de monitoração e diagnóstico em tempo real de compressores, que auxilia na identificação de problemas operacionais em função do acompanhamento do desempenho das máquinas (eficiência) permitindo o melhor planejamento da manutenção e o diagnóstico de problemas.
</t>
  </si>
  <si>
    <t>EV-00408</t>
  </si>
  <si>
    <t>Implantação e valoração do BR-SmartData</t>
  </si>
  <si>
    <t>Sistema evolutivo para detecção e diagnóstico adaptativo de anomalias em processos e equipamentos, baseado em técnicas de inteligência artificial. Implantação e avaliação dos benefícios do BR-SmartData - Software de monitoração e diagnósticos de equipamentos e processos críticos</t>
  </si>
  <si>
    <t>Identificação antecipada das falhas, evitando a indisponibilidade dos equipamentos e processos críticos das UEPs e consequentemente as perdas de produção associadas a estes eventos.</t>
  </si>
  <si>
    <t>CL2G</t>
  </si>
  <si>
    <t>Sergio Gregorio de Oliveira</t>
  </si>
  <si>
    <t>231176</t>
  </si>
  <si>
    <t>TC com UFMG: R$ 1,03 MM_x000D_
 HH de Desenvolvimento:  R$ 2,50 MM_x000D_
Implantação: HH e custo de servidor.</t>
  </si>
  <si>
    <t>Finalização do desenvolvimento de uma interface web robusta para configuração e uso do sistema.</t>
  </si>
  <si>
    <t>Situação Atual: Nova interface em desenvolvimento. Algoritmos prontos e sendo executados em fase de teste (gerando resultados);_x000D_
_x000D_
Onde será aplicada: UN-BS e UN-RIO (P-74) associado ao projeto digital U6._x000D_
_x000D_
A partir de quando: UN-BS (a partir de novembro/2019), UN-RIO (maio/2020).</t>
  </si>
  <si>
    <t>Interface amigável para o sistema;_x000D_
_x000D_
Algoritmo confiável;_x000D_
_x000D_
Identificação, em tempo real, do evento;_x000D_
_x000D_
Classificação, em tempo real, do evento.</t>
  </si>
  <si>
    <t>Desenvolvimento: Universidades (UFMG/UFRJ)_x000D_
_x000D_
Patrocínio: OMD/PMP e OMD/IMAN_x000D_
_x000D_
Teste e valoração: UN-BS e UN-RIO</t>
  </si>
  <si>
    <t>Antecipação da identificação de anomalias no sistema de compressão antes que elas resultem em paradas com perdas significativas de produção. Para valoração, realizou-se um levantamento durante um período de aproximadamente 1 ano de eventos de falhas do sistema de selagem dos compressores da UN-BS. Assumiu-se que estes eventos poderiam ter sido identificados de forma antecipada com o uso do sistema e que esta identificação dispararia ações que evitariam uma parada não programada dos compressores.</t>
  </si>
  <si>
    <t>Servidor;_x000D_
_x000D_
Acesso ao PI da unidade.</t>
  </si>
  <si>
    <t>VPL: R$ 40,53 MM em 10 anos_x000D_
Redução de perdas associadas a falhas nos compressores.</t>
  </si>
  <si>
    <t>Sistema de diagnóstico preditivo de falhas baseado em dados utilizando algoritmos de Inteligência Artificial._x000D_
_x000D_
Parâmetros técnicos: Detecção antecipada das falhas.</t>
  </si>
  <si>
    <t>PT-200.20.00061.01</t>
  </si>
  <si>
    <t>PT-200.20.00045.07</t>
  </si>
  <si>
    <t>EV-00409</t>
  </si>
  <si>
    <t>MVP2 do BR-Tático</t>
  </si>
  <si>
    <t>Implantação (MVP2) do sistema de otimização do planejamento tático da manutenção na UO-BC.</t>
  </si>
  <si>
    <t>1 - Redução de HH para realização do nivelamento tático2 - Possibilidade de revisões mais frequentes do planejamento, buscando máximo aproveitamento do HH disponível p/ manutenção3 - Potencial redução de paradas de Unidades de Produção por meio de melhores planejamento e alocação de recursos</t>
  </si>
  <si>
    <t>U485</t>
  </si>
  <si>
    <t>Eduardo Voigt Grando</t>
  </si>
  <si>
    <t>2416941</t>
  </si>
  <si>
    <t>ST-0063</t>
  </si>
  <si>
    <t>Otimização em Tempo Real e Sistemas Inteligentes para Suporte à Operação Remota</t>
  </si>
  <si>
    <t>Custos de P&amp;D/Implantação: R$ 1.125.000,00</t>
  </si>
  <si>
    <t>1- Disponibilidade de HH EOP_x000D_
2- Realização do nivelamento tático durante período de distanciamento social/isolamento_x000D_
3 - Redução de HH de operação/manutenção das plataformas (vagas)</t>
  </si>
  <si>
    <t>1- Situação: MVP1 implantado em março/2020. _x000D_
2- Local: UN-BC_x000D_
3- Quando: Outubro de 2020.</t>
  </si>
  <si>
    <t>Parâmetros de gestão:_x000D_
1- O adiamento na assinatura do TC com a UFMG_x000D_
2 - A súbita redução de HH disponível para desenvolvimento_x000D_
Parâmetros Técnicos_x000D_
3 - Redução dos eventos táticos devido ao COVID.</t>
  </si>
  <si>
    <t>1- UN-BC/PGPO/PIPP_x000D_
2 - AGP/CP/SDA_x000D_
2- EAEP/CAEP_x000D_
3 - OUTRAS UNs_x000D_
4 - TIC</t>
  </si>
  <si>
    <t>Redução de 40% do tempo necessário para realização do evento de planejamento tático presencial._x000D_
Facilitação para o planejamento tático online.</t>
  </si>
  <si>
    <t>1- Disponibilidade da equipe PIPP para acompanhamento de testes da ferramenta, avaliação de desempenho e possíveis alterações no processo de trabalho.</t>
  </si>
  <si>
    <t>1 - Redução de HH para realização do nivelamento tático_x000D_
2 - Possibilidade de revisões mais frequentes do planejamento, buscando máximo aproveitamento do HH disponível p/ manutenção</t>
  </si>
  <si>
    <t>VPL = 2MM em 10 anos</t>
  </si>
  <si>
    <t>- Melhorar usabilidade da solução atual (disponibilizada em 03/2020) do Sistema de Otimização do Nivelamento Tático da Programação de Manutenção</t>
  </si>
  <si>
    <t>EV-00410</t>
  </si>
  <si>
    <t>Environ integrado à monitoração e diagnóstico</t>
  </si>
  <si>
    <t>Integrar o sistema Environ às principais bases de dados de operação e manutenção (PI, SAP, etc) e aos sistemas inteligentes de monitoração, diagnóstico e prognóstico de anomalias em equipamentos e processos.</t>
  </si>
  <si>
    <t>- Maior agilidade no acesso a informações integradas;_x000D_
- Maior confiabilidade das informações;_x000D_
- Destaque para eventos críticos;_x000D_
- Maior riqueza de análises com mais informações.</t>
  </si>
  <si>
    <t>BAM1</t>
  </si>
  <si>
    <t>Nata Espindula dos Santos</t>
  </si>
  <si>
    <t>809728</t>
  </si>
  <si>
    <t>HH P&amp;D e Implantação: R$ 0,28 MM_x000D_
P&amp;D TC PUC-RIO: R$ 2,97 MM (compartilhado com outras entregas)</t>
  </si>
  <si>
    <t>Compatibilidade de tecnologias entre os sistemas;_x000D_
_x000D_
Acesso remoto ao ambiente Petrobras;_x000D_
_x000D_
Disponibilidade de dados para testes.</t>
  </si>
  <si>
    <t>Necessidade de acesso rápido a informações relacionadas a problemas e diagnósticos na planta e localização espacial/física dos mesmos, no contexto do ambiente de monitoramento remoto das UEPs nas unidades de negócio listadas nas parcerias (COI), começando pela UN-RIO, a partir do final de 2020.</t>
  </si>
  <si>
    <t>Integração com a bases de dados disponíveis na Petrobras, tais como: PI SDK, PI DRIVER, BR-PlantHistorian, SAP e Servidores OPC</t>
  </si>
  <si>
    <t>Desenvolvimento: PUC e  UFRN ; _x000D_
_x000D_
Ifraestrutura de TIC: TIC-Cenpes_x000D_
_x000D_
Teste e Implantação: UN RIO, UN BS e UN ES;</t>
  </si>
  <si>
    <t>Diminuição de riscos de parada de produção por falha de equipamentos através de maior previsibilidade de manutenção. Uma parada média envolvendo acidente ou quebra de equipamento, pode chegar a 3 dias de parada de produção, resultando em um prejuízo de cerca de R$ 20 milhões por dia por plataforma (US$ 25 por barril x R$ 5,50 dólar x 150 mil dpd). Potencial para otimização da produção através da melhoria de parâmetros operacionais. Além disso, ganho de tempo de cerca de 85% no acesso a informações e tomada de decisão mais rápida. Por fim, contribui para minimizar riscos de acidentes à saúde e meio ambiente (SMS).</t>
  </si>
  <si>
    <t>Acesso aos servidores com os dados críticos;_x000D_
 _x000D_
Ambiente de testes;_x000D_
_x000D_
 Validação com usuários;_x000D_
_x000D_
Infraestrutura de  TIC</t>
  </si>
  <si>
    <t>Maior agilidade no acesso a informações integradas, maior confiabilidade das informações, destaque para eventos críticos, maior riqueza de análises com mais informações</t>
  </si>
  <si>
    <t>VPL: R$ 8,52 MM em 10 anos_x000D_
Redução de 10% em perdas referentes a parada não programada da produção.</t>
  </si>
  <si>
    <t>Mudança de formato de dados proprietários nos sistemas comerciais utilizados no ambiente de monitoramento._x000D_
Não incorporação da ferramenta na rotina da UN.</t>
  </si>
  <si>
    <t>Integrar os dados de monitoramento e diagnósticos de equipamentos com informações de projeto, documentação e outras bases de dados já integradas ao modelo 3D, de modo a criar um ambiente rico de informações para análise e tomada de decisão</t>
  </si>
  <si>
    <t>PT-200.20.00061.03</t>
  </si>
  <si>
    <t>PT-200.20.00060.09</t>
  </si>
  <si>
    <t>EV-00411</t>
  </si>
  <si>
    <t>Environ integrado ao simulador de corrosão externa</t>
  </si>
  <si>
    <t>Simulador de corrosão integrado à maquete 3D para auxiliar na melhoria no planejamento de  pintura  de acordo com as normas técnicas, tornando o planejamento de pintura anti-corrosiva mais assertivo. A integração dos resultados do simulador com o Environ possibilita a visualização das informações do planejamento de pintura em um único ambiente, auxiliando na tomada de decisão sobre a execução das áreas de pintura. _x000D_
Implantação e teste na UN-RIO.</t>
  </si>
  <si>
    <t>Melhoria na programação de pintura durante as campanhas de parada (UMS), redução de desperdícios de recursos de mão de obra e materiais, redução da ocupação de vagas a bordo</t>
  </si>
  <si>
    <t xml:space="preserve">HH P&amp;D e Implantação: R$ 0,41 MM
P&amp;D TC PUC-RIO: R$ 2,97 MM (compartilhado com outras entregas)
</t>
  </si>
  <si>
    <t xml:space="preserve">Obtenção de dados históricos de medidas de corrosão nas UEPs;
Revisão do modelo matemático usado no simulador atual;
Desenvolvimento de interface gráfica de acompanhamneto
</t>
  </si>
  <si>
    <t>Planejamento atual de pintura considera um tratamento igual independente do tipo de corrosão, levando a superestimar o esforço de pintura, o que aumenta custos e ocasiona desperdicios. Será aplicado no ambiente da UN-RIO a partir do início de 2021.</t>
  </si>
  <si>
    <t>Interface amigável;
Integração com base de dados de corrosão;
Melhoria do simulador de corrosão;</t>
  </si>
  <si>
    <t>Desenvolvimento: PUC e  UFRN ; 
Ifraestrutura de TIC: TIC-Cenpes
Teste e Implantação: UN RIO, UN BS e UN ES;</t>
  </si>
  <si>
    <t>Economia de aproximadamente em média de R$ 4,8 milhões por ano em consequencia da redução de custos de embarque/plataforma;
 Maior assertividade na escolha das regiões que serão pintadas e redução de custos com materiais e HH contratado.
 Valores considerando 24 plataformas distribuídas pelas UN-RIO, UN-BS e UO-ES.
Mudança na cultura de planejamento de pintura dentro da Petrobras e nas empresas contradadas</t>
  </si>
  <si>
    <t>Dados históricos, validação com especialistas;
Infraestrutura de TIC;
Acesso a dados de corrosão;</t>
  </si>
  <si>
    <t>VPL: R$ 24,3 MM em 10 anos</t>
  </si>
  <si>
    <t>Contratadas não seguirem a nova metodologia de planejamento e controle de pintura que está sendo desenvolvida e proposta no projeto</t>
  </si>
  <si>
    <t>Simulador de corrosão integrado à maquete 3D para auxiliar na melhoria no planejamento de  pintura  de acordo com as normas técnicas, tornando o planejamento de pintura anti-corrosiva mais assertivo</t>
  </si>
  <si>
    <t>PT-200.20.00061.04</t>
  </si>
  <si>
    <t>PT-200.20.00060.10</t>
  </si>
  <si>
    <t>EV-00413</t>
  </si>
  <si>
    <t>SIAD</t>
  </si>
  <si>
    <t>Sistema para tratamento de desvio de SMS com recomendação automatica de ações para tratamento das anomalias_x000D_
(Projeto vinculado a Transformação Digital da SUB)</t>
  </si>
  <si>
    <t>U4SY</t>
  </si>
  <si>
    <t>Rafael de Almeida Peçanha</t>
  </si>
  <si>
    <t>2468716</t>
  </si>
  <si>
    <t>EV-00414</t>
  </si>
  <si>
    <t>Digital Twin de SCC-CO2 e fadiga de flexíveis</t>
  </si>
  <si>
    <t>Digital Twin para cálculo automático dos mecanismos de SCC-CO2 e fadiga e dashboard de vida útil para gestão de integridade dos dutos flexíveis</t>
  </si>
  <si>
    <t>Extensão de vida de dutos flexíveis que operam dentro da abrangência do SCC-CO2, gerando redução OPEX e CAPEX bem como redução de perda de óleo associado aos THIs (Testes de Integridade)</t>
  </si>
  <si>
    <t>custos dos TCs</t>
  </si>
  <si>
    <t>Integrar dados de sensores (temperatura, pressão, teor de CO2, movimentos e posição da UEP) com 5 aplicações distintas engenharia.</t>
  </si>
  <si>
    <t>Atualmente a estimativa de vida é feita de forma não automatizada e utilizando parâmetros projetados que na maioria dos casos são maiores que os operacionais reais, o que normalmente leva a estimativas de vida conservadoras._x000D_
_x000D_
Será aplicada nas UNs que operam dutos dentro da abrangência do SCC-CO2 (UN-BS, BUZIOS e UN-ES)_x000D_
_x000D_
1o MVP em implantação na RIC até Fevereiro 2021</t>
  </si>
  <si>
    <t>Parceiros externos: UFRJ e C.E.S.A.R_x000D_
Parceiros internos: TIC, SUB, UN-BS, Buzios, UN-ES, Libra, RES</t>
  </si>
  <si>
    <t>Disponibilidade de HH da TIC para:_x000D_
1) Viabilizar a Implantação da aplicação na RIC:_x000D_
2) Adequar a arquitetura das aplicações já desenvolvidas de modo a serem utilizadas no digital twin</t>
  </si>
  <si>
    <t>potencial de redução de OPEX, CAPEX  e de perda de óleo em função da extensão de vida dos dutos em 25%</t>
  </si>
  <si>
    <t>Dependência da TIC para Implantação na RIC</t>
  </si>
  <si>
    <t>MVP1 - Dashboard estático para gestão de vida útil do SCC-CO2_x000D_
MVP2 - Digital twin de fadiga_x000D_
MVP3 - Digital twin de SCC-CO2</t>
  </si>
  <si>
    <t>PT-200.20.00062.05</t>
  </si>
  <si>
    <t>PT-200.20.00222.11</t>
  </si>
  <si>
    <t>EV-00415</t>
  </si>
  <si>
    <t>Estruturação de dados submarinos</t>
  </si>
  <si>
    <t>Estruturação de dados históricos relacionados a integridade e confiabilidade</t>
  </si>
  <si>
    <t>- Redução do custo associado a falhas de equipamentos submarinos durante a fase de instalação;_x000D_
- Redução das falhas de componentes do sistema submarino que resultam em perdas de produção;_x000D_
- Otimização dos escopos e frequências das inspeções submarinas.</t>
  </si>
  <si>
    <t>- Custos de HH interno: R$ 1,38MM_x000D_
- Custos relativos ao termo de cooperação: R$ 11,7MM</t>
  </si>
  <si>
    <t>- Grande diversidade de tipos de documentos não estruturados;_x000D_
- Documentos dispersos em vários sistemas e bases de dados.</t>
  </si>
  <si>
    <t>- Iniciado o Termo de Cooperação  com a PUC-RIO;_x000D_
- Disponibilizada ferramenta interna para pesquisa de dados não-estruturados em relatórios de barco da base RelatBar;_x000D_
- Entrega será aplicável em todas as gerências que utilizam dados de confiabilidade e integridade de sistemas submarinos (todas as UN's do E&amp;P e várias gerências da SUB);_x000D_
- Entrega prevista para  dez/23 e implantação em dez/24.</t>
  </si>
  <si>
    <t>- Eficiência da estruturação dos dados_x000D_
- Variedade de documentos tratados pelo sistema</t>
  </si>
  <si>
    <t>PUC-RIO</t>
  </si>
  <si>
    <t>1) Os processos relacionados à confiabilidade devem estar estabelecidos na área submarina;_x000D_
2) A metodologia de IBR para otimização do plano de inspeção de dutos e equipamentos submarinos deve estar disponível.</t>
  </si>
  <si>
    <t>- Termo de cooperação assinado_x000D_
- Acesso às bases de dados</t>
  </si>
  <si>
    <t>O VPL considerando o risco tecnológico é de R$ 280MM.</t>
  </si>
  <si>
    <t>- Alterações nos bancos de dados corporativos durante o desenvolvimento do projeto;_x000D_
- Ineficiência no processo de estruturação dos dados históricos.</t>
  </si>
  <si>
    <t>Descrição da Entrega: Estruturação de dados históricos relacionados a integridade e a confiabilidade de equipamentos e dutos submarinos_x000D_
A disponibilização da entrega se dará por meio do desenvolvimento de um sistema computacional.</t>
  </si>
  <si>
    <t>PT-200.20.00062.07</t>
  </si>
  <si>
    <t>EV-00416</t>
  </si>
  <si>
    <t>Integração 4.0</t>
  </si>
  <si>
    <t>Integração 4.0 visa a interoperabilidade digital e a automação dos processos da cadeia de valor dos sistemas submarinos no seu ciclo de vida. Propondo processos digitais livres, customizáveis e interoperáveis. (Projeto vinculado a Transformação Digital da SUB)</t>
  </si>
  <si>
    <t>Automação de processos através de fluxo digital da informação.</t>
  </si>
  <si>
    <t>X 19MM em TC.</t>
  </si>
  <si>
    <t>x Mudança cultural._x000D_
x Alinhamento com a TIC._x000D_
x Mapear variáveis dos processos da SUB.</t>
  </si>
  <si>
    <t>X Não existe um fluxo digital automatizado para desenvolvimento de projetos (e demais áreas) da engenharia, espera-se a partir de 2022 mudar esse panorama.</t>
  </si>
  <si>
    <t>X Treinamento para o uso da ferramenta._x000D_
X Interface Amigável.</t>
  </si>
  <si>
    <t>X Fundação Certi</t>
  </si>
  <si>
    <t>Alinhamento para recebimento de dados digitalizados.</t>
  </si>
  <si>
    <t>x TIC Petrobras</t>
  </si>
  <si>
    <t>X Automação de processos através de fluxo digital da informação.</t>
  </si>
  <si>
    <t>R$ 1B em valor presente para os proximos 10 anos em antecipação da produção.</t>
  </si>
  <si>
    <t>Relutância em enviar dados digitais.</t>
  </si>
  <si>
    <t>X Geração automática de MD _x000D_
para projetos básicos._x000D_
X Automatização de fluxo de trabalho para as demais áreas da cadeia de valor submarina.</t>
  </si>
  <si>
    <t>PT-200.20.00062.01</t>
  </si>
  <si>
    <t>EV-00417</t>
  </si>
  <si>
    <t>MANNTIS - Segmentação Semântica de Imagens Submarinas usando Algoritmos de Deep Learning</t>
  </si>
  <si>
    <t>Visão computacional e algoritmos de Deep Learning automáticos para detectar feições no leito marinho, falhas de equipamentos, de qualquer elemento ou característica para gerenciamento da integridade de ativos._x000D_
(Projeto vinculado a Transformação Digital da SUB)</t>
  </si>
  <si>
    <t>X Utilização de técnicas de machine learning em inspeções submarinas (diminuição do tempo de inspeção)</t>
  </si>
  <si>
    <t>R$ 7MM em TC_x000D_
R$ 50 M/ano em infraestrutura _x000D_
para a ferramenta</t>
  </si>
  <si>
    <t>X Coletar e organizar um _x000D_
dataset de imagens _x000D_
submarinas.</t>
  </si>
  <si>
    <t>X Áreas que executam _x000D_
inspeção submarina.</t>
  </si>
  <si>
    <t>X Acurácia da ferramenta._x000D_
X interface amigável.</t>
  </si>
  <si>
    <t>X PUC - RJ</t>
  </si>
  <si>
    <t>Aceleração do ROV durante as inspeções.</t>
  </si>
  <si>
    <t>X Digitalização de imagens.</t>
  </si>
  <si>
    <t>X Utilização de técnicas de machine _x000D_
learning em inspeções submarinas.</t>
  </si>
  <si>
    <t>R$ 45 MM em valor presente em 10 anos com ganho em tempo de inspeção.</t>
  </si>
  <si>
    <t>Alguma empresa conseguir um dataset de imagens _x000D_
submarinas representativo para os casos da Petrobras.</t>
  </si>
  <si>
    <t>X Banco de dados com_x000D_
imagens submarinas_x000D_
X Modelos de deeplearning._x000D_
X WEB SERVICE de classificação de imagens_x000D_
X software de consumo inteligente de videos.</t>
  </si>
  <si>
    <t>PT-200.20.00062.02</t>
  </si>
  <si>
    <t>EV-00418</t>
  </si>
  <si>
    <t>Controle Avançado (CAV) do Sistema de Injeção de Água</t>
  </si>
  <si>
    <t>Acompanhamento, comissionamento e avaliação do controle regulatório._x000D_
Implantação do controle avançado buscando estabilizar o sistema. Disponíveis os seguintes módulos aplicáveis de acordo com o cenário:_x000D_
- Monitorar a meta de injeção e ajustar dinamicamente o setpoint de pressão do “header”._x000D_
- Ajustar dinamicamente os setpoints dos PIDs de proteção do sistema de injeção, tais como os de pressão mínima e máxima da sucção das bombas principais, visando antecipar possíveis perturbações._x000D_
- Calcular dinamicamente os degraus de antecipação para diferentes cenários (queda de bombas. SRU, etc.), com o objetivo de minimizar o risco de uma queda total do sistema de injeção de água._x000D_
- Controle do flotador._x000D_
Implantação de alguns módulos na P-51 e abrangência para outras unidades da UN-BC e UN-ES que reinjetarão a água produzida.</t>
  </si>
  <si>
    <t>Evitar perdas de produção devido à problemas de controle no sistema de injeção de água e de reinjeção de água produzida.</t>
  </si>
  <si>
    <t>HH de Implantação:  R$  0,28 MM (672 horas)_x000D_
TC PUC-RIO: R$ 2,85 MM (custo compartilhado com outras entregas)_x000D_
TC UFRJ: R$ 2,98 MM (custo compartilhado com outras entregas)</t>
  </si>
  <si>
    <t>- Sintonia do regulatório em um curto espaço de tempo devido ao prazo de conclusão das obras do sistema de reinjeção e início de operação._x000D_
- Sintonia e implantação do sistema no cenário do COVID.</t>
  </si>
  <si>
    <t>Situação Atual: Implantações negociadas com o cliente e vinculadas ao projeto digital U5._x000D_
_x000D_
Onde será aplicada:_x000D_
UN-BC: P-40, P-51, P-56_x000D_
UN-ES: P-50, P-54, P-55 e P-62_x000D_
_x000D_
A partir de quando: previsão de conclusão das implantações  em Maio de 2021.</t>
  </si>
  <si>
    <t>Disponibilidade da equipe de automação da UN para preparar as telas e lógicas._x000D_
_x000D_
Término das obras do sistema de reinjeção para comissionamento do sistema regulatório._x000D_
_x000D_
Disponibilidade das equipes das UNs para ajuste da malha de controle regulatório.</t>
  </si>
  <si>
    <t>Desenvolvimento: UFRJ e PUC-RIO/TECGRAF_x000D_
_x000D_
Patrocínio: EAEP/EOPM_x000D_
_x000D_
Implantação e valoração: UN-BC_x000D_
_x000D_
- UN-BC/ENGP/EFDEA_x000D_
- OP_x000D_
- BUZIOS/PRODUCAO/PCM/PROJM_x000D_
- UN-ES/ENGP/PROJE</t>
  </si>
  <si>
    <t>- Estabilidade operacional frente as novas perturbações._x000D_
- Minimização das perturbações.</t>
  </si>
  <si>
    <t>Apoio da equipe de automação da UN na geração das telas e lógicas._x000D_
_x000D_
Disponibilidade da operação para sintonia das malhas._x000D_
_x000D_
Apoio da manutenção para correção do regulatório._x000D_
_x000D_
Acesso remoto para viabilizar a implantação no cenário de COVID.</t>
  </si>
  <si>
    <t>Redução de paradas não programadas das bombas de injeção.</t>
  </si>
  <si>
    <t>VPL: R$ 62,1 MM em 10 anos</t>
  </si>
  <si>
    <t>Problemas na instrumentação utilizada  inviabilizarem a implantação ou prejudicarem o desempenho do sistema de controle.</t>
  </si>
  <si>
    <t>Melhoria do controle regulatório e implantação de módulos do controle avançado de injeção de água.</t>
  </si>
  <si>
    <t>PT-200.20.00063.01</t>
  </si>
  <si>
    <t>EV-00419</t>
  </si>
  <si>
    <t>Implantação do estabilização e bandas</t>
  </si>
  <si>
    <t>Sistema de controle avançado que altera a sintonia dos controladores PIDs de nível conforme o grau de perturbação (golfadas) atual da planta e desempenho desejado pela operação (banda permitida de variação em torno do SP definida pelo operador na IHM). _x000D_
Implantação  na P-56 e abrangência para outras unidades na UN-BC e UN-ES.</t>
  </si>
  <si>
    <t>- Rejeição rápida a grandes perturbações do processo;_x000D_
- Maior estabilidade da vazão de exportação, contribuindo para maior disponibilidade das bombas de exportação;_x000D_
- Menor desgaste das válvulas de controle.</t>
  </si>
  <si>
    <t>U360</t>
  </si>
  <si>
    <t>Mario Gomes Neves Neto</t>
  </si>
  <si>
    <t>9908298</t>
  </si>
  <si>
    <t>HH de Implantação:  R$  0,045 MM (112 horas)_x000D_
TC PUC-RIO: R$ 2,85 MM (custo compartilhado com outras entregas)</t>
  </si>
  <si>
    <t>- Problemas operacionais e de instrumentação;_x000D_
- Documentação inconsistente;_x000D_
- Apoio da operação no cenário atual.</t>
  </si>
  <si>
    <t>Situação Atual: As malhas de controle de Nível normalmente estão configuradas para o cenário de perturbação mais adverso, de forma que a manipulação das válvulas de controle está denecessáriamente agressiva, propagando perturbações para todo o sistema a jusante. _x000D_
O controle de estabilização e bandas será aplicado nos vasos separadores e tratadores eletrostáticos da plataforma._x000D_
_x000D_
Onde será aplicada: UN-BC plataforma P-56  associado ao projeto digital U5._x000D_
_x000D_
A partir de quando: Outubro de 2020.</t>
  </si>
  <si>
    <t>- Treinamento dos operadores e da automação;_x000D_
- % de tempo com malhas habilitadas;_x000D_
- Redução no percurso diário das válvulas.</t>
  </si>
  <si>
    <t>Apoio para implantação: PUC-RIO/TECGRAF_x000D_
_x000D_
Patrocínio: EAEP/EOPM_x000D_
_x000D_
Implantação e valoração:_x000D_
- UN-BC/ENGP/EFDEA_x000D_
- UN-BC/ENGP/PROJE_x000D_
- UN-BC/ATP-MLS/OP-P56</t>
  </si>
  <si>
    <t>Aumento de aproximadamente 0,22% na eficiência das unidades alvo por meio da redução das instabilidades na planta de processo.</t>
  </si>
  <si>
    <t>- Servidor na rede de automação;_x000D_
- Sistema compilado para Sistema Operacional específico;_x000D_
- Lógicas implantadas no PLC;_x000D_
- Disponibilidade dos operadores para treinamento.</t>
  </si>
  <si>
    <t>- Maior estabilidade, conservação e segurança das unidades operacionais;_x000D_
- Redução de perdas;_x000D_
- Otimização do trabalho dos operadores.</t>
  </si>
  <si>
    <t>VPL: R$ 19,5 MM em 10 anos</t>
  </si>
  <si>
    <t>Implantação do controle de estabilização e bandas na P-56._x000D_
_x000D_
O controle de estabilização e bandas é uma estratégia de controle adaptativo que altera a sintonia dos PIDs de nível/pressão conforme o grau de perturbação atual da planta e desempenho desejado pela operação.</t>
  </si>
  <si>
    <t>PT-200.20.00063.02</t>
  </si>
  <si>
    <t>EV-00420</t>
  </si>
  <si>
    <t>Implantação do antigolfadas</t>
  </si>
  <si>
    <t>Monitoração e controle em tempo real dos poços de produção para identificação de golfadas e atuação nas válvulas chokes de produção para minimizar as instabilidades e proteger os equipamentos de superfície._x000D_
Implantação na P-55 e abrangência para outras unidades da UN-BC e UN-ES.</t>
  </si>
  <si>
    <t>Aumento da produção de poços que operam restringidos devido as golfadas.</t>
  </si>
  <si>
    <t>UT4R</t>
  </si>
  <si>
    <t>Leonardo Dorigo Ribeiro</t>
  </si>
  <si>
    <t>9888271</t>
  </si>
  <si>
    <t>HH de Implantação:  R$  0,17 MM (300 horas)_x000D_
TC PUC-RIO: R$ 2,85 MM (custo compartilhado com outras entregas)</t>
  </si>
  <si>
    <t>Apoio do UN-ES/ENGP/EFDEA para elaboração das IHMs e do watchdog;</t>
  </si>
  <si>
    <t>Situação Atual: Aguardando disponibilidade das lógicas de automação e da tela de interface pela automação da plataforma;_x000D_
_x000D_
Onde será aplicada: UN-ES (Roncador) associado ao projeto digital U5._x000D_
_x000D_
A partir de quando: Julho de 2020.</t>
  </si>
  <si>
    <t>- Disponibilidade de HH da Automação para fazer as lógicas de automação e a Tela de interface                                                                                                                                                                          2 - Disponibilidade de HH da Operação da plataforma para comissionamento e colocar o sistema em produção                                            _x000D_
3 - Cenário de isolamento social impõe desafios a etapa de comissionamento, que historicamente é realizada de forma presencial entre a equipe CENPES e a operação da plataforma na sala de controle e desta vez, talvez, tenha que ser feita por videoconferência.</t>
  </si>
  <si>
    <t>Desenvolvimento: PUC-RIO/TECGRAF_x000D_
_x000D_
Patrocínio: OMD/PMP_x000D_
_x000D_
Implantação e valoração: UN-ES/ENGP/AUT e UN-ES/ATP-RO/OP-P55</t>
  </si>
  <si>
    <t>Mitigação de shutdowns no sistema de compressão antes que elas resultem em paradas não-programadas com perdas significativas de produção por meio de ação do controle de antigolfadas . Para valoração, realizou-se um levantamento durante um período de aproximadamente 2 anos de eventos de falhas dos compressores do FPSO-Cidade Santos, sendo um 1 ano sem o controle de antigolfadas e 1 ano após a instalação do controlador. Sendo assim, observou-se uma redução média de 2 para 6 no número de trips mensais causados por queda no sistema de compressão. Portanto, sendo conservador, assumiu-se que 50% dessa redução foi ocasionada pelo sistema de antigolfadas que protege esse tipo de equipamento. Assumiu-se como premissa esses valores para a plataforma P55, cujo sistema de compressão e a produção são similares ao FPSO-Cidade Santos, alcançando portanto, uma redução de 33% das perdas médias por ano associadas a estes eventos que poderiam ter sido evitados  com o uso do sistema de antigolfadas.</t>
  </si>
  <si>
    <t>Apoio do ENGP/EFDEA, RES/EE e OP</t>
  </si>
  <si>
    <t>1 - Redução no número de paradas não-programadas e com isso mantendo a continuidade operacional                                                                                                                                                      2 - Aumento da produção de óleo por poço devido a operação em maiores patamares de abertura de válvula choke</t>
  </si>
  <si>
    <t>VPL: R$ 2,5 MM em 10 anos_x000D_
Redução de 30% das perdas médias por ano associadas a paradas não-programadas ocasionadas por shutdowns no sistema de compressão.</t>
  </si>
  <si>
    <t>Entrega : Implantação do controle antigolfadas em unidade da  P-55 (UN-ES).                                                                                                                                                                                                                               Parâmetros Técnicos : Redução do número de shutdowns e aumento da produção de óleo devido a operação em maiores patamares de abertura de válvula Choke</t>
  </si>
  <si>
    <t>PT-200.20.00063.03</t>
  </si>
  <si>
    <t>EV-00421</t>
  </si>
  <si>
    <t>Implantação do BR-Perfx e BR-Tuning</t>
  </si>
  <si>
    <t>Implantação do BR-Perfx e BR-Tuning na P-75 para melhoria do controle regulatório._x000D_
Análise e diagnóstico do controle regulatório da P-75._x000D_
Desenvolvimento e implantação do controle avançado para evitar instabilidades na exportação de óleo.</t>
  </si>
  <si>
    <t>Redução de perdas associadas a instabilidades e paradas não programadas nas plantas de processo das UEPs.</t>
  </si>
  <si>
    <t>HH de Implantação:  R$  0,14 MM (320 horas)</t>
  </si>
  <si>
    <t>Necessidade de efetuar a instalação das ferramentas, bem como a sintonia dos controladores, à distância devido ao cenário de isolamento social causado pela COVID-19.</t>
  </si>
  <si>
    <t>Trabalho iniciado após reunião de alinhamento com os clientes e parceiros ocorrida no dia 8/4/2020._x000D_
_x000D_
A unidade alvo é a plataforma P-75 do campo de Búzios._x000D_
_x000D_
A data prevista para a conclusão da entrega é 27/11/2020.</t>
  </si>
  <si>
    <t>O trabalho inclui:_x000D_
1 - Implantação e configuração do BR-PERFX_x000D_
2 - Implantação do BR-Tuning_x000D_
3 - Suporte para análise e melhoria do controle regulatório_x000D_
Não é considerado escopo do trabalho o custeio e troca de sensores e atuadores que apresentarem problemas.</t>
  </si>
  <si>
    <t>Apoio na Execução: SRGE/ERGE/SEAI/IAI_x000D_
_x000D_
Patrocínio: EAEP/EOPM_x000D_
_x000D_
Implantação e valoração: UN-RIO</t>
  </si>
  <si>
    <t>Aumento da estabilidade da planta de processo por meio da melhoria do desempenho do controle regulatório, resultando em uma redução de 0,1% nas perdas de produção.</t>
  </si>
  <si>
    <t>Apoio da SRGE/ERGE/SEAI/IAI na execução (negociado);_x000D_
_x000D_
Acesso ao PI e à documentação técnica (SIGEM) da unidade;_x000D_
_x000D_
Acesso remoto para instalação das ferramentas e alteração da sintonia dos controladores.</t>
  </si>
  <si>
    <t>Aumento da estabilidade e segurança do processo.</t>
  </si>
  <si>
    <t>VPL: R$ 6,8 MM em 10 anos_x000D_
Redução de 0,1% das perdas médias por ano associadas a instabilidades na planta de processo.</t>
  </si>
  <si>
    <t>Implantação das ferramentas BR-Perfx e BR-Tuning, bem como apoio para análise e melhoria da sintonia dos controladores da plataforma P-75 do campo de Búzios.</t>
  </si>
  <si>
    <t>PT-200.20.00063.04</t>
  </si>
  <si>
    <t>EV-00422</t>
  </si>
  <si>
    <t>Amortecimento Ácido</t>
  </si>
  <si>
    <t>Software para simulação em CFD de acidificação de poço de alívio e amortecimento de poço em blowout.</t>
  </si>
  <si>
    <t>Através de simulações em CFD avaliar a possibilidade de se perfurar o poço de alívio no raio de influência da drenagem do poço em blowout. Dessa forma, espera-se  otimizar a operação de acidificação, reduzir o tempo de combate a blowout, o dano imagem da companhia e o dano ao meio-ambiente.</t>
  </si>
  <si>
    <t>BTSE</t>
  </si>
  <si>
    <t>Rafael Japiassu Leitao</t>
  </si>
  <si>
    <t>2552780</t>
  </si>
  <si>
    <t>HH de gestão, acompanhamento, suporte e treinamento; Custos dos contratos de TC e parcerias; Compra, transporte de materiais e execução de ensaios de acidificação de plugues de carbonato e injeção de fluido de perfuração nos mesmos.</t>
  </si>
  <si>
    <t>Incertezas da aplicabilidade da técnica de comunicação de poço de alivio com poço em blowout através de acidificação (por ex. elevado volume de ácido a ser bombeado), e subsequente amortecimento de poço em blowout;_x000D_
Incerteza da possibilidade de bombeio de fluido amortecimento com particulado através de wormholes.</t>
  </si>
  <si>
    <t>Combate a blowout em poço não revestido é um grande desafio para a navegação do poço de alívio no Pré-Sal. Uma estratégia a ser adotada, quando não há interceptação do poço em blowout, é perfurar o poço de alívio até a sua proximidade e injetar ácido para, aproveitando a drenagem do reservatório, comunicar o poço de alívio com o poço em blowout e, em sequência, injetar o fluido de amortecimento. A Entrega de Valor Amortecimento Ácido avalia a viabilidade desta operação, sem registro até o momento na indústria.</t>
  </si>
  <si>
    <t>A simulação a princípio não consegue prever a possibilidade entupimento da conexão hidráulica entre poços. Hoje somente experimentos em escala de plugue são o subsidio que nos faz acreditar que não ocorrerá perda desta conexão no campo.</t>
  </si>
  <si>
    <t>TCs com Wikki Brasil;_x000D_
Serviço Técnico na Texas A&amp;M (infraestrutura para estudo experimental de acidificação em escala de 1 m³).</t>
  </si>
  <si>
    <t>Determinar que fluido de amortecimento deve ser usado em cada cenário;_x000D_
Fornecer insumos para as simulações (ex. dados de reservatório e poços);_x000D_
Garantir a utilização do software.</t>
  </si>
  <si>
    <t>Experimentos de injetividade de fluidos de perfuração com particulados em plugues acidificados._x000D_
Melhoria na modelagem do processo de acidificação e do escoamento de fluidos não-newtonianos.</t>
  </si>
  <si>
    <t>Redução do tempo e a incerteza no combate a blowout.</t>
  </si>
  <si>
    <t>Licença do software comercial, redução do tempo de combate de blowout e limpeza.</t>
  </si>
  <si>
    <t>Obtenção de volumes excessivos de ácidos a serem bombeados, impossibilitando seu armazenamento;_x000D_
Entupimento da conexão hidráulica entre poços devido ao material particulado presente no fluido de amortecimento.</t>
  </si>
  <si>
    <t>Possibilitar a acidificação/injeção para matar poço em blowout considerando a heterogeneidades do reservatório e se determinar o volume e vazão de ácido e fluido de amortecimento para matar o poço.</t>
  </si>
  <si>
    <t>PT-200.20.00065.02</t>
  </si>
  <si>
    <t>PT-200.20.00219.10</t>
  </si>
  <si>
    <t>EV-00423</t>
  </si>
  <si>
    <t>DrWOve</t>
  </si>
  <si>
    <t>Release do Software DrWOve para detecção de problemas em Workover</t>
  </si>
  <si>
    <t>upimgs/android-chrome-512x512.png</t>
  </si>
  <si>
    <t>EV-00424</t>
  </si>
  <si>
    <t>GypScie</t>
  </si>
  <si>
    <t>Plataforma de ciência de dados, chamada originalmente de InteliPetro, para modelagens com algoritmos de IA, fornecendo proveniência aos modelos e conectando como um hub para múltiplos bancos de dados na área de Poços.</t>
  </si>
  <si>
    <t>- Reusabilidade de algoritmos;_x000D_
- Rastreabilidade de modelos;_x000D_
- Economia de tempo nas atividades de pré-processamento de dados.</t>
  </si>
  <si>
    <t>upimgs/5-modelo-petroleo.gif</t>
  </si>
  <si>
    <t>EV-00425</t>
  </si>
  <si>
    <t>PetroFOAM</t>
  </si>
  <si>
    <t>Plataforma Web PetroFOAM, com os softwares para acidificação de plugue,  acoplamento poço-reservatório bifásico e acidificação de poços</t>
  </si>
  <si>
    <t>Eliminação do trabalho do especialista em CFD para gerar respostas ao usuário final. Ao tornar o usuário final capacitado em fazer por ele mesmo as análises, o volume total de situações-problema que serão atacadas e resolvidas por uma ferramenta CFD aumenta consideravelmente.</t>
  </si>
  <si>
    <t>Duas parcelas de 1,6M pagas a partir de Janeiro de 2021.</t>
  </si>
  <si>
    <t>1) Finalizar o desenvolvimento de modelos para escoamento multifásico no poço, no reservatório e o acoplamento de ambos no ambiente OpenFOAM._x000D_
2) Finalizar o desenvolvimento do modelo de acidificação em escala de poço._x000D_
3) Garantir que o software tenha robustez numérica para manter convergência e gerar resultados confiávis</t>
  </si>
  <si>
    <t>1) Majoritariamente no processo de SELEPOÇO, haja vista que foi identificado um gap de informação sobre o impacto de completações na vida produtiva do poço. Pode ser aplicado em qualquer SELEPOÇO da Petrobras a partir de Setembro de 2020 (monofásico) e Maio de 2022 (multifásico)._x000D_
2) Estudo de Rateio de vazões em poços com Completação Inteligente.  Pode ser aplicado em qualquer poço da Petrobras a partir de Setembro de 2020 (monofásico) e Maio de 2022 (multifásico)._x000D_
3) Estudo de ocorrência/mitigação/monitoramento de fenômenos de Incrustação tanto no Reservatório quanto no Poço a partir de Setembro de 2020.</t>
  </si>
  <si>
    <t>1) Se os modelos numéricos refletem a realidade física e se o código roda de forma ágil e amigável a ponto de ser utilizado pela área operacional fora do CENPES._x000D_
2) Se as necessidades mostradas pela área operacional ("gap's" de conhecimento acerca do que ocorre com o fluxo no poço) são totalmente preenchidas.</t>
  </si>
  <si>
    <t>Startup Wikki Brasil</t>
  </si>
  <si>
    <t>A Petrobras continue perfurando poços de petróleo economicamente viáveis.</t>
  </si>
  <si>
    <t>Continuidade do Termo de Cooperação com a Wikki Brasil</t>
  </si>
  <si>
    <t>1) Capacidade de antever o impacto de diferentes/novas completações não apenas na produtividade do poço, mas na proporção óleo/gás/água_x000D_
2) Capacidade de se simular o impacto de ações (diferentes completações, desenho de estimulação) feitas em um poço não apenas no próprio, mas também nos poços vizinhos.</t>
  </si>
  <si>
    <t>1) Ganho de produtividade de óleo pela escolha do melhor arranjo._x000D_
2) Economia com operações corretivas, dado que o cenário será previamente identificado via simulação numérica.</t>
  </si>
  <si>
    <t>O único risco de mercado é a falência da startup, caso o pagamento não seja efetivado.</t>
  </si>
  <si>
    <t>Desenvolvimento de modelos e códigos de CFD customizados para desafios tecnológicos na indústria do petróleo. Desenvolvimento de uma plataforma web para simuladores baseados no potencial da metodologia de CFD</t>
  </si>
  <si>
    <t>PT-200.20.00065.03</t>
  </si>
  <si>
    <t>EV-00426</t>
  </si>
  <si>
    <t>Poço Web Operacional</t>
  </si>
  <si>
    <t>Desenvolvimento de uma nova plataforma para organizar/acompanhar as operações em poços e abarcar softwares para otimizar o acompanhamento operacional. Como por exemplo, os módulos CRONOGRAMAS, SEQOP E GESTÃO DE DOCUMENTOS DA OPERAÇÃO.</t>
  </si>
  <si>
    <t>Aumento de eficiência operacional e conformidade do processo de construção de poço. Melhorar previsibilidade das operações.Processo de tomada de decisão e a qualidade da própria decisão (decidir certo e/ou mais rápido). Integração das informações necessárias a construção do poço (workflow).</t>
  </si>
  <si>
    <t>upimgs/Imagem3_1kFuYNU.jpg</t>
  </si>
  <si>
    <t>R$ 5.394.023,00 P&amp;D e  R$ 350.000,00 HH Petrobras para implantação</t>
  </si>
  <si>
    <t>Definição da equipe da TIC para o desenvolvimento da arquitetura.</t>
  </si>
  <si>
    <t>Reuniões com a TI que viabilizaram e garantiram orçamento para criação da Arquitetura. Raphael Pinto (TIC/US/DP-US/PN-POCOS-SUB) e o contato e responsável pela condução junto a TI. Equipe em definição/contratação. Reuniões entre UFAL e TI para aprovação e definição da arquitetura a ser seguida. _x000D_
Sistema: Reuniões de Kick-off realizada com os clientes. Apresentação do projeto realizada nas reuniões de polo e GATs automação e Perfuração._x000D_
https://petrobrasbr.sharepoint.com/teams/PWO/Shared%20Documents/Forms/AllItems.aspx?FolderCTID=0x0120000FFEDB6D79D7784E979A91B846FD527A&amp;id=%2Fteams%2FPWO%2FShared%20Documents%2FGeneral%2F2%2E%20Releases%2F20200710%2Dcronocop%2Dmilestone%2D5%2Ehtml&amp;parent=%2Fteams%2FPWO%2FShared%20Documents%2FGeneral%2F2%2E%20Releases_x000D_
Sistema para Acopanhamento e replanejamento do cronograma de sonda. Será aplicado em todo ambiente PETROBRAS.</t>
  </si>
  <si>
    <t>Estratégia de Implantação: Desenvolvimento via universidades e disponibilização em uma nova plataforma de acompanhamento operacional. (Barramento TIC)</t>
  </si>
  <si>
    <t>UFAL; POCOS/EP/CPP/ED; POCOS/EP/SASD</t>
  </si>
  <si>
    <t>NA.</t>
  </si>
  <si>
    <t>Recursos da TIC para desenvolvimento da arquitetura.</t>
  </si>
  <si>
    <t>Aumento de eficiência operacional e conformidade do processo de construção de poço. _x000D_
Melhorar previsibilidade das operações._x000D_
Processo de tomada de decisão e a qualidade da própria decisão (decidir certo e/ou mais rápido). _x000D_
Integração das informações necessárias a construção do poço (workflow).</t>
  </si>
  <si>
    <t>R$ 40.032.245, 56</t>
  </si>
  <si>
    <t>Indefinições/atrasos na equipe da TIC para desenvolver a arquitetura.</t>
  </si>
  <si>
    <t>Implantação do módulo de workflow, previsão de duração de operação e sequência operacional. Migração de ferramentas operacionais atualmente no PoçoWEB (SEGOP e PGSP) para o PWO._x000D_
Implementação WEB de ferramentas da Exploração</t>
  </si>
  <si>
    <t>PT-200.20.00065.01</t>
  </si>
  <si>
    <t>PT-200.20.00220.11</t>
  </si>
  <si>
    <t>EV-00427</t>
  </si>
  <si>
    <t>Radiar - MVP</t>
  </si>
  <si>
    <t>Entrega de reclassificações de operações na Nova Ontologia 2020, baseada nos BDPs (Boletins Diários de Perfuração) do OpenWells.</t>
  </si>
  <si>
    <t>Entrega visa o desenvolvimento de métodos e ferramentas capazes de extrair conhecimento de grandes volumes de dados de perfuração de poços, a partir de aprendizado de máquina aplicado ao banco de dados Openwells, inovando nos processos de aquisição de conhecimento e suporte à tomada de decisões. Serão desenvolvidas métodos para padronização dos dados textuais de perfuração, análise de sequências de operações e disponiblização de conhecimento estruturado via ferramentas computacionais. Vinculação: CONFORMIDADE aos requisitos de SGIP, com patrocínio do Gerente Geral da Área de Engenharia de Poços. Implantação dar-se-á via plataforma PoçoWEB.</t>
  </si>
  <si>
    <t>upimgs/SplashRADIAR.png</t>
  </si>
  <si>
    <t>BEXD</t>
  </si>
  <si>
    <t>Marcus Vinicius de Campos Magalhaes</t>
  </si>
  <si>
    <t>9888105</t>
  </si>
  <si>
    <t>Custo do TC e da implementação no sistema Petrobras.</t>
  </si>
  <si>
    <t>Atingir taxa de acertos esperada, e gerar os insumos para o treinamento da inteligência artificial.</t>
  </si>
  <si>
    <t>A taxa de acerto atual para perfuração é de 85%. Será aplicado no boletim do OpenWells. A previsão para aplicação é para início de 2021.</t>
  </si>
  <si>
    <t>Acurácia da classificação.</t>
  </si>
  <si>
    <t>Equipe de poços e a UNESP.</t>
  </si>
  <si>
    <t>Uma taxa de acerto maior que 90% para a operação e 85% para etapa;</t>
  </si>
  <si>
    <t>HH para classificar os banco de dados de insumos para alimentar o treinamento da inteligência artificial.</t>
  </si>
  <si>
    <t>Integração das informações, e portanto, maior agilidade na tomada de decisões.</t>
  </si>
  <si>
    <t>Economia de HH, qualidade dos dados, integração da equipe e possível patentes.</t>
  </si>
  <si>
    <t>Não conseguir a classificação do banco de dados histórico por meio de inteligência artificial;</t>
  </si>
  <si>
    <t>Um sistema que possa classificar de forma ágil e confiável as operações de perfuração  do OpenWells últimos 5 anos.</t>
  </si>
  <si>
    <t>EV-00434</t>
  </si>
  <si>
    <t>Operacionalizar monitor de TOG em linha na abrangência do E&amp;P</t>
  </si>
  <si>
    <t>-Avaliar resultados de TOG continuamente medidos por Monitores em linha,_x000D_
frente aos obtidos por instrumentos de bancada (ref. de calibração), em paralelo aos obtidos por método oficial SM-5520B._x000D_
-Diagnosticar a eficácia do recurso de autolimpeza acústica, bem como impacto de interferentes à técnica de fluorometria usada por monitores LIF de processo.</t>
  </si>
  <si>
    <t>Operacionalização do monitor de TOG em linha em P-67, P-66, P-53 e P-58 (desdobrando conhecimento para as demais UEPs do E&amp;P), obtendo confiabilidade/ continuidade destes equipamentos, e segurança operacional no descarte de água produzida da unidade. Há expectativa de redução de multas ambientais associadas ao desenquadramento no descarte.</t>
  </si>
  <si>
    <t>upimgs/page_5.jpg</t>
  </si>
  <si>
    <t>EPCT</t>
  </si>
  <si>
    <t>Rogerio Henriques Motta</t>
  </si>
  <si>
    <t>9750860</t>
  </si>
  <si>
    <t>ST-0067</t>
  </si>
  <si>
    <t>Caracterização e Monitoramento do Descarte</t>
  </si>
  <si>
    <t>IT-025</t>
  </si>
  <si>
    <t>Aumento da eficiência e confiabilidade dos processos de descarte e reinjeção de água produzida em ambiente offshore</t>
  </si>
  <si>
    <t>Aumentar a eficiência, confiabilidade e reduzir custos dos processos de descarte e reinjeção de água produzida em ambiente offshore, associada a minimização da vulnerabilidade ambiental da Petrobras em garantia da continuidade operacional da produção.</t>
  </si>
  <si>
    <t>HH INTERNO</t>
  </si>
  <si>
    <t>APLICABILIDADE DA TECNOLOGIA DE MEDIÇÃO CONTÍNUA DE TOG EM LINHA DE PROCESSO POR PRINCÍPIO DE FLUORESCÊNCIA DE UV NOS DIFERENTES CENÁRIOS (MATRIZES ÓLEO/ ÁGUA PRODUZIDA), INCLUSIVE EM MATRIZES COM ALTO TEORES DE DISSOLVIDOS QUE SÃO CONTABILIZADOS POR MÉTODO OFICIAL SM-5520B</t>
  </si>
  <si>
    <t>*DISTINTOS MODELOS COMERCIAIS DE TOG EM LINHA POR FLUORESCÊNCIA DE UV EM IMPLANTAÇÃO EM AFRETADAS E PLATAFORMAS PRÓPRIAS._x000D_
_x000D_
*INSTALADOS EM P-58, P-55, P-67 (PILOTO) E DIVERSAS AFRETADAS._x000D_
_x000D_
*ATUALMENTE EM OPERAÇÃO, MAS CARENTES DE DIAGNÓSTICOS DE CONFIABILIDADE DE RESULTADOS E DE CONTINUIDADE OPERACIONAL (PREVISTOS A PARTIR DE JAN/21)</t>
  </si>
  <si>
    <t>*CONFIABILIDADE DE RESULTADOS -ADERÊNCIA DE RESULTADOS ENTRE O MONIOTR DE TOG EM LINHA COM TOG REFERENCIAL DE CAMPO. _x000D_
_x000D_
*EFETIVIDADE DE AUTOLIMPEZA - VIABILIDADE OPERACIONAL DE MONITORES DE TOG EM LINHA COM AUTOLIMPEZA ACÚSTICA</t>
  </si>
  <si>
    <t>CENPES (QM)_x000D_
UN-BS (PMF); UN-ES (PMF)_x000D_
SEDE (EOPM)</t>
  </si>
  <si>
    <t>*INVESTIMENTO DAS REPRESENTANTES NACIONAIS EM CAPACITAÇÃO DE SEUS TÉCNICOS PARA PRONTO ATENDIMENTO NO PÓS-VENDA_x000D_
*ENTRADA DE OUTRAS FORNECEDORAS (VIA REPRESENTAÇÃO OU NÃO) NO MERCADO NACIONAL DE MONITORES DE TOG EM LINHA.</t>
  </si>
  <si>
    <t>POSSIBILIDADE DE EXECUÇÃO DE EXPERIMENTOS NO CENPES USANDO MODELOS PORTÁTIL E DE PROCESSO PREVIAMENTE ADQUIRIDOS.</t>
  </si>
  <si>
    <t>*ANTECIPAÇÃO DE MEDIDAS CORRETIVAS DE PROCESSO EVITANDO DESENQUADRAMENTOS DA AGUA PRODUZIDA E MULTAS. _x000D_
*CONTROLE ONLINE DE TRATAMENTO, VIABILIZANDO MANUTENÇÃO E/OU AMPLIAÇÃO DE PRODUÇÃO TOPSIDE/ SUBSEA.</t>
  </si>
  <si>
    <t>MANUTENÇÃO E/OU AMPLIAÇÃO DE VAZÃO DE PRODUÇÃO DE P-67, A PARTIR DA (RE)ABERTURA DE POÇOS EM FUNÇÃO DO AUMENTO DA CONFIABILIDADE DA MEDIÇÃO EM TEMPO REAL DE TOG (TOG ONLINE).</t>
  </si>
  <si>
    <t>CASO A FLUORESCÊNCIA DE UV NÃO SE COMPROVE VIÁVEL (CONFIÁVEL/ CONTÍNUO) COMO PRINCÍPIO DE MEDIÇÃO ONLINE, HÁ O RISCO DE INVIABILIZAÇÃO DE CONTROLE ONLINE EFETIVO DE TOG E DECORRÊNCIAS NEGATIVAS COM ORGÃO AMBIENTAL.</t>
  </si>
  <si>
    <t>*OPERACIONALIZAÇÃO DE MONITOR DE TOG EM LINHA DE PROCESSO (E&amp;P)_x000D_
_x000D_
*PARÂMETROS TÉCNICOS (CONTINUIDADE OPERACIONAL &amp; CONFIABILIDADE DE RESULTADOS PERANTE TOG DE CAMPO/ BANCADA)</t>
  </si>
  <si>
    <t>PT-200.20.00067.04</t>
  </si>
  <si>
    <t>EV-00435</t>
  </si>
  <si>
    <t>Alternativas analíticas para medição de TOG em ambiente off-shore</t>
  </si>
  <si>
    <t>Disponibilização de métodos analíticos alternativos (baseados em infravermelho ou outras técnicas) ao eracheck para medição de TOG;_x000D_
Avaliação de padrões para calibração de equipamentos e melhoria da sensibilidade dos métodos</t>
  </si>
  <si>
    <t>Melhor acompanhamento operacional do TOG da água produzida descartada, além da economia com consumíveis utilizados na análise do eracheck.</t>
  </si>
  <si>
    <t>HH interno, prestação de serviço (SENAI-RJ) e parte de um TC com CNPEM.</t>
  </si>
  <si>
    <t>Adequação de equipamento alternativo e validação. Sensibilidade a detecção de ácidos e associação com padrão de análise.</t>
  </si>
  <si>
    <t>Linha de trabalho 1:  Sistema de evaporação e condição definidida.  Linha 2: Célula de adaptação para leitura em equipamentp de infravermelho recebida. Linha 3. Limite de quantificação obtido em torno de 10 mg/L baseado em soluções padrões e dispersões de óleo em água. Embora a entrega esteja prevista para 2022, espera-se a antecipação para 2021. O primeiro teste será em P-52, embora possa ser aplicado em qualquer sistema de produção offshore.</t>
  </si>
  <si>
    <t>Validação do sistema quando comparado ao método gravimétrico e baseado em infravermelho baseado no eracheck.</t>
  </si>
  <si>
    <t>SENAI-RJ e CNPEM</t>
  </si>
  <si>
    <t>Disponibilidade de equipamento alternativo e reagentes adqueados.</t>
  </si>
  <si>
    <t>HH Interno, Prestação de serviço SENAI-RJ e Termos de cooperação com parceiros</t>
  </si>
  <si>
    <t>Alternatviva a solução atual para a medição de TOG a bordo. Minimização de efeitos de desvio devido a erros de padronização. Dessa forma, torna-se possível um controle mais adequado e confiável do processo de descarte de água produzida e a realização de otimização da planta de processo  com vistas a redução de TOG.</t>
  </si>
  <si>
    <t>Redução siginificativa no custo de equipamento necessário para analise, além da disponibilização de alternativas não ficando vinculado a um único fornecedor.</t>
  </si>
  <si>
    <t>Aumento no preço de equipamentos alternativos.</t>
  </si>
  <si>
    <t>Estabelecimento de alternativa ao sistema eracheck de analise de TOG baseado em infravermelho. Basicamente, tem-se: 1. Adequação do sistema atual para aderência entre os resultados obtidos com o método gravimétrico; 2. Estabecimento de sistema alternativo ao eracheck, também baseado em espectrometria de infravermelho, para analise de TOG; 3. Alternativa a técnica de infravermelho baseada em microemulsão (titulação).</t>
  </si>
  <si>
    <t>PT-200.20.00067.01</t>
  </si>
  <si>
    <t>EV-00436</t>
  </si>
  <si>
    <t>Métodos analíticos para medição de TOG em ambiente offshore</t>
  </si>
  <si>
    <t>Metodologia para medição de TOG sem utilização de solvente ou método de extração prévio (analise direta). Abordagem via ressonância magnética nuclear de baixo campo</t>
  </si>
  <si>
    <t>Redução de tempo na obtenção dos resultados, além da economia com consumíveis.</t>
  </si>
  <si>
    <t>Termos de cooperação associados , material absorvente e sistema de medição baseado em ultrassom</t>
  </si>
  <si>
    <t>Sensibilidade a detecção e concentração de espécies ácidas presentes. Disponibilização de padrões de calibração adequados a variações observadas em termos das espécies de interesse.</t>
  </si>
  <si>
    <t>Plano de trabalho finalizado.  O primeiro teste será em P-52, embora possa ser aplicado em qualquer sistema de produção offshore.</t>
  </si>
  <si>
    <t>Presença de espécies solúveis em água (ácidos) e sensibilidade na detecçao destas nas abordagem em desenvolvimento</t>
  </si>
  <si>
    <t>UFRJ, UFG e UNICAMP</t>
  </si>
  <si>
    <t>Restulados obtidos a partir de material disponivel comercialmente. Células de medição de fácil construção e baixo custo</t>
  </si>
  <si>
    <t>Recursos associados a TC´s</t>
  </si>
  <si>
    <t>Alternatviva a solução atual para a medição de TOG a bordo. Possibilidade  de aplicação em abordagem on-line. Dessa forma, torna-se possível um controle mais adequado e confiável do processo de descarte de água produzida e a realização de otimização da planta de processo  com vistas a redução de TOG</t>
  </si>
  <si>
    <t>Redução siginificativa no custo de equipamento necesário para analise, além da disponibilização de alternativas que não necessitam a utilização de solvente e permitem a analise direta da água. Em médio prazo pode inclusive possibilitar aplicações on-line.</t>
  </si>
  <si>
    <t>Dificuldade na aquisição de materiais adorventes ou falta de disponibilidade para fornecedor.</t>
  </si>
  <si>
    <t>1. Sistema de analise direta baseado em espectroscopia acústica; 2.  Sistema de analise direta e indireta por fluorescência. 3.Analise utilizando ressonância magnética nuclear</t>
  </si>
  <si>
    <t>PT-200.20.00067.02</t>
  </si>
  <si>
    <t>EV-00437</t>
  </si>
  <si>
    <t>SSD para enquadramento de TOG</t>
  </si>
  <si>
    <t>Software para previsão do TOG gravimétrico em função das variaveis de processo e do TOG online.</t>
  </si>
  <si>
    <t>O SSD protege a imagem a companhia, além de permitir a otimização on-line da planta de água de produzida, reduzindo as vulnerabilidades do descarte.</t>
  </si>
  <si>
    <t>B95L</t>
  </si>
  <si>
    <t>Aloisio Euclides Orlando Junior</t>
  </si>
  <si>
    <t>9889870</t>
  </si>
  <si>
    <t>TERMO DE COOPERAÇÃO COM A UNIFEI.</t>
  </si>
  <si>
    <t>AQUISITAR DADOS _x000D_
CONFIÁVEIS DE ACOMPANHAMENTO DE PROCESSO.</t>
  </si>
  <si>
    <t>SERÁ APLICADA NAS PLATAFORMAS DO E&amp;P A PARTIR DE JUN/2023.</t>
  </si>
  <si>
    <t>APOIO DA UN ENVOLVIDA _x000D_
PARA IMPLANTAÇÃO DO SOFTWARE QUE SERÁ DESENVOLVIDO PELA UNIFEI.</t>
  </si>
  <si>
    <t>CIENTISTAS DE DADOS, ENGENHEIROS DE_x000D_
 BASE E DOS PMFs.</t>
  </si>
  <si>
    <t>COMO SERÁ UM SOFTWARE DESENVOLVIDO NA UNIVERSIDADE PARA _x000D_
PETROBRAS, NÃO HÁ NENHUMA AÇÃO DO MERCADO SOBRE A ENTREGA.</t>
  </si>
  <si>
    <t>ACESSO A DADOS DO PI DAS _x000D_
PLATAFORMAS DE INTERESSE.</t>
  </si>
  <si>
    <t>O SSD PROTEGE A IMAGEM _x000D_
DA COMPANHIA, ALÉM DE PERMITIR A OTIMIZAÇÃO ON-LINE DA PLANTA DE ÁGUA DE PRODUZIDA, REDUZINDO AS VULNERABILIDADES DO DESCARTE.</t>
  </si>
  <si>
    <t>EVITAR MULTAS COM DESCARTE DE ÁGUA PRODUZIDA DESENQUADRADA (AVALIADA EM R$ 15 MM/ANO).</t>
  </si>
  <si>
    <t>COMO SERÁ UM SOFTWARE DESENVOLVIDO NA UNIVERSIDADE PARA _x000D_
PETROBRAS, NÃO HAVERÁ NENHUM MALEFÍCIO AO MERCADO SE A ENTREGA NÃO CUMPRIR OS OBJETIVOS PRECONIZADOS.</t>
  </si>
  <si>
    <t>SISTEMA DE SUPORTE À _x000D_
DECISÃO QUE AJUDA AO OPERADOR INTERVIR NAS VARIÁVEIS CORRETAS PARA EVITAR O DESENQUADRAMENTO DA ÁGUA PRODUZIDA DESCARTADA - TOG SUPERIOR A 29 PPM (CONAMA 393).</t>
  </si>
  <si>
    <t>PT-200.20.00067.03</t>
  </si>
  <si>
    <t>EV-00438</t>
  </si>
  <si>
    <t>Mapa de sensibilidade ambiental da Bacia de Santos</t>
  </si>
  <si>
    <t>Mapa de sensibilidade ambiental da Bacia de Santos, contendo a caracterização da linha de costa sob influência da Bacia Sedimentar de Santos, descrevendo sua vulnerabilidade e sensibilidade a potenciais derrames de óleo (Exigência ambiental do IBAMA).</t>
  </si>
  <si>
    <t>Possuir mapeamento da linha de costa nas escalas tática e operacional quanto aos aspectos relevantes no caso de um derrame de óleo na Bacia de Santos. Dados ambientais, de infraestrutura e de logística compõe o banco de dados digital e também as cartas impressas, que são utilizados exaustivamente pela Petrobras e órgãos reguladores, como Marinha do Brasil, Ministério do Meio Ambiente e IBAMA.</t>
  </si>
  <si>
    <t>URRJ</t>
  </si>
  <si>
    <t>Daniel Leite Moreira</t>
  </si>
  <si>
    <t>CENPES/PDIDMS/SE/MCA</t>
  </si>
  <si>
    <t>9661537</t>
  </si>
  <si>
    <t>ST-0068</t>
  </si>
  <si>
    <t>Caracterização ambiental de áreas estratégicas</t>
  </si>
  <si>
    <t>IT-026</t>
  </si>
  <si>
    <t>Desenvolvimento de tecnologias e soluções ambientais e sociais</t>
  </si>
  <si>
    <t>Necessidade de caracterização e monitoramento ambiental e social, implementando novas metodologias e tecnologias para otimização de processos, redução de custos e sustentabilidade de Projetos de Produção e Gestão dos Ativos da Companhia.</t>
  </si>
  <si>
    <t>- Metade do escopo de 1 Termo de Cooperação no valor estimado de 4 MM_x000D_
- HH da equipe do CENPES (MA): 0,05 MM_x000D_
- Serviços analíticos interno (PEDP/MA):  0,05 MM</t>
  </si>
  <si>
    <t>- Análises de geoprocessamento das informações ambientais e cartográficas em diferentes escalas e fontes de informação._x000D_
- Consolidação do levantamento de dados biológicos para composição das cartas</t>
  </si>
  <si>
    <t>- Fase de análises de geoprocessamento dos dados _x000D_
- Alimentação de banco de dados _x000D_
- Aplicação direta na Bacia de Santos, com a manutenção da licença de perfuração_x000D_
- Aplicação das melhorias metodológicas em projetos futuros. _x000D_
- Previsão de entrega em Set/2020</t>
  </si>
  <si>
    <t>- Alinhamento da análise crítica com as parcerias para emissão de relatório final_x000D_
- Realizar apresentação prévia à Petrobras da apresentação ao IBAMA</t>
  </si>
  <si>
    <t>- UN-BS;_x000D_
- UN-RIO;_x000D_
- SMS/LARE;_x000D_
- SMS/PN-E&amp;P/MA;_x000D_
- UNESP</t>
  </si>
  <si>
    <t>- Publicações junto à comunidade científica, consolidando o resultado para ser utilizado como subsídio técnico na argumentação junto ao órgão ambiental_x000D_
- Facilidade e agilidade no licenciamento ambiental de empreendimentos futuros_x000D_
- Aplicação durante as contigências ambientais em áreas marinhas</t>
  </si>
  <si>
    <t>- Desembolso das parcelas planejadas no TC com a UNESP de modo a garantir a vinculação dos pesquisadores ao projeto.</t>
  </si>
  <si>
    <t>- Condicionante de licença de perfuração da Bacia de Santos, incluindo o pré-sal_x000D_
- Subsídios aos processos de licenciamento ambiental futuros, evitando custos e otimizando processos._x000D_
- Mapas base para contigência ambiental</t>
  </si>
  <si>
    <t>89712900</t>
  </si>
  <si>
    <t>- Risco de impacto na licença de perfuração da Bacia de Santos (multa e/ou suspensão de atividades);_x000D_
- Risco de não renovação de licença para novas atividades na Bacia de Santos;_x000D_
- Risco de demanda adicional do órgão ambiental.</t>
  </si>
  <si>
    <t>- Entrega das cartas de sensibilidade ambiental ao toque de óleo na costa (cartas SAO) ao IBAMA, à UN-BS e à UN-RIO._x000D_
- Entrega do banco de dados ambiental digital contido nos mapas_x000D_
- Apresentação dos mapas ao IBAMA durante a RAC anual de acompanhamento do Projeto Santos._x000D_
- Atendimento a condicionante ambiental da licença de perfuração da Bacia de Santos, incluindo o pré-sal</t>
  </si>
  <si>
    <t>EV-00440</t>
  </si>
  <si>
    <t>Caracterização ambiental da Bacia de Santos</t>
  </si>
  <si>
    <t>Disponibilização ao IBAMA das informações científicas relacionadas à oceanografia física, química, biológica e geológica no formato de capítulos, artigos científicos, relatórios e banco de dados referentes as linhas de pesquisa desenvolvidas no âmbito do projeto.</t>
  </si>
  <si>
    <t>Desta forma, a caracterização ambiental da área sedimentar da Bacia de Santos será concluída, cumprindo a obrigação legal da licença ambiental de operação da perfuração e gerando dados de referência fundamentais para a correta gestão ambiental da área. Por exemplo, do ponto de vista ambiental, subsidiará a tomada de decisão quanto a rotas de dutos, métodos de ancoragem, instalação de novos empreendimentos quanto à situação oceanográfica e eventos extremos. De posse dos dados, subsidiará propostas de redução de novas caracterizações pela exploração e produção, defesa jurídica em possíveis desastres ambientais.</t>
  </si>
  <si>
    <t>SMS/LCA/MPL-E&amp;P-FC</t>
  </si>
  <si>
    <t>upimgs/base_convite_SANTOS_PCRBS.jpg</t>
  </si>
  <si>
    <t>ST-0184</t>
  </si>
  <si>
    <t>Conformidade ambiental com integração científica para exploração e produção</t>
  </si>
  <si>
    <t>IT-043</t>
  </si>
  <si>
    <t>Atendimento a compromissos ambientais com integração científica</t>
  </si>
  <si>
    <t>- Custo com embarcação: R$ 51 MM_x000D_
- 5 Termo de Cooperação: 65,7 MM_x000D_
- HH da equipe do CENPES (MA): 19,2 MM_x000D_
- Serviços analíticos interno (PEDP/MA):  2,8 MM</t>
  </si>
  <si>
    <t>- Conclusão da 2ª campanha oceanográfica para coleta de dados e logística associada_x000D_
- Conclusão das análises laboratoriais químicas, físicas, geológicas e biológicas_x000D_
- Consolidação das análises e tratamento de dados químicos, físicos, geológicos e biológicos</t>
  </si>
  <si>
    <t>- Fase de coleta e análise de dados ambientais;_x000D_
- Alimentação de banco de dados _x000D_
- Aplicação direta na Bacia de Santos, com a manutenção da licença de perfuração_x000D_
- Aplicação dos resultados como subsídios técnicos junto aos órgãos ambientais em todas bacias sedimentares marinhas._x000D_
- Previsão de entrega em Set/2022</t>
  </si>
  <si>
    <t>- Alinhamento da análise crítica com as parcerias para emissão de relatório final_x000D_
- Parâmetros ecológicos, químicos, físicos e geológicos</t>
  </si>
  <si>
    <t>- UN-BS;_x000D_
- UN-RIO;_x000D_
- BUZIOS;_x000D_
- SMS/LARE;_x000D_
- SMS/PN-E&amp;P/MA;_x000D_
- SUB/OP-SUB/GDSO/OCN (navio);_x000D_
- CENPES/PDEP/GSE_x000D_
- CENPES/PDDP/TEO_x000D_
- CENPES/PDEP/GEOQ_x000D_
- SUB/ES/GEO_x000D_
- IO-USP_x000D_
- UFRJ_x000D_
- UNESP_x000D_
- FURG_x000D_
- UFPR_x000D_
- UNIFESP_x000D_
- INPE_x000D_
- INSTITUTO DE PESCA -SP_x000D_
- UFF_x000D_
- UERJ</t>
  </si>
  <si>
    <t>- Publicações junto à comunidade científica, consolidando o resultado para ser utilizado como subsídio técnico na argumentação junto ao órgão ambiental_x000D_
- Facilidade e agilidade no licenciamento ambiental de empreendimentos futuros_x000D_
- Otimização do futuro projeto de monitoramento regional da BS</t>
  </si>
  <si>
    <t>- Garantia de disponibilidade contratual e técnica da embarcação de pesquisa para coleta de dados ambientais_x000D_
- Desembolso das parcelas planejadas nos 5 termos de cooperação vigentes, de forma a garantir o pagamento dos pesquisadores associados.</t>
  </si>
  <si>
    <t>- Condicionante de licença de perfuração da Bacia de Santos, incluindo o pré-sal_x000D_
- Subsídios aos processos de licenciamento ambiental futuros para implantação, operação, manutenção e descomissionamento de ativos, evitando custos e otimizando processos._x000D_
- disponibilização de banco de dados espacial para facilitar a tomada de decisão baseada em dados._x000D_
- Otimização do futuro monitoramento regional da BS, com redução de custos</t>
  </si>
  <si>
    <t>1678703400</t>
  </si>
  <si>
    <t>- Entrega ao IBAMA das informações científicas relacionadas à oceanografia física, química, biológica e geológica no formato de capítulos, artigos científicos, relatórios referentes as linhas de pesquisa desenvolvidas no âmbito do projeto. Desta forma,  _x000D_
- Entrega do banco de dados ambiental_x000D_
- Atendimento a condicionante ambiental da licença de perfuração da Bacia de Santos, incluindo o pré-sal</t>
  </si>
  <si>
    <t>PT-200.20.00068.02</t>
  </si>
  <si>
    <t>EV-00441</t>
  </si>
  <si>
    <t>Biologia reprodutiva de corais de águas profundas</t>
  </si>
  <si>
    <t>Entrega ao IBAMA do estudo sobre biologia reprodutiva de corais de águas profundas com foco na reprodução desses ecossitemas. Condicionante ambiental das P-62 e TAC da Bacia de Santos</t>
  </si>
  <si>
    <t>- Atendimento à condicionante de licença de operação do gasoduto da P-62_x000D_
- Subsídios aos processos de licenciamento ambiental para implantação, operação, manutenção e descomissionamento de ativos.</t>
  </si>
  <si>
    <t>HRR3</t>
  </si>
  <si>
    <t>Halesio Milton Correa de Barros Neto</t>
  </si>
  <si>
    <t>2477541</t>
  </si>
  <si>
    <t>- Consolidação da análise crítica dos dados e emissão do relatório final</t>
  </si>
  <si>
    <t>- Fase de alinhamento da análise crítica com as parceiras;_x000D_
- Esse relatório final será utilizado pelas unidades operacionais onde exista ocorrência de corais de águas profundas nos ativos de produção, além de ser aproveitado pela área corporativa de SMS para gestão das exigência ambientais. Também poderá ser utilizado pela Engenharia para elaboração de novos projetos e pelos órgãos ambientais para aumento de conhecimento sobre o tema, conforme exigência do mesmo;_x000D_
- Previsão de entrega em Dez/2020</t>
  </si>
  <si>
    <t>- Alinhamento da análise crítica com as parcerias para emissão de relatório final</t>
  </si>
  <si>
    <t>- UN-ES;_x000D_
- SMS/PN-E&amp;P;_x000D_
- OP-SUB/GDS (NOAA);_x000D_
- LMS/OMD/DESC;_x000D_
- IEAPM</t>
  </si>
  <si>
    <t>- Publicações junto à comunidade científica, consolidando o resultado para ser utilizado como subsídio técnico na argumentação junto ao órgão ambiental</t>
  </si>
  <si>
    <t>- Cumprmento do Termo de cooperação com o IEAPM, mantendo o pagamento da última parcela no valor de R$ 78.817,85 antes do encerramento do contrato, que irá ocorrer em 29 de junho de 2020</t>
  </si>
  <si>
    <t>- Condicionante de licença de operação do gasoduto da P-62_x000D_
- Subsídios aos processos de licenciamento ambiental para implantação, operação, manutenção e descomissionamento de ativos.</t>
  </si>
  <si>
    <t>R$ 2.175.490.000 (dois bilhões, cento e setenta e cinco milhões, quatrocentos e noventa reais).</t>
  </si>
  <si>
    <t>- Risco de impacto na licença de operação da P-62 (multa e/ou suspensão);_x000D_
- Risco de não liberação de LO para novas plataformas em ambientes de águas profundas;_x000D_
- Risco de demanda adicional do órgão ambiental.</t>
  </si>
  <si>
    <t>- Entrega ao IBAMA do estudo sobre biologia reprodutiva de corais de águas profundas com foco visando melhores estratégias de manejo desses ecossistemas. _x000D_
- Atendimento a condicionante ambiental da P-62 e TAC da Bacia de Santos.</t>
  </si>
  <si>
    <t>EV-00442</t>
  </si>
  <si>
    <t>Estado da arte da recuperação de rodolitos</t>
  </si>
  <si>
    <t>Entregas ao IBAMA do estado da arte sobre a recuperação de rodolitos e avaliação sobre a viabilidade de sua execução, como condicionante do Termo de Ajustamento de Conduta para a área de Almoxarifados Submarinos da SUB/IPSUB/PROJSUB-BC/PDES, bem como a elaboração de um projeto de avaliação da biodiversidade associada a bancos de rodolitos e corais de água profunda através do uso de ferramentas de metagenômica, como compensação da atividade de abandono de poços na Bacia de Campos.</t>
  </si>
  <si>
    <t>Segurança jurídica para a execução da atividade de E&amp;P Offshore.Aumento do conhecimento sobre ambientes sensíveis nas áreas de E&amp;P da Petrobras, foco dos processos de licenciamento na área onde a empresa atua.Aumento do conhecimento sobre o uso da ferramenta metagenômica para uso nos monitoramentos ambientais da Petrobras, com vistas à simplificação de processos e redução de custos.</t>
  </si>
  <si>
    <t>CJAA</t>
  </si>
  <si>
    <t>Eduardo Hilzendeger Marcon</t>
  </si>
  <si>
    <t>9659646</t>
  </si>
  <si>
    <t>800 HH CENPES
800 HH FIRJAN</t>
  </si>
  <si>
    <t xml:space="preserve">Consolidar toda a informação publicada sobre o potencial de recuperação de rodolitos, pois, não há ainda no mundo um direcionamento de esforços neste sentido. As informações estão dispersas em diversas frentes de pesquisa que envolvem crescimento, reprodução e dispersão destes organismos e precisam ser organizadas. </t>
  </si>
  <si>
    <t xml:space="preserve">A Petrobras, durante décadas, fez uso de uma extensa área do fundo marinho na Bacia de Campos para armazenamento de equipamentos de E&amp;P (âncoras, linhas, etc) sem autorização do IBAMA e sobre bancos de rodolitos (algas marinhas calcárias incrustantes), áreas altamente sensíveis por se tratarem de ambientes recifais profundos (até 250 metros). Essa falha no licenciamento está agora sendo reparada por um Termo de Ajustamento de Conduta e tem como um de seus compromissos a elaboração de um documento indicando potenciais formas de indução da recuperação destes ambientes.
O documento em elaboração tem como foco a Bacia de Campos, mas pode ser utilizado para qualquer parte do mundo onde ocorram estes ambientes, logo após a sua finalização.
</t>
  </si>
  <si>
    <t xml:space="preserve">Como se trata da elaboração de um estado da arte no assunto é necessário que seja feita uma intensa pesquisa por fontes bibliográficas no mundo e que atentem para a recuperção destes ambientes e assuntos correlatos, como taxas de crescimento, épocas reprodutivas e potencial de dispersão de propágulos. </t>
  </si>
  <si>
    <t>- LMS/OMD/DESC
- SUB/IPSUB/PROJSUB-BC/PDES
- SUB/OPSUB/GDSO/GDS
- SMS/PN-E&amp;P/MA
- SMS/PN-DP&amp;T/MA</t>
  </si>
  <si>
    <t>Devem ser implementadas alternativas para permitir a plena recuperação dos bancos de rodolitos afetados pelas atividades da Petrobras na área. Os resultados devem ser publicados e divulgados mundialmente. As atividades de E&amp;P da Petrobras na Bacia de Campos devem ser regularizadas e as pendências de licenciamento plenamente atendidas.</t>
  </si>
  <si>
    <t>HH CENPES
HH FIRJAN</t>
  </si>
  <si>
    <t xml:space="preserve">Consolidação do conheciimento sobre os impactos causados a estes ambientes e sua capacidade de recuperação ajudando nos processos de descomissionamento de empreendimentos. 
Segurança jurídica para continuarmos a explorar e produzir petróleo em águas brasileiras.
</t>
  </si>
  <si>
    <t>VALORAÇÃO</t>
  </si>
  <si>
    <t>As atividades de E&amp;P na região da Bacia de Campos podem ser paralisadas, com riscos de reflexos na Bacia de Santos, além da aplicação de multas e sanções jurídicas contra a Petrobras.</t>
  </si>
  <si>
    <t>Será consolidada uma Comunicação Técnica a ser enviada à SUB/IPSUB/PROJSUB-BC/PDES até 31/07. Esta passará por revisão e será enviada ao IBAMA até 31/12.
Este dcumento precisa de robustez científica para que seja aceito como uma resposta à solicitação feita no Termo de Ajustamento de Conduta firmado entre Petrobras, IBAMA e o Ministério Público Federal para regularização do uso das áreas de almoxarifado submarino utilizadas pela Petrobras na Bacia de Campos.</t>
  </si>
  <si>
    <t>PT-200.20.00068.06</t>
  </si>
  <si>
    <t>EV-00443</t>
  </si>
  <si>
    <t>Diversidade genética de corais de águas profundas</t>
  </si>
  <si>
    <t>Entrega ao IBAMA de resultados sobre estudo da diversidade genética, conectividade e genômica em ambientes de corais de águas profundas. Condicionante ambiental das P-62 e TAC da Bacia de Santos</t>
  </si>
  <si>
    <t>Entrega mais adiantada relacionada à condicionante ambiental da P-62 e TAC da BS. Avaliação mais precisa dos impactos das atividades de E&amp;P em ambientes de corais de águas profundas, isolando de outras interferências</t>
  </si>
  <si>
    <t>CQ98</t>
  </si>
  <si>
    <t>Celio Roberto Jonck</t>
  </si>
  <si>
    <t>9695100</t>
  </si>
  <si>
    <t>Termo de Cooperação com UFRJ: R$ 3.606.211,06</t>
  </si>
  <si>
    <t>Finalizar transferência do lab da contratada e finalização da Pandemia (uma vez que as análises que faltam são da mesma natureza da que é realizada nos estudos da Covid)</t>
  </si>
  <si>
    <t>A técnica está entre as mais avançadas para a determinação da genética de populações.
Pode ser aplicada em áreas estratégicas onde é necessária a gestão de ambientes profundos.
A partir da finalização do projeto.</t>
  </si>
  <si>
    <t>Alinhamento da análise crítica com as parcerias para emissão de relatório final.</t>
  </si>
  <si>
    <t>E&amp;P
UFRJ
USP</t>
  </si>
  <si>
    <t>A estabilização dessa tecnologia genética em matéria de eficiência e o seguimento de sua tendência de redução de custo pode colocar os estudos de caracterização e monitoramento ambiental no âmbito da "big data" e da transformação digital.</t>
  </si>
  <si>
    <t>Cumprmento dos Termos de cooperação com a UFRJ e USP</t>
  </si>
  <si>
    <t>Ganho de tempo e diminuição de custo no atendimento de obrigações ambientais.</t>
  </si>
  <si>
    <t>Essa abordagem seria uma nova forma de realizar avaliação e monitoramento ambiental e tem potencial para gerar grande ganho de imagem pela inovação atrelada à sua utilização. Como sabemos da existência de ações relacionadas a essa abordagem entre as concorrentes, a inação, neste momento, pode minimizar esse ganho de imagem.</t>
  </si>
  <si>
    <t>Redução de tempo e custo de análises ambientais.</t>
  </si>
  <si>
    <t>EV-00444</t>
  </si>
  <si>
    <t>Avaliação de efeitos da atividade E&amp;P em ambientes sensíveis</t>
  </si>
  <si>
    <t>Entrega ao IBAMA do estudo sobre avaliação de efeitos da atividade do E&amp;P sobre ambientes sensíveis. Condicionante ambiental das P-62 e TAC da Bacia de Santos</t>
  </si>
  <si>
    <t>Atendimento à condicionante da Licença de Operação da plataforma P-62, imprescindível para a continuidade da operação desta e de outras unidades da companhia, além de evitar multas;Contribuição para a gestão ambiental de atividades de E&amp;P em áreas marinhas sensíveis, com ganho de valor para a companhia e redução de entraves em processos de licenciamento ambiental.</t>
  </si>
  <si>
    <t>NRKR</t>
  </si>
  <si>
    <t>Priscila Reis da Silva</t>
  </si>
  <si>
    <t>9695485</t>
  </si>
  <si>
    <t>- Termo de Cooperação com o LABTOX: R$ 4.522.906,02 _x000D_
'- Termo de Cooperação com o NORCE: NOK 3.871.000,00 _x000D_
- HH da equipe do CENPES (MA): _x000D_
- Campanhas de coleta de corais de águas profundas:</t>
  </si>
  <si>
    <t>- Realização de experimentos laboratoriais com corais de águas profundas e algas calcárias;_x000D_
- Teste de laboratório e campo da ferramenta para avaliação in situ da saúde dos corais</t>
  </si>
  <si>
    <t>- Fase de realização dos experimentos laboratoriais com corais profundos e algas calcárias e de testes da ferramenta para avaliação in situ da saúde dos corais;_x000D_
- Os resultados dos experimentos serão utilizados pelas áreas operacionais com presença de corais de águas profundas e algas calcárias, pela área corporativa de SMS para gestão das exigência ambientais, pela Engenharia para elaboração de novos projetos e pelos órgãos ambientais para aumento de conhecimento sobre o tema, conforme exigência do mesmo;_x000D_
- Previsão de entrega em Dez/2021</t>
  </si>
  <si>
    <t>- Alinhamento da análise crítica com os parceiros para emissão dos relatórios</t>
  </si>
  <si>
    <t>- UN-ES;_x000D_
- SMS/PN-E&amp;P;_x000D_
- OP-SUB/GDS (NOAA);_x000D_
- LMS/OMD/DESC;_x000D_
- LABTOX_x000D_
- NORCE</t>
  </si>
  <si>
    <t>- Cumprimento dos TCs;_x000D_
- Coleta de corais de águas profundas (embarcação Petrobras)</t>
  </si>
  <si>
    <t>R$ 1.023.549.000,00</t>
  </si>
  <si>
    <t>- Risco de impacto na licença de operação da P-62 (multa e/ou suspensão);_x000D_
- Risco de não liberação de LO para novas plataformas em ambientes de águas profundas;_x000D_
- Risco de não liberação de autorizações para atividades em fundos de algas calcárias;_x000D_
- Risco de demanda adicional do órgão ambiental.</t>
  </si>
  <si>
    <t>- Entrega ao IBAMA de resultados de experimentos laboratoriais com produtos e descartes da indústria de óleo e gás offshore e da ferramenta para monitoramento da saúde dos corais profundos no ambiente. _x000D_
- Atendimento a condicionante ambiental das P-62 e TAC da Bacia de Santos</t>
  </si>
  <si>
    <t>PT-200.20.00068.01</t>
  </si>
  <si>
    <t>EV-00445</t>
  </si>
  <si>
    <t>Ecologia de corais de águas profundas das BC e BS</t>
  </si>
  <si>
    <t>Entrega ao IBAMA dos resultados de ecologia de corais de águas profundas das Bacias de Campos e Santos. Condicionante ambiental das P-62 e TAC de Perfuração da Bacia de Santos</t>
  </si>
  <si>
    <t>Contribuição para a gestão das atividades de E&amp;P em áreas marinhas sensíveis, com ganho de valor para a companhia e redução de entraves em processos de licenciamento ambiental.</t>
  </si>
  <si>
    <t>BU7E</t>
  </si>
  <si>
    <t>Guarani de Hollanda Cavalcanti</t>
  </si>
  <si>
    <t>205816</t>
  </si>
  <si>
    <t>Realização das campanhas de caracterização ambientalcom ROV e observatório submarino não cabeado (lander)</t>
  </si>
  <si>
    <t>Fase análise de resultados dos dados já adquiridos e de planejamento para as campanhas de aquisição de dados com o observat´torio submarino não tripulado. _x000D_
- O relatório final será utilizado pelas áreas operacionais com presença de corais de águas profundas, pela área corporativa de SMS para gestão das exigência ambientais, pela Engenharia para elaboração de novos projetos e pelos órgãos ambientais para aumento de conhecimento sobre o tema, conforme exigência do mesmo;_x000D_
- Previsão de entrega em Dez/2021</t>
  </si>
  <si>
    <t>- UN-ES;_x000D_
-UN-BS_x000D_
- SMS/PN-E&amp;P;_x000D_
- OP-SUB/GDS (NOAA);_x000D_
- LMS/OMD/DESC;_x000D_
- USP</t>
  </si>
  <si>
    <t>Publicações junto à comunidade científica, consolidando o resultado para ser utilizado como subsídio técnico na argumentação junto ao órgão ambiental</t>
  </si>
  <si>
    <t>-Cumprmento do Termo de cooperação com a USP._x000D_
-Disponibilidade de embarcação RSV para realização das campanhas com  ROV e o observatório submarino.</t>
  </si>
  <si>
    <t>Condicionante de licença de operação do gasoduto da P-62 e TAC da Bacia de Santos_x000D_
- Subsídios aos processos de licenciamento ambiental para implantação, operação, manutenção e descomissionamento de ativos.</t>
  </si>
  <si>
    <t>- Risco de impacto na licença de operação da P-62 e TAC da BS  (multa e/ou suspensão);_x000D_
- Risco de não liberação de LO para novas plataformas em ambientes de águas profundas;_x000D_
- Risco de demanda adicional do órgão ambiental.</t>
  </si>
  <si>
    <t>- Entrega ao IBAMA do estudo integrado sobre ecologia  de corais de águas profundas das bacias de Santos e Campos_x000D_
- Atendimento a condicionante ambiental das P-62 e TAC da Bacia de Santos</t>
  </si>
  <si>
    <t>PT-200.20.00068.05</t>
  </si>
  <si>
    <t>EV-00446</t>
  </si>
  <si>
    <t>Caracterização de ambientes sedimentares marinhos sensíveis</t>
  </si>
  <si>
    <t>Ampliação do conhecimento sobre ambientes marinhos sensíveis, com foco em corais de águas profundas e rodolitos,  nas áreas de atuação da Petrobras, e gerar informações que subsidiem a avaliação de impactos ambientais sobre estes ecossistemas, propiciando a capacitação de recursos humanos e difusão do conhecimento.</t>
  </si>
  <si>
    <t>Contribuição para a gestão ambiental de atividades de E&amp;P em ambientes marinhos sensíveis, com ganho de valor para a companhia e redução de entraves em processos de licenciamento ambiental.</t>
  </si>
  <si>
    <t>upimgs/DSC00753.JPG</t>
  </si>
  <si>
    <t>R$ 31.575,06 (mil) (PNG)</t>
  </si>
  <si>
    <t>Realização dos estudos previstos nos termos de cooperação das instituições parceiras. Inclui biologia reprodutiva, conectividade e diversidade genética, genômica, avaliação de impacto  e caracterização ecológica. _x000D_
_x000D_
Realizar as campanhas de coleta de amostras e de instalação/recuperação do observatório submarino (lander). Garantir a realização dos trabalhos em andamento previstos nos TCs, considerando os aditivos de prazo que foram necessários devido ao contingenciamento de verba em decorrência em decorrência da COVID 19.</t>
  </si>
  <si>
    <t>A entrega depende da conclusão dos estudos realizados por meio de termos de cooperação do projeto de P&amp;D. Alguns destes estudos estão mais adiantados, como é o caso da biologia reprodutiva dos corais e outros ainda precisam de coleta e análise de dados em campo e em laboratório (ex. caracterização ecológica e avaliação de impacto). _x000D_
- Esse relatório integrado será utilizado pelas áreas operacionais com presença de corais de águas profundas, pela área corporativa de SMS para gestão das exigência ambientais, pela Engenharia para elaboração de novos projetos e pelos órgãos ambientais para aumento de conhecimento sobre o tema, conforme exigência do mesmo;_x000D_
- Previsão de entrega em Dez/2022</t>
  </si>
  <si>
    <t>- UN-ES;_x000D_
-UN-BS_x000D_
- SMS/PN-E&amp;P;_x000D_
- OP-SUB/GDS (NOAA);_x000D_
- ECD/OMD/DESC;_x000D_
- USP</t>
  </si>
  <si>
    <t>Ampla divulgação para as áreas da companhia impactadas pelo tema ambientes marinhos sensíveis em seus processos de gestão e licenciamento ambiental. Utilização do documento como referência para a realização de estudos ambientais e negociação com o órgão ambiental</t>
  </si>
  <si>
    <t>-Cumprimento dos termos de cooperação com a USP, IEAPM, UFRJ, LABTOX e NORCE. Pagamento das parcelas pendentes é fundamental._x000D_
-Disponibilidade de embarcação RSV para realização das campanhas com  ROV e o observatório submarino.</t>
  </si>
  <si>
    <t>A sobreposição das atividades da Petrobras com ambientes marinhos sensíveis traz impactos aos negócios da companhia. Portanto, saber onde esses ambientes ocorrem, assim como conhecer sua ecologia e os reais impactos das atividades de E&amp;P sobre eles, são fundamentais para a gestão e licenciamento ambiental da empresa. _x000D_
_x000D_
Subsídios aos processos gestão e licenciamento ambiental para implantação, operação, manutenção e descomissionamento de ativos.</t>
  </si>
  <si>
    <t>VPL - R$ 1.031.172,75 _x000D_
VPL-PD - R$ 761.713,39</t>
  </si>
  <si>
    <t>- Risco de impacto nas licenças de operação da P-62  e de Perfuração da BS (multa e/ou suspensão);_x000D_
- Risco de não liberação de LO para novas plataformas em ambientes de águas profundas;_x000D_
- Risco de demanda adicional do órgão ambiental.</t>
  </si>
  <si>
    <t>- Disponibilização de relatório executivo integrando os resultados gerados pelos diferentes termos de cooperação do projeto de P&amp;D (133.01.12661), todos relacionados a ambientes marinhos sensíveis, em especial corais de águas profundas e rodolitos. O produto visa dar subsídios à companhia nos processos de gestão e licenciamento ambiental, _x000D_
_x000D_
- Atendimento a condicionante ambiental das P-62 e TAC de Perfuração da Bacia de Santos.</t>
  </si>
  <si>
    <t>PT-200.20.00068.03</t>
  </si>
  <si>
    <t>EV-00447</t>
  </si>
  <si>
    <t>Caracterização do aquífero na Formação Alter do Chão</t>
  </si>
  <si>
    <t>Ampliação do conhecimento hidrogeológico regional do aquífero associado à Formação Alter do Chão focando as condições de salinidade e fluxo regional, à luz da Resolução CONAMA 396/2008; Conhecimento das principais características hidrogeológicas do aquífero profundo que engloba à circunvizinhança a Base Operacional em Urucu como: direção preferencial de fluxo,</t>
  </si>
  <si>
    <t>características hidrogeoquímicas (principalmente salinidade), tempo de residência da água subterrânea, conectividade com outros aquíferos, etc., subsidiando a UO-AM com respostas às auditorias ambientais e permitindo a manutenção da atividade de injeção de água produzida, vital para a continuidade da operação do Ativo de Urucu.</t>
  </si>
  <si>
    <t>TB4N</t>
  </si>
  <si>
    <t>Fatima Ferreira do Rosario</t>
  </si>
  <si>
    <t>9711883</t>
  </si>
  <si>
    <t>1650000</t>
  </si>
  <si>
    <t>Reiniciar TC suspenso temporariamente</t>
  </si>
  <si>
    <t>Já está sendo aplicado desde abr/2019</t>
  </si>
  <si>
    <t>É necessário considerar o estado da arte do conhecimento sobre o aquífero, em virtude de sua localização em área remota e limitação de dados disponívis sobre o mesmo.</t>
  </si>
  <si>
    <t xml:space="preserve">UN-AM
SMS/PN-E&amp;P/MA
SMS/ECE
</t>
  </si>
  <si>
    <t>Não serão necessárias alterações no mercado para absorver o resultado esperado.</t>
  </si>
  <si>
    <t>Retomada do TC suspenso, retorno às atividades normais em Urucu</t>
  </si>
  <si>
    <t>. Ganhos já são concretos - impediu a geração de multa e/ou paralisação da produção, por subsidiar respostas às não-conformidades graves apontadas em auditoria ambiental da ANP nesta Base
. Redução de custo para implantação de poços de monitoramento profundos e campanhas de monitoramento</t>
  </si>
  <si>
    <t>51643681</t>
  </si>
  <si>
    <t>As entregas parciais já estão sendo utilizadas. A entrega final poderá não ser utilizado no caso de desinvestimento na área de aplicação.</t>
  </si>
  <si>
    <t>Entendimento das condições de fluxo e salinidade e hidroquímica em de aquífero regional (Aquífero Tikuna) que recebe injeção de água produzida, localizado em ambiente sensível (Amazônia)
Será alcançado o conhecimento das características de fluxo, salinidade e hidroquímica deste aquífero, de modo a fornecer subsídios para a tomada de decisão e argumentação frente aos órgãos ambientais sobre a atividade de injeção de água produzida</t>
  </si>
  <si>
    <t>EV-00448</t>
  </si>
  <si>
    <t>Modelagem oceânica para gestão ambiental</t>
  </si>
  <si>
    <t>Implantação do novo modelo hidrodinâmico para avaliação de impacto nos processos de licenciamento ambiental nos processos exploratórios e na implementação de projetos de investimentos nas Bacias de Santos, Campos e Espírito Santo</t>
  </si>
  <si>
    <t>Evitar riscos de atrasos na implementação de projetos de E&amp;P nas bacias de Campos, Santos e do ES por não atendimento às exigências do IBAMA nos estudos de avaliação de impacto ambiental dos processos de licenciamento ambiental.</t>
  </si>
  <si>
    <t>Trabalhar com grandes volumes de dados em teletrabalho. _x000D_
Fazer a análise dos resultados da modelagem e obter boa concordância com os dados de correntes medidos pela Petrobras.</t>
  </si>
  <si>
    <t>A modelagem oceânica atualmente em aplicação para o licenciamento vem sendo criticada pelo IBAMA e ficou firmado compromisso de apresentar nova modelagem ao final de 2020. _x000D_
Dentre os processos já aprovados, ficou comprometido que a modelagem de impacto à vazamento de óleo será refeita com a nova base em 2021._x000D_
Todos os novos empreendimentos na BES, BC e BS a partir de 2021 utilizarão a nova modelagem.</t>
  </si>
  <si>
    <t>Alinhar com SMS/LARE, SMS/PN-IE&amp;P, UN-BC e UN-BS sobre as exigências feitas pelo IBAMA para geração da nova modelagem oceânica para aplicação aos estudos ambientais.</t>
  </si>
  <si>
    <t>SMS/PN-IE&amp;P_x000D_
SMS/LARE_x000D_
UN-BS/SMS_x000D_
UN-BC/SMS_x000D_
EXP/SMSO_x000D_
UFRJ_x000D_
UFBA</t>
  </si>
  <si>
    <t>O mercado não alcançar o estágio de desenvolvimento que alcançamos e a nossa entrega ser validada pelo IBAMA e reconhecida como referência, repetindo o que aconteceu com a modelagem de 2012.</t>
  </si>
  <si>
    <t>Não há.</t>
  </si>
  <si>
    <t>Evitar riscos de atrasos no licenciamento ambiental por não atendimento das exigências do IBAMA nos processos de licenciamento ambiental.</t>
  </si>
  <si>
    <t>Outros fornecedores desenvolverem uma modelagem oceânica concorrente, que seja validado pelo IBAMA e reconhecido como referência, nos obrigando a segui-los.</t>
  </si>
  <si>
    <t>A modelagem oceânica produzida deverá ser usada em todos os estudos de avaliação de impacto ambiental dos processos de licenciamento dos empreendimentos nas bacias do Es, Campos e Santos._x000D_
A modelagem precisará atingir nível de qualidade superior à que foi desenvoldida em 2012, foi reconhecida pelo IBAMA como referência para a região e é utilizada até hoje em todos os empreendimentos das bacias do ES, Campos e Santos._x000D_
A modelagem será levada ao IBAMA para avaliação e validação para aplicação.</t>
  </si>
  <si>
    <t>PT-200.20.00068.09</t>
  </si>
  <si>
    <t>EV-00450</t>
  </si>
  <si>
    <t>Ferramenta metagenômica para caracterização de áreas estratégicas</t>
  </si>
  <si>
    <t>Simplificação de estudos ambientais utilizando técnicas de metagenômica</t>
  </si>
  <si>
    <t>Atendimento de demandas de órgãos ambientais com maior quantidade de informações e menor tempo de processamento para quaisquer ambientes.</t>
  </si>
  <si>
    <t>- Termo de Cooperação com LNCC: R$ 3.814.894,39_x000D_
- Termo de Cooperação com USP: R$ 3.713.563,24_x000D_
- HH da equipe do CENPES (MA): ???</t>
  </si>
  <si>
    <t>- Firmar compromisso com a USP (TC), realizar coleta de dados primários.</t>
  </si>
  <si>
    <t>- Atualmente, as maiores empresas de petróleo estão se organizando em uma JIP (IOGP Environmental Genomics Joint Industry Programme - JIP 34), que visa a utilização das tecnologias utilizadas neste projeto para gestão ambiental._x000D_
- As ferramentas desenvolvidas com essas técnicas podem ser utilizadas em quaisquer unidades, sejam continentais ou oceânicas._x000D_
- Podem ser utilizadas imediatamente nos moldes disponíveis no mercado (análises de genes alvo ou whole genome). Mas existe espaço para o desenvolvimento de ferramentas específicas para determinadas tarefas, como por exemplo, avaliar recuperação de ambientes ou identificar ambientes alterados.</t>
  </si>
  <si>
    <t>E&amp;P_x000D_
LNCC_x000D_
USP</t>
  </si>
  <si>
    <t>- A estabilização dessa tecnologia de sequenciamento de DNA em matéria de eficiência e o seguimento de sua tendência de redução de custo pode colocar os estudos de caracterização e monitoramento ambiental no âmbito da "big data" e da transformação digital.</t>
  </si>
  <si>
    <t>- Cumprmento dos Termos de cooperação com LNCC e USP</t>
  </si>
  <si>
    <t>- Ganho de tempo e diminuição de custo no atendimento de obrigações ambientais.</t>
  </si>
  <si>
    <t>- Essa abordagem seria uma nova forma de realizar avaliação e monitoramento ambiental e tem potencial para gerar grande ganho de imagem pela inovação atrelada à sua utilização. Como sabemos da existência de ações relacionadas a essa abordagem entre as concorrentes, a inação, neste momento, pode minimizar esse ganho de imagem.</t>
  </si>
  <si>
    <t>- Redução de tempo e custo de análises ambientais.</t>
  </si>
  <si>
    <t>PT-200.20.00068.07</t>
  </si>
  <si>
    <t>EV-00451</t>
  </si>
  <si>
    <t>Ferramentas otimizadas para identificar e quantificar riscos ambientais</t>
  </si>
  <si>
    <t>Ferramentas otimizadas para identificar e quantificar riscos ambientais, como riscos de explosão em dutos; riscos do consumo de vegetais em passivos ambientais sob ações judiciais e condicionantes de licença.</t>
  </si>
  <si>
    <t>Aumento da previsibilidade, confiabilidade e melhoria da alocação de recursos considerando os riscos associados, além da minimização do impacto de sanções ambientais devido a melhoria do processo de avaliação e quantificação de riscos ambientais.</t>
  </si>
  <si>
    <t>SMS/SMS-RGN-C&amp;L/AI</t>
  </si>
  <si>
    <t>BU1F</t>
  </si>
  <si>
    <t>Talita de Azevedo Aguiaro Pereira</t>
  </si>
  <si>
    <t>208542</t>
  </si>
  <si>
    <t>ST-0183</t>
  </si>
  <si>
    <t>Compromissos ambientais com integração científica para áreas impactadas</t>
  </si>
  <si>
    <t>- Desenvolver e validar as ferramentas de avaliação de risco ambiental para melhoria da gestão ambiental e atendimento de condicionantes de licença._x000D_
-  Manter equipes após contingenciamento de recursos</t>
  </si>
  <si>
    <t>A Avaliação de Risco Ecológico ainda está em desenvolvimento e não possui normatização no país. Necessita de conhecimento específico sobre vias de exposição, rotas de poluentes e efeitos sobre a biota.  _x000D_
Atualmente os Estudos de Análise Risco (EAR) de dutos enterrados desconsideram o volume do fluido que porventura fica retido no solo, resultando em riscos de explosividade._x000D_
A entrega poderá ser aplicada a partir de 2022 em áreas contaminadas e faixas de dutos enterrados, em passivos e litígios ambientais ou como estudo preventivo em novos empreendimentos.</t>
  </si>
  <si>
    <t>Construir a análise integrada dos dados, utilizando as ferramentas desenvolvidas, e realizar a avaliação de risco ambiental._x000D_
Estabelecer as condições de contorno para aplicação dos modelos gerados.</t>
  </si>
  <si>
    <t>- UNIVERSIDADE ESTADUAL PAULISTA JULIO DE MESQUITA FILHO/UNESP: LABORATÓRIO DE ESTUDOS DE BACIAS/LEBAC_x000D_
- UNIVERSIDADE FEDERAL DE SANTA CATARINA (UFSC): REMA; GPEE (GRUPO DE PESQUISA EM ECOLOGIA DE ECOSSISTEMAS)_x000D_
SMS/SMS-RGN-C&amp;L/AI_x000D_
TRANSPETRO: TP/DSERV/SMS/MA/INTEG_x000D_
TP/DSERV/SMS/MA/RJMGES_x000D_
_x000D_
CENPES/PDIDMS/SE/TARH_x000D_
CENPES/PDIDMS/PPL/LABP_x000D_
CENPES/PDIDMS/SE/MCA</t>
  </si>
  <si>
    <t>Cumprimento dos TCs;_x000D_
Realização de coleta de dados.</t>
  </si>
  <si>
    <t>- Subsídios aos processos de licenciamento ambiental para  operação, manutenção e descomissionamento de ativos.</t>
  </si>
  <si>
    <t>R$ 37,8 milhões - VPL Riscado</t>
  </si>
  <si>
    <t>- Risco de perdas de valor de ativos pela presença de passivos ambientais_x000D_
- Risco de impacto na licença de operação de dutos (multa e/ou suspensão);_x000D_
- Risco de não liberação de LO para o dutos com passivos ambientais similares;_x000D_
- Risco de demanda adicional do órgão ambiental.</t>
  </si>
  <si>
    <t>Desenvolver ferramentas otimizadas para identificar e quantificar riscos ambientais, como riscos de explosão em dutos; riscos de contaminações no solo atingirem vegetais cultivados e consumidos pela população residente, em áreas de passivos ambientais sob ações judiciais e condicionantes de licença.</t>
  </si>
  <si>
    <t>PT-200.20.00069.05</t>
  </si>
  <si>
    <t>EV-00452</t>
  </si>
  <si>
    <t>Sedimento base para realização de ensaios ecotoxicológicos</t>
  </si>
  <si>
    <t>Definição de sedimento formulado para atendimento à regulação ambiental para realização de ensaios ecotoxicológicos na gestão de resíduos de perfuração</t>
  </si>
  <si>
    <t>Resultados de análises mais precisos e adequados às características e eventuais particularidades dos sedimentos presentes nas áreas de interesse.</t>
  </si>
  <si>
    <t>UP9F</t>
  </si>
  <si>
    <t>Cidelmara Helena Coelho</t>
  </si>
  <si>
    <t>9807997</t>
  </si>
  <si>
    <t>ST-0196</t>
  </si>
  <si>
    <t>Métodos analíticos para avaliação de impactos ambientais</t>
  </si>
  <si>
    <t>IT-048</t>
  </si>
  <si>
    <t>Métodos de monitoramento e mitigação de impactos ambientais</t>
  </si>
  <si>
    <t>1. Realizar o estudo da composição química, mineralógica e microbiológica de amostras de sedimento natural;_x000D_
2. Elaborar formulações de sedimentos formulados;_x000D_
3. Testar a maturação biológica e o desempenho das espécies-teste, quanto a sobrevivência, crescimento e reprodução;_x000D_
4. Validar a eficiência da formulação em ensaios ecotoxicológicos com bases orgânicas e fluidos de perfuração.</t>
  </si>
  <si>
    <t>Atualmente a Petrobras lida com a variabilidade nos dados gerados em ensaios com sedimento natural, que muitas vezes, tem como consequência não atendimento do critério legal._x000D_
A entrega será aplicada nos serviços de ensaios realizados para entrega ao IBAMA._x000D_
A partir de 2023.</t>
  </si>
  <si>
    <t>Avaliação da reprodutibilidade e do poder discriminatório do sedimento base com bases orgânicas e fluidos de perfuração._x000D_
Alinhamento com as áreas interessadas para a aplicação da entrega.</t>
  </si>
  <si>
    <t>1. SMS/LCA/MPL-E&amp;P-FC_x000D_
2. POÇOS/SPO/SF_x000D_
3. POÇOS/CTPS/ICT_x000D_
3. CENPES/PDDP/FCE</t>
  </si>
  <si>
    <t>A entrega deve gerar resultados não somente para a Petrobras mas para todas as operadoras com atividades na perfuração.  A entrega deve ser amplamente divulgada em publicações científicas e deve gerar padronização nos fóruns competentes de modo a propagar o seu uso.</t>
  </si>
  <si>
    <t>Cumprimento de todas as etapas do Termo de Cooperação com o IPT-SP.</t>
  </si>
  <si>
    <t>1. Atendimento das diretrizes vigentes do IBAMA na gestão dos resíduos da atividade de perfuração. _x000D_
2. Evitar as não-conformidades e as vulnerabilidades relativas ao atendimento legal de condicionantes de_x000D_
licenças._x000D_
3. Geração de conhecimento e subsídios técnicos para auxílio em eventuais demandas jurídicas.</t>
  </si>
  <si>
    <t>R$ 150.679.400,00</t>
  </si>
  <si>
    <t>A implantação da obrigação de "descarte zero" pelo IBAMA.</t>
  </si>
  <si>
    <t>A proposta da entrega é o desenvolvimento de formulação(ões) de sedimento base para a realização de ensaios ecotoxicológicos com bases orgânicas e fluidos usados de perfuração.  _x000D_
A disponibilização deste insumo crítico, que atualmente não é comercialmente disponível, permitirá a realização de ensaios padronizados para atender as diretrizes vigentes do IBAMA, reduzir a influência de fatores interferentes e, portanto, a variabilidade nos resultados para as matrizes da Petrobras. As não-conformidades e as_x000D_
vulnerabilidades relativas ao atendimento legal de condicionantes de licenças serão evitadas. Além disso, conhecimento e subsídios técnicos serão gerados para auxiliar no caso de eventuais demandas jurídicas.</t>
  </si>
  <si>
    <t>PT-200.20.00069.07</t>
  </si>
  <si>
    <t>PT-200.20.00196.07</t>
  </si>
  <si>
    <t>EV-00453</t>
  </si>
  <si>
    <t>Software de simulação do fluido vazado em dutos enterrados</t>
  </si>
  <si>
    <t>Software para simulação da evolução do fluido vazado em dutos enterrados e seus impactos em subsuperfície e superfície com estimativa da área de poça</t>
  </si>
  <si>
    <t>Estabelecer áreas de influência de risco menos conservadoras, possibilitando a operação de dutos com menos restrições de área. _x000D_
Ao estimar o volume do líquido vazado que efetivamente atinge a superfície do solo em substituição à metodologia conservadora atualmente adotada pode-se diminuir a área de influência de risco dos dutos.</t>
  </si>
  <si>
    <t>upimgs/dutos.bmp</t>
  </si>
  <si>
    <t>EKRH</t>
  </si>
  <si>
    <t>Andre Moreira de Souza Filho</t>
  </si>
  <si>
    <t>9646085</t>
  </si>
  <si>
    <t>R$ 1.300.356,53, dos quais foram desembolsados R$ 529.111,32.</t>
  </si>
  <si>
    <t>Validar o modelo matemático comparativamente a outros modelos._x000D_
Validação posterior em escala de bancada.</t>
  </si>
  <si>
    <t>Análise de Risco conservadora atual poderá ser substituída a partir de 2022 em novos dutos e renovação de licenças._x000D_
Hoje os Estudos de Análise Risco (EAR) de dutos enterrados usam para o cálculo da área da poça o volume total vazado por inexistência de metodologia confiável. Ou seja, desconsideram o volume do fluido que porventura fica retido no solo._x000D_
A entrega poderá ser aplicada a partir de 2022 nos EAR realizados para novos empreendimentos de dutos enterrados, para a renovação de licença de operação para dutos existentes e sempre que houver demanda por parte do órgão ambiental.</t>
  </si>
  <si>
    <t>Deve estar claro para quais condições de contorno o modelo matemático poderá ser aplicado.</t>
  </si>
  <si>
    <t>Universidade Federal de Santa                                                                                                                                                                                                                           Cataria (UFSC): Núcleo Ressacada de Pesquisas em Meio Ambiente (REMA)_x000D_
_x000D_
SMS/SMS-RGN-C&amp;L/AI_x000D_
TRANSPETRO: TP/DSERV/SMS/MA/INTEG</t>
  </si>
  <si>
    <t>A aceitação da solução tecnológica proposta por parte dos órgãos ambientais.</t>
  </si>
  <si>
    <t>Equipe técnica UFSC e dados para modelagem de casos._x000D_
Pessoal especializado contratado no âmbito do Termo de Cooperação com a UFSC._x000D_
Compra, montagem e operação dos materiais e equipamentos necessários para a realização dos testes pilotos.</t>
  </si>
  <si>
    <t>Realização de EAR menos conservativos mantendo-se a confiabilidade._x000D_
_x000D_
Potencial de dispensar a alteração de trajeto de linhas de dutos novas ou já instaladas, devido à redução da estimativa de área de empoçamento._x000D_
_x000D_
Dispensa da necessidade de contratação de serviços de empresas de consultoria para estudos de risco nos casos “solucionados” pela aplicação do software.</t>
  </si>
  <si>
    <t>R$ 32.449.600,00</t>
  </si>
  <si>
    <t>O órgão ambiental questionar a solução proposta.</t>
  </si>
  <si>
    <t>Criar um software que permita estimar o volume do fluido vazado em duto enterrado que efetivamente atinge a superfície e que nela permaneça formando poça. _x000D_
Deverão ser levadas em consideração as variáveis que podem interferir substancialmente na formação da poça: as características do fluido; o tipo de solo; a umidade do solo; a pressão no interior do duto no momento imediatamente anterior ao evento de vazamento e o decaimento da pressão ao longo do evento; entre outros parâmetros.</t>
  </si>
  <si>
    <t>PT-200.20.00069.08</t>
  </si>
  <si>
    <t>PT-200.20.00183.08</t>
  </si>
  <si>
    <t>EV-00454</t>
  </si>
  <si>
    <t>Avaliação de risco ecológico em áreas impactadas</t>
  </si>
  <si>
    <t>Metodologia para avaliação de risco ecológico para entendimento das vias de contaminação de solos e águas superficiais e subterrâneas nas áreas de influência da Petrobras</t>
  </si>
  <si>
    <t>Aumento da previsibilidade, confiabilidade e melhoria da alocação de recursos considerando os riscos associados, além da minimização do impacto de sanções ambientais devido à melhoria do processo de avaliação de riscos ambientais.</t>
  </si>
  <si>
    <t>- Concluir o piloto de avaliação de risco ecológico em área contaminada selecionada_x000D_
- Manter equipes após contingenciamento de recursos_x000D_
- Desenvolver a pesquisa de forma que atenda à condicionante ambiental de LO para avaliação de risco ecológico em Miguel Pereira (RJ)</t>
  </si>
  <si>
    <t>A Avaliação de Risco Ecológico ainda está em desenvolvimento e ainda não possui normatização no país. Necessita de conhecimento específico sobre vias de exposição, rotas de poluentes e efeitos sobre a biota._x000D_
Poderá ser aplicada a partir de 2023 em áreas contaminadas (com ou sem passivos ambientais) e em áreas com potencial para novos empreendimentos.</t>
  </si>
  <si>
    <t>A integração de todos os dados gerados para diferentes matrizes;_x000D_
Considerar as exigências da condicionante de licença;_x000D_
Considerar as condições de contorno da área, dada a existência de passivo ambiental e ações judiciais</t>
  </si>
  <si>
    <t>- UNIVERSIDADE ESTADUAL PAULISTA JULIO DE MESQUITA FILHO/UNESP: LABORATÓRIO DE ESTUDOS DE BACIAS/LEBAC_x000D_
- UNIVERSIDADE FEDERAL DE SANTA CATARINA (UFSC): BPEE (GRUPO DE PESQUISA EM ECOLOGIA DE ECOSSISTEMAS)_x000D_
_x000D_
SMS/SMS-RGN-C&amp;L/AI_x000D_
_x000D_
CENPES/PDIDMS/SE/MCA_x000D_
CENPES/PDIDMS/SE/TARH_x000D_
_x000D_
TRANSPETRO: TP/DSERV/SMS/MA/INTEG</t>
  </si>
  <si>
    <t>Cumprimento do Termo de Cooperação vigente; Finalização da tramitação do Aditivo de Escopo e Prazo._x000D_
Manutenção das equipes em consequência do contingenciamento de recursos;</t>
  </si>
  <si>
    <t>- Condicionante de licença de operação do duto ORBEL - Condicionante 2.22 item “I” da LO nº 1.129/2013 – ORBEL I_x000D_
- Subsídios aos processos de licenciamento ambiental para  operação, manutenção e descomissionamento de ativos.</t>
  </si>
  <si>
    <t>VPL Riscado = R$ 58,2 milhões</t>
  </si>
  <si>
    <t>- Risco de impacto na licença de operação do duto ORBEL (multa e/ou suspensão); P&amp;D negociado para desenvolvimento de "Programa de Avaliação de Toxicidade na Vegetação da área contaminada com vistas a confirmar a existência ou não de risco de consumo de alimentos cultivados nestas áreas. Condicionante 2.22 item “I” da LO nº 1.129/2013 – ORBEL I "_x000D_
- Risco de demanda adicional do órgão ambiental. Norma Técnica da CETESB (ARE) em consulta pública;_x000D_
- Responder ao item "31- Realizar Avaliação de Risco Ecológico abrangendo todas - as áreas sensíveis e protegidas por lei na área de, influencia da pluma de contaminação" da Ação Civil Pública - Ministério Público Federal e Procuradoria da República (1.30.010.000150/2011-71), recomendação PRMVR/RCL (19/2012);_x000D_
- Risco de não liberação de LO para dutos com passivos ambientais similares.</t>
  </si>
  <si>
    <t>Metodologia de avaliação de risco ecológico para entendimento das vias de contaminação de solos, sedimentos, águas superficiais e subterrâneas e vegetais nas áreas de influência da Petrobras._x000D_
Os parâmetros técnicos a serem alcançados são a análise integrada de dados físicos, químicos, ecotoxicológicos e ecológicos.</t>
  </si>
  <si>
    <t>PT-200.20.00069.01</t>
  </si>
  <si>
    <t>PT-200.20.00183.01</t>
  </si>
  <si>
    <t>EV-00455</t>
  </si>
  <si>
    <t>Ferramentas otimizadas de avaliação ecotoxicológica de matrizes do E&amp;P</t>
  </si>
  <si>
    <t>Ferramentas otimizadas de avaliação ecotoxicológica de matrizes do E&amp;P, através de aprimoramento das Técnicas de Avaliação e Identificação de Toxicidade (AIT), para avaliação de riscos de toxicidade em resíduos de perfuração e em água produzida para atendimento à condicionantes de licença e com efeitos na regulação ambiental e definição de critérios para aplicação de dispersantes em derramamentos de óleo.</t>
  </si>
  <si>
    <t>Aprimoramento da avaliação ecotoxicológica para riscos de toxicidade com maior precisão.</t>
  </si>
  <si>
    <t>Articulação com órgãos ambientais;_x000D_
Firmar Termos de Cooperação com ICTs;_x000D_
Gerar pesquisa em meio ao contingenciamento de recursos.</t>
  </si>
  <si>
    <t>Das ferramentas desenvolvidas, o sedimento base será aplicado no monitoramento rotineiro dos fluidos de perfuração, evitando não conformidades e não atendimento ao critério legal. A técnica de AIT para identificação da influência de ácidos naftênicos na toxicidade será aplicável a todas as plataformas de produção, e sua utilização dependerá de cada unidade de produção. Análises de biomarcadores, realizadas atualmente por grupos de pesquisa de poucas Universidades no país, passaram a ser exigidas pelo órgão ambiental competente em grandes programas de monitoramento ambiental (PMC E PMP-BS). A implementação dessas técnicas no CENPES permitirá a redução de custos e tempo de resposta referentes a essas análises. Concentrações de risco e critério de parada de aplicação de dispersantes deverão estar disponíveis em 2025 e serão utilizados em monitoramento ambiental em situações de derramamento de óleo minimizando os impactos ambientais e evitando demandas jurídicas para a Companhia.  A entrega final está prevista para 2025.</t>
  </si>
  <si>
    <t>Alinhar com as áreas interessadas e parcerias a análise crítica da efetividade dos produtos gerados, suas aplicações e benefícios para a Companhia, para elaboração de Relatório Final.</t>
  </si>
  <si>
    <t>1. SMS/PN-E&amp;P/MA_x000D_
2. POÇOS/SPO/SF_x000D_
3. POÇOS/CTPS/ICT_x000D_
4. CENPES/PDDP/FCE_x000D_
5. IPT-SP_x000D_
6. Centro de Pesquisa de Aquicultura, Instituto de Pesca, APTA/SAASP_x000D_
7. CENPES/PDISO/QM_x000D_
8. CENPES/PDDP/ARE_x000D_
9. UFSC_x000D_
10. SMS/CRE/PC</t>
  </si>
  <si>
    <t>A entrega deve gerar resultados não somente para a Petrobras mas para as demais operadoras com atividades de perfuração.  A entrega deve ser amplamente divulgada no meio científico (tese de doutoramento e publicações científicas em revistas indexadas). Além disso, os métodos devem gerar padronização nos fóruns competentes de modo a validar o seu uso. Os métodos e técnicas devem ser utilizados como referência para a realização de estudos ambientais e negociação com o órgão ambiental de novas práticas de avaliação de impactos em organismos.</t>
  </si>
  <si>
    <t>Cumprimento de todas as etapas dos diversos Termos de Cooperação com as ICTs;_x000D_
Manutenção de contratos de Recursos Humanos para atividades laboratoriais.</t>
  </si>
  <si>
    <t>1. Atendimento das diretrizes vigentes do IBAMA na gestão dos resíduos da atividade de perfuração. _x000D_
2. Evitar as não-conformidades e as vulnerabilidades relativas ao atendimento legal de condicionantes de licenças._x000D_
3. Geração de conhecimento e subsídios técnicos para auxílio em eventuais demandas jurídicas._x000D_
4. Disponibilização de métodos de ensaios e técnicas inovadoras para as análises de efeitos de matrizes da E&amp;P sobre organismos aquáticos.</t>
  </si>
  <si>
    <t>R$ 13.936.380,00</t>
  </si>
  <si>
    <t>Das ferramentas consideradas, apenas o sedimento base teria seu uso modificado para outras finalidades, em caso de adesão das demais operadoras a uma eventual decisão do IBAMA  de aplicação do "descarte zero absoluto" para os resíduos da perfuração. _x000D_
A utilização de Biomarcadores, que é ferramenta amplamente utilizada nos monitoramentos do Mar do Norte, otimizará os programas de avaliação e monitoramento ambiental, com potencial para gerar impactos positivos na imagem da Companhia pela inovação atrelada à sua utilização no país.</t>
  </si>
  <si>
    <t>Ferramentas otimizadas de avaliação ecotoxicológica de matrizes do E&amp;P para a gestão ambiental dos descartes dos resíduos das atividades de perfuração e da água produzida, monitoramento ambiental e avaliação de risco ecotoxicológico em derramamento de óleo._x000D_
Definição de sedimento base para ensaios com bases orgânicas e fluidos de perfuração._x000D_
Aprimoramento das Técnicas de Avaliação e Identificação de Toxicidade (AIT), com ênfase nos ácidos naftênicos, para avaliação  de sua influência no teor de óleos e graxas, TOG, na água produzida descartada, e toxicidade._x000D_
Implantação de métodos de ensaios e de técnicas inovadoras no laboratório do Cenpes (métodos expeditos, biomarcadores, proteômica). _x000D_
Redução de tempo e custo de análises em programas de monitoramento._x000D_
Estabelecimento de concentrações de risco de óleos do pré-sal e de dispersantes para espécies nativas._x000D_
Definição de critério de parada de aplicação de dispersantes.</t>
  </si>
  <si>
    <t>PT-200.20.00069.04</t>
  </si>
  <si>
    <t>EV-00456</t>
  </si>
  <si>
    <t>Implementação de técnicas de análises de biomarcadores</t>
  </si>
  <si>
    <t>Aplicação das técnicas de biomarcadores implementadas no laboratório em experimentos com organismos aquáticos.</t>
  </si>
  <si>
    <t>Implementação e disponibilização nos laboratórios do CENPES, de biomarcadores para avaliação de efeitos de óleos e dispersantes sobre organismos marinhos, visando a sua aplicação em programas de monitoramento ambiental da companhia com maior precisão e redução de custos e prazos, devido a necessidade de realização de um número menor de análises. Além da possibilidade de realização dessas análises no laboratório do CENPES, sempre que for conveniente, conduzindo a uma redução significativa de custos desses programas de monitoramento.</t>
  </si>
  <si>
    <t>BEB4</t>
  </si>
  <si>
    <t>Liliane Pequeno de Araujo Heckmann</t>
  </si>
  <si>
    <t>CENPES/PDIDMS/PPL/LABP</t>
  </si>
  <si>
    <t>9691530</t>
  </si>
  <si>
    <t>Termo de Cooperação com UFSC: R$ 1.800.000,00 _x000D_
Aquisição de materiais e equipamentos: 500.000,00 _x000D_
 HH da equipe do CENPES (MA): ???_x000D_
HH da equipe da FIRJAN (MA): ???</t>
  </si>
  <si>
    <t>Firmar Termo de compromisso com a  UFSC (TC já elaborado aguardando lançamento no SIGITEC) e realizar processos de compra para aquisição de insumos e equipamentos para o laboratório de biomonitoramento do CENPES (Equipamento principal e parte dos reagentes e materiais já adquiridos).</t>
  </si>
  <si>
    <t>Biomarcadores são as alterações moleculares, bioquímicas,  celulares,  ou  mudanças  fisiológicas  de  um  organismo  que  são  indicativas da  exposição  ou  efeito decorrente da exposição a um xenobiótico. São ferramentas importantes para os programas de biomonitoramento, por permitir a avaliação da contaminação ambiental a partir das respostas fornecidas pelos organismos expostos a esses compostos._x000D_
Existem poucos grupos de pesquisa em Universidades no país que realizam essas análises, que passaram a ser exigidas pelo órgão ambiental competente em grandes programas de monitoramento ambiental (PMC- Projeto de Monitoramento de Cetáceos  e PMP - Projeto de Monitoramento de Praias)._x000D_
A implementação dessas técnicas no CENPES, bem como o desenvolvimento das técnicas em matrizes provenientes de experimentos ecotoxicológicos e o desenvolvimento de técnica expedita e inovadora, o que representará um avanço nos programas de monitoramento desenvolvidos pela companhia.   Como resultado haverá uma redução de custos e tempo de resposta referentes a essas análises.</t>
  </si>
  <si>
    <t>Implementação e validação de métodos, realização de experimentos e elaboração de Relatório final._x000D_
Alinhamento com as áreas interessadas para a aplicação da entrega.</t>
  </si>
  <si>
    <t>UFSC_x000D_
SMS/PN-E&amp;P/MA</t>
  </si>
  <si>
    <t>Os métodos desenvolvidos devem ser padronizados e utilizados como referência para a realização de estudos ambientais e negociação com o órgão ambiental de novas práticas de avaliação de impactos em organismos. A entrega deve ser divulgada no meio científico (Tese de doutorado e publicação em revistas indexadas).</t>
  </si>
  <si>
    <t>Cumprimento do Termo de cooperação com a UFSC e realização de processos de _x000D_
compras de materiais e insumos.</t>
  </si>
  <si>
    <t>Ganho de tempo e diminuição de custo no atendimento de obrigações legais.</t>
  </si>
  <si>
    <t>R$ 0,88 milhões - VPL Riscado</t>
  </si>
  <si>
    <t>Essa abordagem seria uma nova forma de otimizar os programas de avaliação e monitoramento ambiental e tem potencial para gerar grande ganho na imagem pela inovação atrelada à sua utilização.</t>
  </si>
  <si>
    <t>Implantação das técnicas de biomarcadores no laboratório do Cenpes e Relatório técnico final. _x000D_
Redução de tempo e custo de análises em programas de monitoramento, bem como a disponibilização de métodos analíticos para matrizes comercialmente indisponíveis e desenvolvimento de técnica inovadora (proteômica).</t>
  </si>
  <si>
    <t>PT-200.20.00069.06</t>
  </si>
  <si>
    <t>PT-200.20.00196.06</t>
  </si>
  <si>
    <t>EV-00457</t>
  </si>
  <si>
    <t>Avaliação e Identificação de Toxicidade de água produzida</t>
  </si>
  <si>
    <t>Realização de experimentos para o aprimoramento das Técnicas de Avaliação e Identificação de Toxicidade (AIT) com água produzida, com ênfase no estudo de novas técnicas para identificação da toxicidade de ácidos naftênicos.</t>
  </si>
  <si>
    <t>Evitar não-conformidades e  vulnerabilidades relativas ao atendimento legal no descarte de água produzida devido  à presença de ácidos naftênicos na medida do TOG (teor de óleos e graxas). Disponibilização de métodos expeditos novos para a análise de toxicidade de água produzida.</t>
  </si>
  <si>
    <t>1. Monitorar a toxicidade da água produzida de três plataformas com  ensaios agudos com três organismos distintos e um ensaio crônico com equinodermo;_x000D_
2. Adequar método de ensaio de ecotoxicidade crônica de curta duração com o rotífero B. plicatilis;_x000D_
3. Realizar a Fase I (Caracterização) de um estudo de AIT;_x000D_
4. Realizar a Fase II (identificação) de um estudo de AIT utilizando-se os fracionamentos que removeram e reduziram no mínimo 50% a toxicidade na fase I;_x000D_
5. Realizar a caracterização química da água produzida e das manipulações.</t>
  </si>
  <si>
    <t>Atualmente existe incerteza quanto à influência dos ácidos naftênicos no teor de óleos e graxas, TOG, na água produzida descartada, havendo indícios de ser extremamente relevante para algumas unidades de produção._x000D_
A entrega será aplicável a todas as plataformas de produção e sua utilização dependerá de cada unidade de produção.</t>
  </si>
  <si>
    <t>Quais as plataformas a serem priorizadas para o  projeto, que sejam representativas de águas produzidas com características distintas (campo de produção maduro, pré-sal, com e sem a presença de ácidos naftênicos).</t>
  </si>
  <si>
    <t>1. Centro de Pesquisa de Aquicultura, Instituto de Pesca, APTA/SAASP_x000D_
2. SMS/PN-E&amp;P/MA_x000D_
3. CENPES/PDISO/QM_x000D_
4. CENPES/PDISO/AER</t>
  </si>
  <si>
    <t>Padronização dos métodos  desenvolvidos pelos órgãos competentes;_x000D_
 Publicações junto à comunidade científica, consolidando os resultados para serem utilizados como subsídio técnico na argumentação junto ao órgão ambiental.</t>
  </si>
  <si>
    <t>1. Estabelecer Termo de Cooperação com o Instituto de Pesca, APTA/SAASP;_x000D_
2. Coletar e preservar adequadamente as amostras de água produzida;_x000D_
3. Cumprir todas as etapas do termo de cooperação com o Instituto de Pesca, APTA/SAASP.</t>
  </si>
  <si>
    <t>1.Disponibilização de métodos expeditos novos para a análise de toxicidade de água produzida;_x000D_
2. Evitar as não-conformidades e as vulnerabilidades relativas ao atendimento legal no descarte de água produzida;_x000D_
3. Geração de conhecimento e subsídios técnicos para auxílio em eventuais demandas jurídicas.</t>
  </si>
  <si>
    <t>R$ 32.492.760,00</t>
  </si>
  <si>
    <t>Novas restrições legais quanto ao descarte de água produzida.</t>
  </si>
  <si>
    <t>A proposta da entrega é realizar o desenvolvimento de método para a análise de ácidos naftênicos dentro da estratégia de Avaliação e Identificação da toxicidade, incrementando as ferramentas de gestão do descarte da água produzida._x000D_
Parâmetros: caracterização das principais classes de contaminantes responsáveis pela toxicidade e identificação dos compostos individuais.</t>
  </si>
  <si>
    <t>PT-200.20.00069.02</t>
  </si>
  <si>
    <t>PT-200.20.00196.02</t>
  </si>
  <si>
    <t>EV-00458</t>
  </si>
  <si>
    <t>Critério de aplicação de dispersantes a partir do risco ecotoxicológico</t>
  </si>
  <si>
    <t>Definição dos critérios para parada de aplicação do dispersante obtidos por meio de curvas de sensibilidade de espécies para minimização de impactos em ambientes marinhos em caso de derramamento de óleo.</t>
  </si>
  <si>
    <t>Otimização do uso de dispersantes reduzindo a quantidade aplicada e os impactos ambientais sobre a biota.</t>
  </si>
  <si>
    <t>HH Cenpes: ?_x000D_
HH Contratados: ?</t>
  </si>
  <si>
    <t>Gerar pesquisa em meio ao contingenciamento de recursos;_x000D_
Realizar processos de compra para aquisição de insumos e equipamentos para o laboratório de Ecotoxicologia do CENPES.</t>
  </si>
  <si>
    <t>Informações preliminares da toxicidade do óleo de Marlim e dois dispersantes foram levantados em Projeto de Pesquisa realizado no Cenpes. As propriedades ecotoxicológicas de uma série de óleos do pré-sal e dispersantes com uso autorizado serão analisadas para construção de curva de sensibilidade  de espécies nativas, definição de concentrações de risco e critérios de parada de aplicação de dispersantes. As ferramentas desenvolvidas deverão subsidiar as decisões em situações de vazamento de óleo, a partir de 2025.</t>
  </si>
  <si>
    <t>Alinhamento com clientes para realizar análise crítica dos critérios definidos e elaboração do Relatório.</t>
  </si>
  <si>
    <t>1. SMS/PN-E&amp;P/MA_x000D_
2. SMS/CRE/PC</t>
  </si>
  <si>
    <t>Os métodos desenvolvidos devem ser padronizados para utilização não apenas em situações críticas  como no monitoramento ambiental pós-aplicação, mas também em estudos ambientais diversos e por todas as operadoras. A negociação com o órgão ambiental das novas práticas de monitoramento pode resultar em benefícios e evitar autuações. A entrega deve ser divulgada no meio científico.</t>
  </si>
  <si>
    <t>Realização de processos de compras de materiais e insumos; _x000D_
Manutenção de contratos de pessoal de laboratório.</t>
  </si>
  <si>
    <t>Redução da exposição jurídica da Companhia e do risco de autuações durante cenários de vazamento de óleo no mar com necessidade de aplicação de dispersantes químicos;_x000D_
Dar subsídios para a revisão de requisitos legais de contingência, com perspectiva de otimização na estrutura de resposta e redução dos custos;_x000D_
Minimizar as incertezas na tomada de decisão da aplicação de dispersantes em vazamentos de óleo no mar.</t>
  </si>
  <si>
    <t>R$ 765.590.000,00 (em 10 anos)</t>
  </si>
  <si>
    <t>A definição de critérios para parada da aplicação de dispersantes em vazamentos de óleo é fundamental nas atividades de resposta e monitoramento ambiental do incidente.  Ela tem potencial para gerar ganho na imagem da Companhia em um momento de atenções voltadas para a minimização dos impactos.</t>
  </si>
  <si>
    <t>Definir critério de parada de aplicação de dispersantes a partir da construção de curvas de sensibilidade de espécies nativas à óleos e dispersantes, de modo a subsidiar científica e tecnicamente a tomada de decisão vazamentos de óleo, considerando os impactos ecológicos._x000D_
Desenvolvimento de métodos de ensaios com espécies nativas;_x000D_
Avaliação da toxicidade de óleos, dispersantes e misturas;_x000D_
Elaboração de curvas de sensibilidade e determinação das concentrações de risco;_x000D_
Definição de critérios de parada de aplicação.</t>
  </si>
  <si>
    <t>PT-200.20.00069.03</t>
  </si>
  <si>
    <t>PT-200.20.00196.03</t>
  </si>
  <si>
    <t>EV-00459</t>
  </si>
  <si>
    <t>Redução de impacto ambiental sobre ecossistemas continentais</t>
  </si>
  <si>
    <t>Redução de impacto ambiental sobre ecossistemas continentais em áreas operacionais, através de mapas digitais para avaliação de sensibilidade, inovações na avaliação de reflorestamento em áreas e monitoramento de indicadores para mitigação de impactos da fragmentação de florestas por faixas de dutos</t>
  </si>
  <si>
    <t>B08D</t>
  </si>
  <si>
    <t>Jorge Eduardo Santos Paes</t>
  </si>
  <si>
    <t>218222</t>
  </si>
  <si>
    <t>ST-0202</t>
  </si>
  <si>
    <t>Aumento da eficiência na reabilitação de áreas</t>
  </si>
  <si>
    <t>IT-049</t>
  </si>
  <si>
    <t>Otimização de tratamento ambiental</t>
  </si>
  <si>
    <t>CAPEX P&amp;D: R$ 22,54 MM - soma do CAPEX P&amp;D PT RIECO (PT-133.01.11447) e CAPEX P&amp;D PT CONECTIVIDADE (PT-133.01.13188) (dados GTEC)</t>
  </si>
  <si>
    <t>Finalizar atividades de campo e laboratório. Emitir relatórios parciais e finais. Manter equipes impactadas pelo contingenciamento.</t>
  </si>
  <si>
    <t>As entregas estão em desenvolvimento. Serão aplicadas em locações do E&amp;P do norte e nordeste, sudeste e em faixas de dutos .  A partir de 31/12/2024</t>
  </si>
  <si>
    <t>Eficiência dos produtos desenvolvidos e custo de aplicação.</t>
  </si>
  <si>
    <t>SMS/PN-E&amp;P; SMS/LARE; Universidades: UFRRJ, UFRJ e UENF</t>
  </si>
  <si>
    <t>Utilização dos resultados como subsídio técnico na argumentação junto aos órgãos ambientais. Facilidade e agilidade no licenciamento ambiental de empreendimentos. Validação e utilização pelos clientes das técnicas desenvolvidas. Inserção dos resultados nas especificações técnicas de serviços de recuperação e restauração florestal a serem contratados pela Petrobras.</t>
  </si>
  <si>
    <t>HH CENPES.  H/H das universidades. Cumprimento dos TCs. Pagamento das parcelas restantes dos contratos</t>
  </si>
  <si>
    <t>Redução dos impactos causados pelas atividades da indústria de óleo e gás nos ambientes terrestres. Redução dos custos para recuperação ambiental.
Atendimento de Condicionante de licença de operação da faixa de dutos.
Subsídios aos processos de licenciamento ambiental futuros.</t>
  </si>
  <si>
    <t>R$ 1.721,88 MM (ao longo de 10 anos, apartir do ano-base 2024)</t>
  </si>
  <si>
    <t>Risco de impacto na licença de operação de dutos. Custo maior de recuperação florestal. Não atingimento dos parâmetros de restauração estabelecidos em normativas dos órgãos ambientais. Aumento de custos com manutenção e perda de solo nas áreas de atuação do E&amp;P. Dificuldades na escolha das áreas para novos empreendimentos.</t>
  </si>
  <si>
    <t>Redução de impacto ambiental sobre ecossistemas continentais em áreas operacionais, através de mapas digitais para avaliação de sensibilidade, inovações em reflorestamento  e monitoramento de indicadores para mitigação de impactos da fragmentação de florestas por faixas de dutos</t>
  </si>
  <si>
    <t>EV-00460</t>
  </si>
  <si>
    <t>Mapas digitais para redução de impactos em áreas do E&amp;P</t>
  </si>
  <si>
    <t>Mapas Digitais para a redução de impactos em áreas operacionais do E&amp;P</t>
  </si>
  <si>
    <t>Mapas disponíveis numa base cartográfica digital que permitirá o rápido e preciso acesso, ampliando a capacidade dos técnicos, que atuam na gestação territorial e nas atividades operacionais, de prevenir e reduzir impactos e custos econômicos nas áreas já impactadas. A entrega gerará subsídios para atenuar problemas ambientais e logísticos.</t>
  </si>
  <si>
    <t>CAPEX P&amp;D: R$ 9,71 MM - 50% do CAPEX P&amp;D do PT RIECO (PT-133.01.11447; R$ 19,41 MM) (dados GTEC)</t>
  </si>
  <si>
    <t>Adaptação e utilização dos mapas e dos algoritmos para rotina operacional da unidades da Petrobras.</t>
  </si>
  <si>
    <t>Situação atual: O relatório técnico será entregue até fevereiro de 2021;                       Onde será aplicada: Principais blocos de exploração e produção da UN-AM na bacia sedimentar do Solimões  (blocos de Chibata, Juruá, Araracanga e Urucu) e em campos da Bacia Sedimentar do Recôncavo. A partir de quando:                     Poderá ser utilizada a partir de dezembro de 2021.</t>
  </si>
  <si>
    <t>A Posssibilidade da tecnologia ser aplicada para outras regiões.</t>
  </si>
  <si>
    <t>UFRRJ; SMS/PN-E&amp;P/MA</t>
  </si>
  <si>
    <t>Validação e utilização pelos clientes da tecnologia desenvolvida e utilização dos mapas</t>
  </si>
  <si>
    <t>Tempo para a Universidade entregar o produto. H/H do CENPES. Capacitação do corpo técnico da UN-AM e UN-BA</t>
  </si>
  <si>
    <t>R$ 521,25 MM (distribuídos em 10 anos, a partir do ano-base 2024)_x000D_
Potencial de contribuição para a entrega final: R$ 1.044,50 MM ao longo de 10 anos de implantação escalonada em áreas degradadas da Cia.</t>
  </si>
  <si>
    <t>Aumento de custos com manutenção do solo nas áreas de atuação da UN-AM e UN-BA. Aumento da perda de solo, dificultando a recuperação da área. Dificuldades na escolha das áreas para novos empreendimentos.</t>
  </si>
  <si>
    <t>Fornecer conhecimento de solos para subsidiar a gestão territorial e ambiental de alguns campos terrestres  de E&amp;P na região norte e nordeste.  A proposta necessita passar para os níveis de maturidade técnica semicomercial e comercial.</t>
  </si>
  <si>
    <t>PT-200.20.00071.06</t>
  </si>
  <si>
    <t>PT-200.20.00202.06</t>
  </si>
  <si>
    <t>EV-00461</t>
  </si>
  <si>
    <t>Inovações para reflorestamento em áreas degradadas da Petrobras</t>
  </si>
  <si>
    <t>1 -Avaliação das respostas das espécies usadas em replantio à seca fisiológica, visando à redução de custos no reflorestamento_x000D_
2 - Avaliação fisiológica de plantas durante o reflorestamento para manejo e mitigação de estresse e redução da mortalidade_x000D_
3 - Indicadores de sucesso da restauração florestal</t>
  </si>
  <si>
    <t>Redução de custos financeiros na recuperação florestal e  atingimento dos parâmetros de restauração estabelecidos em normativas dos órgãos ambientais dentro do prazo previsto.</t>
  </si>
  <si>
    <t>Iniciar os estudos de campo; consolidar resultados</t>
  </si>
  <si>
    <t>Abertura de novas áreas na zona costeira para instalação de estruturas e empreendimentos para a exploração da camada do pré-sal. Dificuldade em quitar rapidamente os compromissos de restauração florestal, gastando muitos recursos materiais e  humanos, além de reduzir sua credibilidade perante os órgãos ambientais.                           _x000D_
Pode ser aplicada quando houver necessidade de recuperação pelas diferentes atividades da PETROBRAS._x000D_
Esperamos que a partir de 2024 tenhamos uma metodologia para ser aplicada.</t>
  </si>
  <si>
    <t>Eficiencia do método e custo de aplicação.</t>
  </si>
  <si>
    <t>SMS/PN-E&amp;P; UFRJ; UFRRJ</t>
  </si>
  <si>
    <t>Inserção dos resultados deste estudo nas especificações técnicas de serviços de recuperação e restauração florestal a serem contratados pela Petrobras.</t>
  </si>
  <si>
    <t>HH CENPES                             Pagamento das parcelas descritas no contrato com a UFRJ</t>
  </si>
  <si>
    <t>Menor custo em recuperação ambiental_x000D_
Valor agregado a imagem da companhia</t>
  </si>
  <si>
    <t>R$ 621,00 MM (ao longo de 10 anos, a partir do ano-base 2024)_x000D_
Contribuição potencial para a entrega final: R$ 625,50 MM _x005F_x000D_(ao longo de 10 anos, a partir de 2024). Ganho de imagem (qualitativo)</t>
  </si>
  <si>
    <t>Custo maior de recuperação florestal e consequente perda de recursos. Não atingimento dos parâmetros de restauração estabelecidos em normativas dos órgãos ambientais.</t>
  </si>
  <si>
    <t>Obter técnicas de monitoramento e avaliação do sucesso de projetos de restauração ecológica em múltiplas escalas realizados pela Petrobras.               Parâmetros técnicos:                    (1) Definir a melhor época para plantio de mudas, considerando a eficiência do uso da água pelas plantas e a possibilidade de seca fisiológica.                                      (2) Utilizar parâmetros integrativos da fisiologia da fotossíntese (Fv/Fm) para avaliar a restauração ecológica.              (3) Avaliar se os atributos funcionais das plantas permitem a previsibilidade na composição das comunidades no processo de restauração.</t>
  </si>
  <si>
    <t>PT-200.20.00071.05</t>
  </si>
  <si>
    <t>PT-200.20.00202.05</t>
  </si>
  <si>
    <t>EV-00462</t>
  </si>
  <si>
    <t>Mitigação de impactos da fragmentação em faixas de dutos</t>
  </si>
  <si>
    <t>Metodologia de monitoramento e de indicadores para avaliação de mitigação de impactos da fragmentação de florestas por faixas de dutos</t>
  </si>
  <si>
    <t>O transporte de produtos oriundos do setor de petróleo faz uso de dutos soterrados, os quais percorrem longas distâncias, muitas vezes_x000D_
atravessando áreas de importância para biodiversidade (florestas e outros ecossistemas naturais). Os conhecimentos a serem obtidos dos_x000D_
estudos propostos vão servir para desenvolver mecanismos eficientes de mitigação de danos ambientais relativos à fauna.</t>
  </si>
  <si>
    <t>SMS/LCA/LI-RGN-LOG</t>
  </si>
  <si>
    <t>ST-0185</t>
  </si>
  <si>
    <t>Conformidade ambiental com integração científica para refino, gás natural e logística</t>
  </si>
  <si>
    <t>CAPEX P&amp;D: R$ 3,13 MM (dados GTEC)</t>
  </si>
  <si>
    <t>Instalação das passagens e realização do monitoramento._x000D_
Consolidação das análises e tratamento de dados da fase pós-instalação_x000D_
Obtenção dos dados de deslocamento dos animais, prejudicados pelo furto de câmeras de monitoramento;_x000D_
Manutenção do cronograma de campo, prejudicado por ocorrências de furtos em dutos e pela pandemia de COVID 19._x000D_
Recuperação  do cronograma de execução e da composição da equipe após a interrupção das atividades pela pandemia e da suspensão do desembolso em 2020;_x000D_
Contratação da empresa que instalará as passagens com celeridade (sob responsabilidade da UENF).</t>
  </si>
  <si>
    <t>A distribuição geográfica de nossos ativos e instalações faz com que tenhamos mais de 4.000 pontos de contato com áreas protegidas, incluindo Áreas de Preservação Permanente (APPs) e Unidades de Conservação . _x000D_
Haverá aplicação direta na REBio União, REBio Poço das Antas e APA da bacia do Rio São João._x000D_
Os resultados desse estudo piloto poderão subsidiar tecnicamente futuras licenças junto aos órgãos ambientais em todas as faixas de dutos, situadas sobre áreas sensíveis com fragmentação florestal.</t>
  </si>
  <si>
    <t>Características técnicas da passagem selecionada, que atendam às especificidades da fauna local._x000D_
Dados de telemetria e câmeras para monitoramento dos deslocamentos_x000D_
Dados sobre a efetividade de utilização das passagens pela fauna</t>
  </si>
  <si>
    <t>UENF - Universidade Estadual do Norte Fluminense</t>
  </si>
  <si>
    <t>Publicações pela comunidade científica, consolidando o resultado para ser utilizado como subsídio técnico na argumentação junto ao órgão ambiental_x000D_
Facilidade e agilidade no licenciamento ambiental de empreendimentos futuros._x000D_
Ganhos de imagem através da contribuição para os Planos de Ação de Biodiversidade que são importantes ferramentas de prevenção de riscos e impactos, identificação de oportunidades e gestão relacionadas à biodiversidade.</t>
  </si>
  <si>
    <t>Desembolso das parcelas planejadas no termo de cooperação vigente, de forma a garantir o pagamento dos pesquisadores associados.</t>
  </si>
  <si>
    <t>Atendimento da Condicionante de licença de operação da faixa de dutos Cabiúnas-REDUC_x000D_
Subsídios aos processos de licenciamento ambiental futuros para implantação, operação e manutenção de faixa de dutos sobre áreas sensíveis_x000D_
Contribuição direta para o Compromisso de Sustentabilidade de termos “100% das instalações Petrobras com Planos de Ação de Biodiversidade até 2025”._x000D_
Os PABs incluem avaliações de risco à biodiversidade e de possíveis impactos de operações sobre essa diversidade biológica; ações de monitoramento da biodiversidade; medidas para a prevenção de impactos potenciais, a minimização dos já existentes e a recuperação de áreas afetadas.</t>
  </si>
  <si>
    <t>R$ 51,88 MM (no ano-base de implantação - 2023)</t>
  </si>
  <si>
    <t>Risco de impacto na licença de operação de dutos na faixa Cabiúnas-REDUC (multa e/ou suspensão de atividades);_x000D_
Licenciamento ICMBio (02070.002993/2010-36) Oleoduto Cabiunas - Reduc IV (OSDUC IV - LGN)_x000D_
Risco de não renovação de licença para novas atividades na faixa de dutos;_x000D_
Risco de demanda adicional do órgão ambiental._x000D_
Risco de atraso na tramitação do aditivo e em decorrência da pandemia._x000D_
Primeira fase de coleta e análise de dados ambientais antes da instalação de passagens foi concluída. Segunda fase (pós-instalação) aguardando aditivo e melhora no cenário de COVID.</t>
  </si>
  <si>
    <t>Entrega ao ICMBio/IBAMA das informações científicas relacionadas ao monitoramento de deslocamentos de pequenos mamíferos arborícolas, através de passagens para fauna, que serão distribuídas em pontos determinados ao longo da faixa de dutos Cabiúnas-REDUC. _x000D_
O monitoramento dos deslocamentos da fauna nas fases pré e pós instalação das passagens, fornecerá indicadores para avaliação da mitigação dos impactos causados pela fragmentação de florestas, que afeta a livre movimentação desses animais._x000D_
A solução atende à condicionante ambiental da licença de operação da faixa de dutos Cabiúnas-REDUC Licenciamento ICMBio (02070.002993/2010-36) Oleoduto Cabiunas - Reduc IV (OSDUC IV - LGN) e servirá à comprovação da efetividade das passagens instaladas para conservação da biodiversidade.</t>
  </si>
  <si>
    <t>PT-200.20.00071.07</t>
  </si>
  <si>
    <t>PT-200.20.00185.07</t>
  </si>
  <si>
    <t>EV-00463</t>
  </si>
  <si>
    <t>Tecnologias para resposta a emergências ambientais</t>
  </si>
  <si>
    <t>Aplicação de tecnologias de resposta a emergências ambientais, envolvendo a diferenciação avançada de fontes de vazamento (foco pré-sal), otimização do uso de dispersantes em vazamentos superficiais e submarinos e bioproduto para biodegradação de óleo e proteção de corais em casos de vazamento de petróleo em mar.</t>
  </si>
  <si>
    <t>SMS/CRE</t>
  </si>
  <si>
    <t>CQY1</t>
  </si>
  <si>
    <t>Fabiana Dias Costa Gallotta</t>
  </si>
  <si>
    <t>9703244</t>
  </si>
  <si>
    <t>CAPEX P&amp;D - R$ 25,1 MM (R$ 7,0 MM GEOQ. FORENSE  + R$ 6,9 MM DISPERSANTES + R$ 11,2 MM PROCORAIS 2) - Dados fornecidos pela GTEC; alimentados no PNG ou em negociação</t>
  </si>
  <si>
    <t>Diferenciação de Fontes no Pré-Sal; Aquisição de equipamentos para determinação da eficiência de dispersão superficial e submarina (além de definição de local); execução dos ensaios em prazo compatível a integridade/estabilidade das amostras; Produção e delivery do bioproduto.</t>
  </si>
  <si>
    <t>A diferenciação de fontes se dará a partir da análise de 100 óleos do pré-sal;
As propridades de óleos e seus intemperizados, além das suas dispersibilidades serão determinadas em 5 óleos considerados mais representativos das correntes produzidas, gerando as Fichas correspondentes; As fichas geradas poderão ser aplicadas como base para ações de resposta em qualquer caso de vazamento de óleo (superficial e submarino) em mar; O bioproduto poderá ser aplicado em área do E&amp;P de interesse da Contingência, nas fases de resposta e de recuperação de áreas sensíveis afetadas por vazamentos de óleo em mar.</t>
  </si>
  <si>
    <t xml:space="preserve">Representatividade dos óleos prioritários; Treinamento dos usuários para aplicação das Fichas de Emergência; Escolha de caso para aplicação/validação do bioproduto em campo; Entendimento da forma de atuação do bioproduto como probiótico.
</t>
  </si>
  <si>
    <t>Identificação de Fontes: Não há;
Resposta/Superficial: UFES/LABORATÓRIO DE PETRÓLEO/LABPETRO; CEDRE (Centre de Documentation de Recherche et d'Expérimentation sur les pollutions accidentelles des eaux);
Resposta/Submarino: CEDRE (Centre de Documentation de Recherche et d'Expérimentation sur les pollutions accidentelles des eaux); SINTEF (Stiftelsen for industriell og teknisk forskning)
Recuperação: UFRJ - Instituto de Microbiologia/Laboratórios de Ecologia Microbiana Molecular; UFRJ - Escola de Química/Engenharia de Bioprocessos; Empresa atuante em Resposta a Emergências.</t>
  </si>
  <si>
    <t>Manutenção de contratos de fornecimento de dispersantes, embarcações, aeronaves e equipamentos; Fabricação, reposição e logística de fornecimento de dispersantes para eventos de grande porte (blowout); Liberação do uso do bioproduto pelo IBAMA; Interesse no licenciamento do bioproduto.</t>
  </si>
  <si>
    <t>Óleos, dispersantes e equipamentos para o desenvolvimento e avaliação das eficiências das soluções propostas; Acesso às feições oleosas para aplicação do bioproduto.</t>
  </si>
  <si>
    <t>Redução de: responsibilização em  vazamento no pré-sal; frota de embarcações; estrutura de CDAs; indenizações; custos de resposta costeira; quantidade de dispersante em blowout; tempo para tomada de decisão/início da resposta; custos ambientais e impactos em corais. Ganhos de imagem.</t>
  </si>
  <si>
    <t>R$ 18.604,15 MM (distribuídos não uniformemente em 10 anos, a partir do ano-base 2026), sem contabilizar os ganhos advindos das atividades de Identificação de Fontes (Geoquímica Forense, em negociação e ainda não valorada)</t>
  </si>
  <si>
    <t>Indisponibilidades de dispersante ou equipamentos de aplicação (fim do contrato OSRL ou acidentes simultâneos); Novas restrições legais para uso de dispersante; Rotatividade de pessoal - sala CAR (capacitação para uso de Fichas de Emergência); Falta de empresas fornecedoras para produção e delivery do bioproduto.</t>
  </si>
  <si>
    <t>Aplicação de tecnologias de resposta a emergências ambientais, envolvendo: diferenciação de fontes (foco pré-sal), otimização do uso de dispersantes e bioproduto para biodegradação de óleo e proteção de corais. Parâmetros técnicos a alcançar: Banco de Dados Geoquímicos para diferenciação de óleos do pré-sal; Alimentação do BDAP com dados de dispersibilidade e propriedades dos óleos e intemperizados; Fichas de emergência para apoio a decisão nas operações de resposta; Condições de aplicação submerina de dispersantes; Bioproduto para aplicação em campo (biodegradação de óleo e proteção de corais).</t>
  </si>
  <si>
    <t>EV-00464</t>
  </si>
  <si>
    <t>Bioproduto para degradação de óleo e/ou proteção de corais</t>
  </si>
  <si>
    <t>Bioproduto para aplicação, em escala real, na degradação de manchas de óleo e/ou proteção de corais</t>
  </si>
  <si>
    <t>Potencial de redução em 5% das penalidades resultantes de toque de óleo na costa em vazamentos de médio porte e de 1% dos custos ambientais associados à redução dos impactos ambientais em corais em caso de blowout. Proteção de ecossistemas sensíveis e da imagem da Cia (intangível).</t>
  </si>
  <si>
    <t>upimgs/Foto_PROCORAIS.png</t>
  </si>
  <si>
    <t>BU8E</t>
  </si>
  <si>
    <t>Adriana Ururahy Soriano</t>
  </si>
  <si>
    <t>204094</t>
  </si>
  <si>
    <t>ST-0199</t>
  </si>
  <si>
    <t>Tecnologias para identificação de origem e de respostas a emergências ambientais offshore</t>
  </si>
  <si>
    <t>CAPEX P&amp;D - R$ 11,20 MM (PNG 2020-2024 + 2025)_x000D_
NOTA: Custos de produção e de aplicação ainda não podem ser calculados.</t>
  </si>
  <si>
    <t>Produzir o consórcio microbiano otimizado em escala ampliada, para aplicação em feições oleosas e em corais afetados por vazamentos de óleo; Disponibilizar bioproduto de forma compatível com condições operacionais (delivery).</t>
  </si>
  <si>
    <t>O bioproduto foi desenvolvido e testado em escala de laboratório (microcosmo) e laboratório/piloto (mesocosmo). A 2a fase, visa ampliar a produção para aplicação em campo (feições oleosas) e incremento do potencial probiótico em laboratório e mesocosmo, para futuro uso em corais afetados ou potencialmente afetados por vazamentos de óleo em mar. _x000D_
Estimativa de obtenção do bioproduto em escala ampliada: 2023;_x000D_
Estimativa de aplicação para degradação de feições): 2024;_x000D_
Disponibilização do bioproduto biodegradador + probiótico: 2025;_x000D_
Implantação: 2026</t>
  </si>
  <si>
    <t>Escolha de caso que sirva de base para aplicação e validaçãodo bioproduto em escala operacional;_x000D_
Amplo conhecimento da forma de atuação do bioproduto para emprego como probiótico.</t>
  </si>
  <si>
    <t>UFRJ - IM/Lab, de Ecologia Microbiana Molecular (otimização do produto, aplicações em óleo e corais); UFRJ - EQ/Eng. Bioprocessos (produção em escala ampliada); Empresa ou Start-up  p/ desenvolvimento de suporte (sistema de delivery).</t>
  </si>
  <si>
    <t>Aceitação do registro do bioproduto remediador por parte do IBAMA;_x000D_
Liberação do bioproduto para as diferentes aplicações pelo IBAMA;_x000D_
Interesse no licenciamento do bioproduto.</t>
  </si>
  <si>
    <t>Óleo (Marlim?) para a realização dos experimentos no Mescocosmo; Acesso à plataforma e às feições oleosas para teste em campo de aplicação do bioproduto; Equipamentos/metodologia para quantificação da eficiência em campo.</t>
  </si>
  <si>
    <t>Redução de 5% das penalidades resultantes de toque de óleo na costa (aplicação em vazamento de médio porte) e de 1% dos custos ambientais associados à redução dos impactos em corais em caso de blowout. Proteção de corais (intangível) e da imagem da Cia.</t>
  </si>
  <si>
    <t>Valor total potencial de R$ 4.639,64 MM (em 10 anos, a partir do ano base 2026), considerando as taxas de  frequência de acidentes envolvendo vazamentos superficiais e submarinos de óleo em mar e a flutuação do dólar</t>
  </si>
  <si>
    <t>Dificuldade de encontrar empresas fornecedoras de tecnologia para suporte do bioproduto e operadoras interessadas na comercialização e/ou aplicação (delivery) do bioproduto</t>
  </si>
  <si>
    <t>Bioproduto para aplicação, em escala real, na degradação de manchas de óleo e/ou proteção de corais em vazamentos de óleo em mar._x000D_
Parâmetros técnicos: atendimento à escala de aplicação; eficiência e rapidez de biodegradação; capacidade probiótica para corais.</t>
  </si>
  <si>
    <t>PT-200.20.00071.01</t>
  </si>
  <si>
    <t>PT-200.20.00199.01</t>
  </si>
  <si>
    <t>EV-00465</t>
  </si>
  <si>
    <t>Uso otimizado de dispersantes em vazamentos superficiais</t>
  </si>
  <si>
    <t>Informações técnicas para a otimização do uso de dispersantes em situações de vazamento em superfície marinha</t>
  </si>
  <si>
    <t>Potencial de redução de: (i) 5% da frota de embarcações tipo OSRV (2 em 45 embarcações); (ii) 2% da estrutura de CDA; (iii) 10% das indenizações resultantes de toque de óleo na costa; (iv) 50% dos custos de resposta costeira.</t>
  </si>
  <si>
    <t>CAPEX P&amp;D - R$ 3,45 MM (equivalentes a 50% de R$ 6,9 MM, total do projeto PT-133.01.13460 informado pela GTEC)</t>
  </si>
  <si>
    <t>Efetivar a compra e calibração de equipamentos para determinação da eficiência de dispersão superficial; 
Coordenar ações entre gerências para a realização de todos os ensaios em período de tempo compatível com manutenção de integridade e estabilidade das amostras.</t>
  </si>
  <si>
    <t>Decisão técnica de aplicação de dispersante depende sempre de avaliação de especialista no tema, caso a caso, o que aumenta tanto o tempo necessário para o início das ações de resposta quanto o dimensionamento da estrutura e contratos para a resposta; 
Aplicável em casos de vazamento superficial de óleo;
A aplicação é imediata.</t>
  </si>
  <si>
    <t>Quais são os óleos a serem priorizados para o  projeto, que representem o maior número possível de correntes produzidas pela Petrobras;
Alinhamento e treinamento dos usuários para facilitar o entendimento dos dados produzidos e sua aplicação.</t>
  </si>
  <si>
    <t>UFES/LABORATÓRIO DE PETRÓLEO/LABPETRO (ensaios de intemperismo de óleo: evaporação, emulsificação e foto-oxidação; carcaterização do óleo e intemperizados; e eficiência de dispersão)
Cedre (Centre de Documentation de Recherche et d'Expérimentation sur les pollutions accidentelles des eaux) (fornecimento de equipamentos para determinação da eficiência de dispersão em aplicações superficiais pelos métodos IFP e MNS, que representam duas condições de mar distintas - calmo com diluição e moderado)</t>
  </si>
  <si>
    <t>Manutenção dos contratos de fornecimento de dispersantes e de embarcações/aeronaves que possibilitem a aplicação superficial.</t>
  </si>
  <si>
    <t>Óleos e dispersantes para a realização da caracterização e experimentos;
Equipamentos para determinação da eficiência de dispersão superficial (compra).
Equipamentos para geração de emulsões.</t>
  </si>
  <si>
    <t>Redução de 5% da frota de embarcações tipo OSRV (2 em 45 embarcações);
Redução de 2% da estrutura de CDA;
Redução de 10% das indenizações resultantes de toque de óleo na costa;
Redução de 50% dos custos de resposta costeira.</t>
  </si>
  <si>
    <t>R$ 616,27 MM (em 10 anos, a partir do ano base 2024), considerando a frequência de acidentes envolvendo vazamentos submarinos de óleo em mar e flutuações do dólar</t>
  </si>
  <si>
    <t xml:space="preserve">Indisponibilidades de dispersante (rompimento de contrato atual com a OSRL ou acidentes simultâneos no mundo); Novas restrições legais quanto à aplicação superficial de dispersante; Elevada rotatividade de pessoal na sala CAR, resultando em falta de capacitação adequada na utilização dos dados da Ficha de Emergência. </t>
  </si>
  <si>
    <t>Ficha de emergência com informações interpretadas dos óleos para apoio a decisão nas operações de resposta, contendo propriedades e efetividade de dispersão de petróleo cru e intemperizado, e orientação de taxa de aplicação de dispersante (disponibilizada no BDAP)
Parâmetros: tendências de comportamento do óleo no ambiente, efetividade e taxa de aplicação de dispersante.</t>
  </si>
  <si>
    <t>PT-200.20.00071.17</t>
  </si>
  <si>
    <t>PT-200.20.00199.17</t>
  </si>
  <si>
    <t>EV-00466</t>
  </si>
  <si>
    <t>Uso otimizado de dispersantes em vazamentos submarinos</t>
  </si>
  <si>
    <t>Informações técnicas para a otimização do uso de dispersantes em situações de vazamento submarinos</t>
  </si>
  <si>
    <t>Potencial redução de: (i) 10% da quantidade de dispersante utilizada por evento de blowout; (ii) 2 dias na tomada de decisão de se realizar a aplicação submarina de dispersante e iniciar a resposta.</t>
  </si>
  <si>
    <t>APEX P&amp;D - R$ 3,45 MM (equivalentes a 50% de R$ 6,9 MM, total do projeto PT-133.01.13460 informado pela GTEC)</t>
  </si>
  <si>
    <t xml:space="preserve">Definir local e providenciar infraestrutura para instalação de equipamento para determinação da eficiência de dispersão submarina (coluna de simulação);
Efetivar a compra e calibração de equipamento para determinação da eficiência de dispersão submarina; 
</t>
  </si>
  <si>
    <t>Decisão técnica de aplicação de dispersante depende sempre de avaliação de especialista no tema, caso a caso, o que aumenta tanto o tempo necessário para o início das ações de resposta quanto o dimensionamento da estrutura e contratos para a resposta; 
Aplicável em casos de vazamento submarino de óleo;
A aplicação é imediata.</t>
  </si>
  <si>
    <t>Cedre (Centre de Documentation de Recherche et d'Expérimentation sur les pollutions accidentelles des eaux) (fornecimento de equipamentos para determinação da eficiência de dispersão em aplicações submarinas)
SINTEF (Stiftelsen for industriell og teknisk forskning) (fornecimento de equipamentos para determinação da eficiência de dispersão em aplicações submarinas)</t>
  </si>
  <si>
    <t>Manutenção dos contratos de fornecimento de dispersantes, e de equipamentos e embarcações que possibilitem a aplicação submarina. 
Fabricação rápida (reposição) e logística de fornecimento de dispersantes adequadas para um evento de grande porte (blowout).</t>
  </si>
  <si>
    <t>Óleos e dispersantes para a realização da caracterização e experimentos;
Equipamentos para determinação da eficiência de dispersão submarina (adaptações de projeto+compra).</t>
  </si>
  <si>
    <t>Redução de 10% da quantidade de dispersante utilizada por evento de blowout;
Redução de 2 dias na tomada de decisão de se realizar a aplicação submarina de dispersante e iniciar a resposta.</t>
  </si>
  <si>
    <t>R$ 8.087,06 MM (em 10 anos, a partir do ano base 2024), considerando a frequência de acidentes envolvendo vazamentos submarinos de óleo em mar e flutuações do dólar</t>
  </si>
  <si>
    <t>Indisponibilidades de dispersante ou de equipamentos para aplicação submarina (rompimento de contrato atual com a OSRL ou acidentes simultâneos no mundo); Novas restrições legais quanto à aplicação submarina de dispersante.</t>
  </si>
  <si>
    <t xml:space="preserve">Informações para subsidiar a aplicação submarina de dispersantes de forma otimizada.
Parâmetros para aplicação submarina de dispersantes: taxas ótimas de aplicação para diferentes condições de pressão e temperatura, curvas de distribuição dos tamanhos de gotículas para cada taxa, tempos de ressurgência das plumas dispersas
</t>
  </si>
  <si>
    <t>PT-200.20.00071.16</t>
  </si>
  <si>
    <t>PT-200.20.00199.16</t>
  </si>
  <si>
    <t>EV-00467</t>
  </si>
  <si>
    <t>Otimização de bioprocessos na remediação de áreas contaminadas e salinizadas</t>
  </si>
  <si>
    <t>Otimização de bioprocessos na remediação de áreas contaminadas e salinizadas, através da aplicação de técnicas moleculares, do emprego de inoculantes para aumento de eficiência de fitorremediação da áreas salinizadas e/ou contaminadas e indicação de rotas de destinação de biomassa nestes processos.</t>
  </si>
  <si>
    <t>Eliminação de passivos ambientais com custos reduzidos e minimização da exposição da Companhia a ações judiciais;_x000D_
Fortalecimento da Companhia em ESG (Environmental, Social and Corporate Governance) e consequente ganho de imagem frente a investidores</t>
  </si>
  <si>
    <t>CQ87</t>
  </si>
  <si>
    <t>Luiz Fernando Martins</t>
  </si>
  <si>
    <t>9695461</t>
  </si>
  <si>
    <t>CAPEX P&amp;D: R$ 10,26 MM - Soma do CAPEX P&amp;D dos PTs BIOMOL (R$ 3,74 MM)e FITO 2 (R$ 6,52 MM) (dados GTEC)_x000D_
Custo de implantação: R$ 85 mil. Custo de operação: R$ 8 mil/ano (2 anos de tratamento); Custo de implantação/operação em 10 anos: R$ 4,04 milhões (2025-2035)</t>
  </si>
  <si>
    <t>O desafio consiste em obter organismos (microrganismos, plantas) capazes de atuar sob ampla gama de concentrações de contaminantes ou de sais, assim como garantir as condições ótimas para que a biorremediação ocorra.</t>
  </si>
  <si>
    <t>Quando a salinização ocorre em áreas de propriedade da Companhia, não há a prática rotineira de se tratar, ficando um passivo ambiental cujo tratamento provavelmente será requerido quando a área for vendida ou desmobilizada. Quando ocorre contaminação com óleo, o solo atingido geralmente é removido e destinado a co-processamento ou a aterro industrial. Neste último caso, a Companhia fica suscetível a ter que lidar com o passivo novamente se a empresa que recebe os resíduos falir._x000D_
Os tratamentos biológicos têm a grande vantagem de eliminar contaminantes e ao mesmo tempo preservar o solo como recurso, gerando muito pouco ou nada de resíduos. O pacote biotecnológico proposto deve encorajar a aplicação da biorremediação para eliminar e prevenir passivos ambientais, minimizando liabilities. _x000D_
Espera-se que seja aplicado em áreas operacionais terrestres de E&amp;P e refinarias a partir de 2024.</t>
  </si>
  <si>
    <t>embora tenha potencial de eliminar passivos de forma definitiva e ambientalmente sustentável, a aplicação da biorremediação, ainda que otimizada, não é viável para cenários com teores de contaminação muito elevados</t>
  </si>
  <si>
    <t>Instituições de pesquisa (CETEM, UFRJ)_x000D_
Equipes de SMS e Serviços Gerais de Unidades de Negócio terrestres (UNBA, UNSEAL, Refinarias)_x000D_
Equipes do SMS Corporativo (PN-E&amp;P, PN-RGN)</t>
  </si>
  <si>
    <t>Que os passivos terrestres ficarão sob responsabilidade da Petrobras, independentemente de ocorrer ou não venda das áreas operacionais de E&amp;P. Além disso, espera-se que nas refinarias a adoção da biorremediação no tratamento de passivos seja mais encorajada em função do compromisso assumido pela Companhia de aumentar a produção sem haver aumento da geração de resíduos.</t>
  </si>
  <si>
    <t>Recursos financeiros para investimento nas pesquisas em curso nas instituições de P&amp;D parceiras, e recursos humanos disponíveis na Companhia para suporte e monitoramento das atividades experimentais na etapa de avaliação da entrega em ambiente operacional (avaliação em escala de campo).</t>
  </si>
  <si>
    <t>Eliminação de passivos ambientais atuais e prevenção de passivos futuros e seus custos associados; _x000D_
Atuação em conformidade, fortalecendo a imagem da Companhia como empresa ambientalmente responsável e detentora de capacidade técnica para tratar seus passivos ambientais em prazos compatíveis com as expectativas dos stakeholders;_x000D_
Fortalecimento da imagem da Companhia em ESG (Environmental, Social and Corporate Governance), sendo que o inoculante propicia ganhos ambientais (recuperação de solos) e sociais (pode ser aplicado na agropecuária praticada no semi-árido NE), tornando a empresa atrativa a um crescente conjunto de grandes investidores que têm as questões ESG em vista ao definir em que empresas investir.</t>
  </si>
  <si>
    <t>R$ 96,37 MM (ao longo de 10 anos, a partir do ano-base 2025)</t>
  </si>
  <si>
    <t>Venda das áreas de E&amp;P terrestres, com transferência integral dos passivos aos compradores. Se isso ocorrer, a entrega gerará benefícios econômicos somente em refinarias ou unidades terrestres de apoio a atividades offshore.</t>
  </si>
  <si>
    <t>Ser um pacote biotecnológico que otimize a biorremediação de solos, tornando a biorremediação a opção preferencial de tratamento de solos contaminados ou salinizados devido à abrangência (extensa faixa de contaminação/salinização), ao custo e ao tempo de tratamento</t>
  </si>
  <si>
    <t>EV-00468</t>
  </si>
  <si>
    <t>Otimização da biorremediação de solos por técnica molecular</t>
  </si>
  <si>
    <t>Aplicação de técnicas moleculares para otimização de processos de biorremediação de solos contaminados por hidrocarbonetos</t>
  </si>
  <si>
    <t>Conhecimento para embasar inovações e otimização de processos de biorremediação de solos multicontaminados, com alta aplicabilidade no abatimento de passivos ambientais, de forma mais sustentável e com menor risco futuro.</t>
  </si>
  <si>
    <t>SMS/ECE/MA</t>
  </si>
  <si>
    <t>upimgs/Foto_Map-e_BIOMOL_YeuUlDI.png</t>
  </si>
  <si>
    <t>B30K</t>
  </si>
  <si>
    <t>Erika de Araujo Valoni Romao</t>
  </si>
  <si>
    <t>243231</t>
  </si>
  <si>
    <t>CAPEX P&amp;D: R$ 3,74 MM (dados GTEC)</t>
  </si>
  <si>
    <t>Montagem das biopilhas em bancada                                               Condução e monitoramento dos ensaios de biorremediação em escala de bancada (2a fase)                                                                                        Análise e interpretação integradas dos resultados do monitoramento químico, físico-químico, microbiológico e molecular</t>
  </si>
  <si>
    <t>A tecnologia é aplicável em solos multicontaminados com hidrocarbonetos e metais.                                                     A decisão do local onde será aplicada a tecnlogia depende da avaliação do cliente</t>
  </si>
  <si>
    <t>Integração coerente dos resultados dos monitoramentos químico, físico-químico, microbiológico e molecular</t>
  </si>
  <si>
    <t>Centro de Tecnologia Mineral - CETEM/Serviço de Processos Minero-Metalúrgicos e Biotecnológicos</t>
  </si>
  <si>
    <t>Que os passivos terrestres ficarão sob responsabilidade da Petrobras, independentemente de ocorrer ou não venda das áreas operacionais de E&amp;P.</t>
  </si>
  <si>
    <t>Liberação para iniciar os ensaios da 2a fase (final) do estudo</t>
  </si>
  <si>
    <t>Conhecimento para embasar inovações e otimização de processos de biorremediação de solos multicontaminados, com alta aplicabilidade no abatimento de passivos                                                          ambientais, de forma mais sustentável e com menor risco futuro.</t>
  </si>
  <si>
    <t>Na entrega: R$ 17 MM (custo evitado de penalidade - encaminhamento de resíduo à rota RRR ao invés de aterros de resíduos perigosos)_x000D_
Ganhos potenciais para composição da entrega final: R$ 25,63 MM (aplicação de Ferramentas Moleculares e Microbianas para a otimização de processos biológicos de tratamento em áreas contaminadas e resíduos de poluição de interesse da Cia)</t>
  </si>
  <si>
    <t>Venda das áreas de E&amp;P terrestres, com transferência integral dos passivos aos compradores, limitando a abrangência da entrega a passivos do RGN.</t>
  </si>
  <si>
    <t>Estabelecimento de estratégias inovadoras para contornar as limitações do processo de biodegradação de contaminantes em solos através da microbiota nativa._x000D_
Parâmetros: entendimento da dinâmica das comunidades microbianas presentes e suas interações, através da análise integrada de dados moleculares, químicos, físico-químicos, microbiológicos e ecotoxicológicos durante a remediação, para utilização na otimização do processo.</t>
  </si>
  <si>
    <t>PT-200.20.00071.08</t>
  </si>
  <si>
    <t>PT-200.20.00202.08</t>
  </si>
  <si>
    <t>EV-00469</t>
  </si>
  <si>
    <t>Rota de destinação da biomassa em processos de fitorremediação</t>
  </si>
  <si>
    <t>Rota estabelecida para destinação da biomassa em processos de fitorremediação</t>
  </si>
  <si>
    <t>Minimização de custos com destinação de resíduos gerados em processos de tratamento de solos através de fitorremediação</t>
  </si>
  <si>
    <t>ST-0071</t>
  </si>
  <si>
    <t>Prevenção, tratamento e recuperação de impactos ambientais</t>
  </si>
  <si>
    <t>CAPEX P&amp;D: R$ 0,78 MM, correspondendo a 12% do CAPEX P&amp;D do PT FITO2 (dados GTEC)
Nota: Não há expectativa de custo de implantação.</t>
  </si>
  <si>
    <t>Disponibilidade de informações na literatura, disponibilidade de recursos financeiros para eventuais novos termos de cooperação neste cenário atual de contingência e incerteza.</t>
  </si>
  <si>
    <t>Uma das principais dúvidas levantadas quando se propõe o tratamento de uma área contaminada ou salinizada através do cultivo de plantas (fitorremediação) é o que fazer/que destino dar para o material vegetal (biomassa) colhido durante ou no final do tratamento. Se não há risco de haver contaminantes na biomassa, há opções baratas e bem acessíveis (alimentação animal, encaminhar junto com resíduos de capina), mas se há potencial de haver contaminantes, a destinação prontamente disponível é a aterros.  Destinar biomassa potencialmente contaminada a aterros é bem menos oneroso do que encaminhar todo o solo contaminado a aterro, porém, ainda assim é uma situação que torna a Companhia sujeita a riscos de ter que responder por passivos futuros (nos locais onde hoje operam os aterros que a Companhia utiliza).</t>
  </si>
  <si>
    <t>Esta entrega tem sentido para os casos em que será aplicado fitorremediação como estratégia de tratamento de solo. Esta entrega em si não é um tratamento ou estratégia de remediação, mas um conjunto de orientações relevantes para o monitoramento e gestão do tratamento.</t>
  </si>
  <si>
    <t>Instituições de P&amp;D;
PDRGN/GNPB;
empresas geradoras de energia (a partir de biomassa); 
empresas produtoras de biocarvão (biochar).</t>
  </si>
  <si>
    <t>Se for necessário firmar termo de cooperação para desenvolvimento de alternativa de destinação da biomassa, recursos financeiros para investimento em pesquisa serão os recursos chave para concluir essa entrega</t>
  </si>
  <si>
    <t>Segurança às áreas operacionais para decidir pela adoção de fitorremediação no tratamento de áreas contaminadas ou salinizadas, que por sua vez permite eliminar e prevenir passivos ambientais</t>
  </si>
  <si>
    <t>Na entrega: R$ 1,00 MM em penalidades evitadas (ao longo de anos, a partir do ano-base 2024)
Potencial total: R$ 1,65 MM (aplicação escalonável em processos de fitorremediação de áreas salinizadas críticas da Cia., também distribuídos ao longo de 10 anos, a partor de 2025)</t>
  </si>
  <si>
    <t>Disponibilizar às áreas operacionais orientações técnicas e mapa decisório para destinação ambiental e economicamente sustentável para a biomassa gerada em processos de fitorremediação</t>
  </si>
  <si>
    <t>PT-200.20.00071.13</t>
  </si>
  <si>
    <t>EV-00470</t>
  </si>
  <si>
    <t>Inoculante para fitorremediação de áreas salinizadas e/ou contaminadas</t>
  </si>
  <si>
    <t>Inoculante para otimizar, em escala real, a fitorremediação de áreas salinizadas e/ou contaminadas</t>
  </si>
  <si>
    <t>Eliminação de passivos ambientais com custos reduzidos e minimização da exposição da Companhia a ações judiciais;Fortalecimento da Companhia em ESG (Environmental, Social and Corporate Governance) e consequente ganho de imagem frente a investidores</t>
  </si>
  <si>
    <t>upimgs/imagem_EV470.jpg</t>
  </si>
  <si>
    <t>CAPEX P&amp;D: R$ 5,74 milhões correspondentes à 88% do CAPEX P&amp;D do PT FITO 2 (dados GTEC)_x000D_
Custo de implantação: R$ 85 mil/área. Custo de operação: R$ 8 mil/ano.área (02 anos de tratamento)"</t>
  </si>
  <si>
    <t>Microrganismos capazes de estimular o crescimento de plantas geralmente apresentam um certo nível de especificidade (um mesmo microrganismo não serve para qualquer espécie de planta). O desafio é encontrar um microrganismo ou um conjunto de microrganismos que seja capaz de estimular o crescimento de pelo menos duas espécies vegetais que sejam de interesse para tratamento de áreas impactadas (pelo menos uma espécie vegetal que sirva para tratar áreas salinizadas e uma espécie vegetal que sirva para tratar solos contaminados com hidrocarbonetos).</t>
  </si>
  <si>
    <t>O CENPES elaborou e disponibilizou um manual para tratamento de solos salinizados que se baseia no cultivo de uma espécie vegetal (fitorremediação). Porém, esse tratamento seria demorado (&gt; 10 anos) para solos com níveis de salinização muito elevados. Além disso, seria pertinente dispor de uma estratégia de fitorremediação para tratar também solos contaminados por óleo ou derivados, pois é um tipo de tratamento de elimina contaminantes e minimiza bastante a geração de resíduos. _x000D_
O inoculante deve acelerar o tratamento (via fitorremediação) e permitir aplicá-lo a cenários tanto de salinização quanto de contaminação por hidrocarbonetos, seja em unidades terrestres de E&amp;P, seja em refinarias. A primeira aplicação deve ocorrer em caráter experimental em 2023, na UNBA ou na UNSEAL, e a partir de 2025 deve estar disponível para aplicação em quaisquer unidades da Companhia."</t>
  </si>
  <si>
    <t>Por ser um tratamento biológico in situ, é preciso assegurar recursos para que haja manutenção periódica, assegurando a eficácia da remediação.</t>
  </si>
  <si>
    <t>Instituições de pesquisa (UFRJ, outras a definir)_x000D_
Equipes de SMS e Serviços Gerais de Unidades de Negócio terrestres (UNBA, UNSEAL, Refinarias)_x000D_
Equipes do SMS Corporativo (PN-E&amp;P, PN-RGN)_x000D_
Empresas produtoras de inoculantes_x000D_
Empresas prestadoras de serviços ambientais</t>
  </si>
  <si>
    <t>Na entrega:  R$ 18,23 MM (no ano-base de entrega - 2024). _x000D_
Escalonáveis: R$ 67,86 MM (ao longo de 10 anos, a partir do ano-base de 2025), considerando a aplicação em outras áreas salinizadas críticas da Cia. - Considerados apenas na composição da Entrega Final.</t>
  </si>
  <si>
    <t>Ser um produto (inoculante microbiano) que aumenta a produção de biomassa vegetal em processos de fitorremediação de áreas contaminadas ou salinizadas, acelerando o tratamento desses passivos.</t>
  </si>
  <si>
    <t>PT-200.20.00071.04</t>
  </si>
  <si>
    <t>PT-200.20.00202.04</t>
  </si>
  <si>
    <t>EV-00471</t>
  </si>
  <si>
    <t>Regeneração natural como ferramenta de recuperação ambiental de áreas alagadas</t>
  </si>
  <si>
    <t>Utilização da regeneração natural como medida eficiente de mitigação de danos ambientais diretos ou indiretos causados por derramamento de petróleo em vegetação aluvial (implantação na REPAR) e replicação desta metodologia em manguezais e marismas, com validação da regenerção natural como forma efetiva de recuperação de impactos nestes ecossistemas.</t>
  </si>
  <si>
    <t>- Tecnologias eficientes para reparação de dano ambiental em áreas alagadas;_x000D_
- Validação de metodologia de baixo custo e risco para recuperação ambiental;_x000D_
- Custo evitado de penalidades impostas por órgãos ambientais e judiciário;</t>
  </si>
  <si>
    <t>BU1E</t>
  </si>
  <si>
    <t>Bias Marcal de Faria</t>
  </si>
  <si>
    <t>204684</t>
  </si>
  <si>
    <t>CAPEX P&amp;D: R$ 10,99 MM - Soma do CAPEX P&amp;D antigo PT (PT-133.01.10471; R$ 7,98 MM; dados GTEC) a  CAPEX PT ALAGADOS (PT-133.01.14078; R$ 3,01 MM; dados PNG 2020-2024, em abertura no Workflow)</t>
  </si>
  <si>
    <t xml:space="preserve">Pagar parcela de TC
Consolidar resultados
Replicação de metodolgia de áreas alagadas em água doce para marismas e manguezais
</t>
  </si>
  <si>
    <t>Metodologia para recuperação de áreas alagadas continentais bem maduras, podendo ser aplicada em 2021
Planejamento para replicação em áreas estuarinas, para aplicação a partir de 2023</t>
  </si>
  <si>
    <t>Eficiência do método
Custo de aplicação</t>
  </si>
  <si>
    <t>SMS/PN-RGN/MA
TRANSPETRO
Universidades</t>
  </si>
  <si>
    <t>Menor custo de recuperação
Aceitação de método de maior simplicidade na aplicação</t>
  </si>
  <si>
    <t>3,2 milhões em TCs
HH CENPES</t>
  </si>
  <si>
    <t>Menor custo em recuperação ambiental
Valor agregado a imagem da companhia</t>
  </si>
  <si>
    <t>R$ 21,77 MM (ao longo de 10 anos gerados na REPAR) + redução de penalidade no caso REPAR (valor em negociação) + ganhos da implantação de novas tecnologias na restauração de marismas e manguezais (ainda não valorados) + ganhos de imagem (qualitativos)</t>
  </si>
  <si>
    <t>Necessidade de aplicação de metodologia não uniformizada para recuperação destes ecossistemas
Alto valor pago em penalidades ambientais</t>
  </si>
  <si>
    <t>Metodologia eficaz utilizando regeneração natural como método eficiente de recuperação em áreas alagadas continentais e estuarinas.</t>
  </si>
  <si>
    <t>EV-00472</t>
  </si>
  <si>
    <t>Recuperação de ecossistemas aquáticos impactados</t>
  </si>
  <si>
    <t>Disponibilização de tecnologias para a recuperação de ecossistemas aquáticos degradados e contaminados (2020) e implantação da regeneração natural como medida eficiente de mitigação de danos ambientais diretos ou indiretos causados por derramamento de petróleo em vegetação aluvial  (Área da REPAR/2022), incluindo a indicação de espécies (vegetais e microrganismos) que podem ser utilizadas para recuperação de áreas atingidas por derramamento de petróleo.</t>
  </si>
  <si>
    <t>- Diminuição de custos em projetos de recuperação ambiental em áreas alagadas;_x000D_
- Maior eficiência nos processos de regeneração natural;_x000D_
-Informação científica para suporte a PETROBRAS em processos judiciais e de licenciamento.</t>
  </si>
  <si>
    <t>CAPEX P&amp;D: R$ 10,24 MM - Soma do CAPEX P&amp;D antigo PT (PT-133.01.10471; R$ 7,98 MM; dados GTEC) a  75% do CAPEX PT ALAGADOS (PT-133.01.14078; R$ 3,01 MM; dados PNG 2020-2024, em abertura no Workflow)</t>
  </si>
  <si>
    <t>Replicação de metodolgia de áreas alagadas em água doce para marismas e manguezais</t>
  </si>
  <si>
    <t>Não existe metodologia com comprovada eficiência para recuperação de marismas e manguezais, e geralmente se gasta recursos vultuosos nas diferentes tentativas.
Pode ser aplicada quando houver necessidade de recuperação pelas diferentes atividades da PETROBRAS
Esperamos que a partir de 2023 tenhamos uma metodologia para ser aplicada</t>
  </si>
  <si>
    <t>Custo dos processo de recuperação
Definção de parâmetros funcionais e estruturais do ecossistema</t>
  </si>
  <si>
    <t>SMS/PN-RGN/MA
TRANSPETRO
UNIVERSIDADES</t>
  </si>
  <si>
    <t>Menor dispêndio em processos de recuperação de manguezais e marismas
Valor agregado a imagem da companhia</t>
  </si>
  <si>
    <t>3 milhões para TCs
HH  CENPES</t>
  </si>
  <si>
    <t>Em torno de 25 milhões e valor qualitativo</t>
  </si>
  <si>
    <t xml:space="preserve">R$ 21,77 MM (ao longo de 10 anos, a partir do ano base 2022)
</t>
  </si>
  <si>
    <t>Métodogia para estímulo a regeneração natural em vegetação alagada estuarina 
Validação pela comunidade científica</t>
  </si>
  <si>
    <t>PT-200.20.00071.10</t>
  </si>
  <si>
    <t>PT-200.20.00183.02</t>
  </si>
  <si>
    <t>EV-00473</t>
  </si>
  <si>
    <t>Restauração de marismas e manguezais por novas tecnologias</t>
  </si>
  <si>
    <t>Aplicação de novas tecnologias para restauração de marismas e manguezais</t>
  </si>
  <si>
    <t>- Tecnologias eficientes para reparação de dano ambiental em áreas alagadas costeiras, manguezais e marismas;- Desenvolvimento e adaptação  de metodologia de baixo custo e risco para recuperação ambiental;- Custo evitado de penalidades impostas por órgãos ambientais e judiciário;</t>
  </si>
  <si>
    <t>CAPEX P&amp;D: R$ 0,75 MM correspondentes a 25% do CAPEX P&amp;D do novo PT ALAGADOS (PT-133.01.14078; R$ 3,01 MM) (Previsão PNG 2020-2024, em abertura no Workflow)
NOTA: Estimativa de R$ 160.000,00 para parcelas de novo TC e HH CENPES</t>
  </si>
  <si>
    <t>Pagar parcela de TC
Consolidar resultados</t>
  </si>
  <si>
    <t>Existe uma ação civil pública contra a PETROBRAS, em função de vazamento na REPAR (julho 200) que reivindica indenização bilionária e ações, como revegetação da área afetada. Este projeto pode atender esta demanda, e ainda servir de base para outras demandas semelhantes, a partir de dezembro de 2020.</t>
  </si>
  <si>
    <t>Efetividade do método
Menor custo</t>
  </si>
  <si>
    <t>SMS/PN-RGN/MA
UFPR
UEPG
REPAR</t>
  </si>
  <si>
    <t>Parcela de TC com UFPR/UEPG
HH CENPES</t>
  </si>
  <si>
    <t>Menor custo em projetos de recuperação ambiental</t>
  </si>
  <si>
    <t>Em torno de 25 milhões de reais
(A valorar ainda)</t>
  </si>
  <si>
    <t>Custo maior de recuperação
Não aceitação de metodologia por órgãos ambientais</t>
  </si>
  <si>
    <t>Resultados que comprovem que não é sempre necessário métodos intrusivos para promover recuperação de vegetação em áreas alagadas afetadas por derrame de óleo.
Desta maneira, quando houver negociações com órgãos ambientais em situações de emergência, pode-se propor este método de menor custo e maior eficiência.</t>
  </si>
  <si>
    <t>PT-200.20.00071.11</t>
  </si>
  <si>
    <t>EV-00474</t>
  </si>
  <si>
    <t>Revitalizar ambientes terrestres degradados</t>
  </si>
  <si>
    <t>Aplicação de tecnologias para recuperação de áreas operacionais degradadas do E&amp;P</t>
  </si>
  <si>
    <t>Soluções inovadores, sustentáveis, de alta eficácia e de baixo custo para a proteção do meio ambiente nos ecossistemas terrestres de atuação da Petrobras, assim como para a recuperação ambiental de 16 mil locações operacionais/industriais e abatimento de centenas de passivos ambientais, em prazos compatíveis com as expectativas dos órgãos reguladores e demais públicos de interesse.</t>
  </si>
  <si>
    <t>upimgs/Imagem1.jpg</t>
  </si>
  <si>
    <t>BACP</t>
  </si>
  <si>
    <t>Frederico Santos Machado</t>
  </si>
  <si>
    <t>9677283</t>
  </si>
  <si>
    <t>CAPEX P&amp;D - R$ 38,9 MM (R$ 23,2 MM RADEC + R$ 15,7 MM RAD)</t>
  </si>
  <si>
    <t>O pagamento das parcelas 3 e 4 do Termo de Cooperação (TC) 0050.0098775.15.9, das parcelas 5 e 6 do TC 0050.0099528.15.9, e das parcelas 3 e 4 do TC 5850.0102854.16.9, possibilitando aos parceiros a entrega dos resultados alcançados, e  posterior incorporação nesta entrega.</t>
  </si>
  <si>
    <t>Os protótipos das tecnologias já estão implantados no campo e precisam ser monitorados até o período determinado. Locações operacionais e desativadas da Petrobras com algum tipo de degradação ambiental localizadas na Caatinga, Floresta Amazônica, Mata Atlântica Litoral Norte de SP e em regiões de restinga e mata de tabuleiros no Norte Capixaba. A partir de dezembro de 2022.</t>
  </si>
  <si>
    <t>Possibilidade de algumas tecnologias serem aplicadas para outras regiões petrolíferas, além do atendimento aos requisitos técnicos e ambientais de validação das técnicas de recuperação, como a finalização da campanha de monitoramento pelo prazo de 4 anos após o plantio das mudas.</t>
  </si>
  <si>
    <t>UFRJ, JBRJ, UFRRJ, INPA, USP, EMBRAPA, UFERSA e UFES</t>
  </si>
  <si>
    <t>Validação pelos clientes das tecnologias implantadas</t>
  </si>
  <si>
    <t>Recursos financeiros para o monitoramento e conclusão das operações e lançamento das tecnologias. A postergação do monitoramento desqualifica a validação da tecnologia desenvolvida.</t>
  </si>
  <si>
    <t>Fortalecimento da imagem da Petrobras, como empresa capaz de entender os riscos inerentes à sua área de atuação e de propor e aplicar, em parceria, soluções inovadoras, sustentáveis, de alta eficácia e de baixo custo para a proteção do meio ambiente nos ecossistemas terrestres, assim como para a recuperação de áreas degradadas e abatimento de passivos ambientais, em prazos compatíveis com as expectativas dos órgãos reguladores e demais públicos de interesse.</t>
  </si>
  <si>
    <t>R$ 4.214 MM (ao longo de 10 anos, a partir do ano base 2025)</t>
  </si>
  <si>
    <t>Potencial desvalorização de ativos; Penalidades por órgãos ambientais, jurídicos e regulatórios por não cumprimento de exigências; Impedimentos ao descomissionamento de ativos; Custos de até 3 vezes maiores em atividade de recuperação ambiental; Continuidade de contratação de serviços de recuperação ambiental sem validação da técnica utilizada, que tem apresentado baixa efetividade nos resultados, com grande retrabalho, trazendo aumento dos custos e de prazos, além do desgaste da imagem da companhia junto aos órgão ambientais, operacionais e jurídicos devido a postergação da mitigação do passivo ambiental</t>
  </si>
  <si>
    <t>Tecnologias para a recuperação de áreas degradadas, com características de unidades operacionais do E&amp;P, a ser utilizada para o atendimento as condicionantes ambientais, na gestão dos passivos ambientais, na manutenção do valor econômico e no descomissionamento de ativos. Para validação das tecnologias junto aos órgão ambientais é necessário, após o período de implantação ou plantio de mudas, o monitoramento do processo evolutivo das mesmas por um período de pelo menos 4 anos.</t>
  </si>
  <si>
    <t>PT-200.20.00071.12</t>
  </si>
  <si>
    <t>PT-200.20.00202.12</t>
  </si>
  <si>
    <t>EV-00475</t>
  </si>
  <si>
    <t>Tecnologias para recuperação de áreas degradadas do E&amp;P</t>
  </si>
  <si>
    <t>Tecnologias para recuperação de áreas degradadas em locações operacionais do E&amp;P desenvolvida para floresta amazônica e mata atlântica</t>
  </si>
  <si>
    <t>Garantir a conformidade legal das áreas operacionais de abrangência da entrega junto aos órgãos ambientais; Disponibilizar modelos de recuperação de áreas degradadas confiáveis e de alta eficácia.</t>
  </si>
  <si>
    <t>upimgs/DJI_0312.JPG</t>
  </si>
  <si>
    <t>R$ 23,2 MM (P&amp;D e Implantação)</t>
  </si>
  <si>
    <t>1) Aplicar as metodologias implantadas em campo para outras áreas degradadas da Petrobras que necessitam de recomposição florestal;_x000D_
2) Adaptar tecnologias desenvolvidas para polos de produção de petróleo e gás natural com impactos ainda mais intensos e com maior fragmentação do ecossistema, como por exemplo, caatinga e restinga._x000D_
3) Dificuldade logística para implantação, manutenção e monitoramento das atividades, principalmente na Amazônia Central, onde houve necessidade de helicópteros para o desenvolvimento das atividades.</t>
  </si>
  <si>
    <t>Situação atual -  locações operacionais e desativadas da Petrobras com algum tipo de degradação ambiental localizadas na floresta amazônica e em regiões de mata atlântica no litoral norte de São Paulo._x000D_
Aplicação - APP recuperada na UTGCA e revisão da Especificação Técnica para a UN-AM, entregue e implantada. _x000D_
_x000D_
A partir de quando -  Os produtos foram  apresentados no Relatório Técnico RT MA 019/2020.</t>
  </si>
  <si>
    <t>1) A Unidade Operacional deverá seguir os procedimentos metodológicos descritos na entrega, para aproveitamento pleno dos resultados;_x000D_
2) As tecnologias obtidas promovem a redução de custos econômicos e o aumento da eficiência na recuperação ambiental.</t>
  </si>
  <si>
    <t>Parcerias externas: UFRJ, JBRJ, UFRRJ, INPA e USP._x000D_
_x000D_
Parcerias internas: SMS/IE&amp;P/MA; TAR/UN-AM/SMS/MA; G&amp;E/UO-AGN/SMS; G&amp;E/UN-AGN/APSP/SMS-APSP</t>
  </si>
  <si>
    <t>Aproveitamento das técnicas e recomendações desenvolvidas pelo CENPES  em futuras Especificações Técnicas para contratação dos serviços de recuperação de áreas degradadas no mercado._x000D_
Os resultados esperados foram alcançados, na UTGCA, com aprovação da recomposição florestal da APP pelo órgão ambiental, e na UO-AM, como descrito na RT MA 019/2020.</t>
  </si>
  <si>
    <t>Recursos humanos, financeiros e tempo.</t>
  </si>
  <si>
    <t>Abatimento de passivos ambientais, em prazos compatíveis com as expectativas dos órgãos reguladores e demais públicos de interesse._x000D_
Fortalecimento da imagem da Petrobras, como empresa capaz de entender os riscos inerentes à sua área de atuação e de propor e aplicar, em parceria, soluções inovadoras, sustentáveis, de alta eficácia e de baixo custo para recuperação de áreas degradadas e consequente proteção dos ecossistemas terrestres.</t>
  </si>
  <si>
    <t>R$ 44 MM (distribuídos em 10 anos, a partir do ano-base 2021)</t>
  </si>
  <si>
    <t>1) Ausência de aprimoramento das técnicas de recuperação ambiental utilizadas atualmente por Unidades Operacionais da Petrobras;_x000D_
2) Penalidades por órgãos ambientais, jurídicos e regulatórios por não cumprimento de exigências; _x000D_
3) Impedimentos ao descomissionamento de ativos; _x000D_
4) Custos econômicos até 3 vezes maiores em atividade de recuperação ambiental</t>
  </si>
  <si>
    <t>Proposta da entrega - Desenvolver técnica validada de recuperação de áreas degradadas _x000D_
em unidades operacionais do E&amp;P (Mata Atlântica e Floresta _x000D_
Amazônica), para atendimento a condicionantes ambientais, gestão de passivos ambientais, manutenção do valor econômico e descomissionamento de ativos em áreas terrestres da Petrobras._x000D_
_x000D_
Parâmetros técnicos a serem alcançados -  1) recuperação da APP da UTGCA  com sua implantação florestal e posterior monitoramento consolidados; 2) Incorporação dos resultados da pesquisa em uma revisão a ser entregue à UO-AM para contratação de serviços de revegetação e reflorestamento.</t>
  </si>
  <si>
    <t>EV-00476</t>
  </si>
  <si>
    <t>Agilização da remediação em áreas-fonte de contaminação</t>
  </si>
  <si>
    <t>Aplicação de metodologias e ferramentas de investigação, além de softwares e protocolos para suporte à tomada de decisão quanto à seleção, implementação e avaliação de performance de tecnologias de remediação in situ, para aumento de confiabilidade, redução de riscos e custos, aceleração e encerramento de processo de gerenciamento de áreas contaminadas.</t>
  </si>
  <si>
    <t>CTKJ</t>
  </si>
  <si>
    <t>Marcus Paulus Martins Baessa</t>
  </si>
  <si>
    <t>214561</t>
  </si>
  <si>
    <t>CAPEX P&amp;D: R$ 18,14 MM - Soma dos CAPEX P&amp;D PTs NSZD (PT-133.01.13463; R$ 3,10 MM) PROTOCOLOS (PT-133.01.13464; R$ 8,00 MM) e MASSA (PT-133.01.13832; R$ 7,04 MM) (dados GTEC)</t>
  </si>
  <si>
    <t xml:space="preserve">Liberação de parcelas dos TCs em prazos compatíveis; Obtenção de apoio de cliente interno, com aceitação da metodologia, seleção de áreas-piloto para validação, dados de investigação fidedigna das áreas de interesse e sua disponibilização para aplicação escalonada das tecnologias propostas.
</t>
  </si>
  <si>
    <t>As tecnologias estão em desenvolvimento e poderão ser aplicadas em áreas contaminadas críticas da Cia, para agilização da remediação de áreas-fonte de contaminação e efetivo encerramento de casos de gerenciamento. As implantações ocorrerão a partir de 2024, de forma escalonada, ao longo de 10 anos.</t>
  </si>
  <si>
    <t>Escolha de áreas que sirvam de base para implantação e que tenham dados de investigação suficientes e confiáveis para a comprovação das soluções propostas.</t>
  </si>
  <si>
    <t xml:space="preserve">Desenvolvimento, validação e aplicação das tecnologias: UFSC/REMA; UNESP/LEBAC
Implantação das soluções propostas: SMS/ECE; SMS/PN-RGN/MA; SMS/PN-E&amp;P/MA
</t>
  </si>
  <si>
    <t>Aceitação dos protocolos, softwares e metodologia de monitoramento da biodegadação internamente e nos Órgãos de Controle Ambiental</t>
  </si>
  <si>
    <t>Técnicas de investigação de alta resolução, softwares, ferramenta de monitoramento da biodegradação de contaminantes nas áreas-fonte de contaminação e protocolos validados e adequados para aplicação em ambiente operacional.</t>
  </si>
  <si>
    <t>Otimização e monitoramento em tempo real dos processos de remediação aplicados na PETROBRAS, garantindo assim uma maior eficiência e confiabilidade, além da redução de custos e riscos associados e agilização do ciclo de gerenciamento de áreas contaminadas.</t>
  </si>
  <si>
    <t>R$ 365,15 MM (ao longo de 10 anos, a partir do ano-base 2024)</t>
  </si>
  <si>
    <t>Lobby de empresas de remediação, pressionando pela não utilização das ferramentas e dos processos para agilização da remediação e do monitoramento de fontes de contaminação.</t>
  </si>
  <si>
    <t>Aplicar, em áreas contaminadas, metodologias de investigação de alta resolução, softwares para e protocolos para suporte à tomada de decisão quanto à seleção, implementação e avaliação de performance de tecnologias de remediação, com vistas ao aumento de confiabilidade, redução de riscos e custos, aceleração do processo de gerenciamento e à garantia do efetivo encerramento de casos. Parâmetros técnicos: atingimento das metas de remediação nas áreas experimentais, com atendimento à Resolução CONAMA 420/2009 em tempo reduzido.</t>
  </si>
  <si>
    <t>EV-00477</t>
  </si>
  <si>
    <t>Ferramenta para avaliar a degradação de contaminantes</t>
  </si>
  <si>
    <t>Aplicação em área operacional de ferramenta de monitoramento em tempo real para estimativa da taxa de depleção de hidrocarbonetos em subsuperfície (Natural Source Zone Depletion)</t>
  </si>
  <si>
    <t>Aplicação em área operacional da ferramenta de monitoramento das taxas de biodegradação em tempo real, podendo ser acessada remotamente, facilitará a tomada de decisão no gerenciamento ambiental da área, assim como redução de custos analíticos.</t>
  </si>
  <si>
    <t>CAPEX P&amp;D: R$ 3,10 MM - CAPEX PT NSZD (PT-133.01.13463)</t>
  </si>
  <si>
    <t>Para a entrega em uma área operacional da PETROBRAS, será necessário a realização do aditivo de escopo com a manutenção de verba prevista para fev/2021 para início de 2022.</t>
  </si>
  <si>
    <t>Em desenvolvimento. _x000D_
Podendo ser aplicado no monitoramento das taxas de biodegradação de fontes de contaminação em áreas internas de unidades da PETROBRAS. Apesar da tecnologia ser apliacda em todas as áreas da PETROBRAS, sugiro que a mesma seja aplicada somente em áreas internas devido ao vandalismo e furtos dos componentes em áreas externas._x000D_
A mesma poderá ser aplicada a partir da disponibilização do ferramenta de monitoramento e do software.</t>
  </si>
  <si>
    <t>Prévia caracterização ambiental da área que nos possibilitem definir a fonte de contaminação para instalação do sistema de monitoramento da temperatura.</t>
  </si>
  <si>
    <t>UFSC/REMA</t>
  </si>
  <si>
    <t>Aceitação dos órgãos ambientais e interesse das empresas prestadoras de serviço na área de investigação ambiental.</t>
  </si>
  <si>
    <t>Maior tempo de aquisição de dados em condições adversas</t>
  </si>
  <si>
    <t>Método menos invasivo de obtenção da taxa de degradação da fonte de contaminação, a qual pode ser avaliada em tempo real, facilitando assim a tomada de decisão no gerenciamento ambiental da área.</t>
  </si>
  <si>
    <t>Na entrega: 1,04 MM/ano (ao longo de anos, a partir do ano-base 2022)_x000D_
Potencial de contribuição para entrega final: R$ 22,53 MM (ao longo de 10 anos de aplicação escalonada em outras áreas contaminadas críticas da Cia.</t>
  </si>
  <si>
    <t>Questionamentos quanto ao cálculo de conversão da temperatura em taxa de biodegradação da fonte</t>
  </si>
  <si>
    <t>Aplicação em área operacional da ferramenta de monitoramento da temperatura em subsuperfície em tempo real, a qual será avaliada por meio de software que converterá  as variações dos valores de temperatura em taxas de biodegradção em tempo real, podendo ser acessada remotamente.</t>
  </si>
  <si>
    <t>PT-200.20.00071.02</t>
  </si>
  <si>
    <t>PT-200.20.00202.02</t>
  </si>
  <si>
    <t>EV-00478</t>
  </si>
  <si>
    <t>Protocolos de aceleração do encerramento de remediação</t>
  </si>
  <si>
    <t>Aplicação em área operacional e 11 áreas experimentais de protocolos para aceleração de encerramento de casos de remediação e descomissionamento de áreas.</t>
  </si>
  <si>
    <t>Aumento de efetividade e agilização dos processos de remediação, com redução de custos e prazos no ciclo de gerenciamento de áreas contaminadas e atendimento a obrigações ambientais.</t>
  </si>
  <si>
    <t>upimgs/Foto_Map-e.png</t>
  </si>
  <si>
    <t>Projeção CAPEX P&amp;D (GTEC): R$ 4,80 MM (60% CAPEX P&amp;D PT PRPTOCOLOS)</t>
  </si>
  <si>
    <t>Implementar as ações de remediação em 11 áreas piloto e obter eficiências de processo que garantam a aceleração do processo de recuperação para efetivo encerramento de caso. Alimentação dos Protocolos com dados de campo obtidos durante as remediações.</t>
  </si>
  <si>
    <t>Experimentos de remediação in-situ em andamento, bem como a estruturação e elaboração dos Protocolos. Será aplicada nas 11 áreas experimentais da Fazenda Ressacada e validada em uma área operacional do RGN, a ser definida (Projeto Conceitual de Remediação). _x000D_
Previsão de encerramento da remediação das 11 áreas experimentais: set/2022_x000D_
Previsão de disponibilização e validação dos PROTOCOLOS em área operacional: out/2022_x000D_
Consolidação dos resultados obtidos/diponibilização da Entrega: dez/2022_x000D_
Implantação efetiva nas área piloto operacional acordada: jun/2023_x000D_
Abrangência para outras áreas interessadas: jun/24 (composição da Entrega Final)</t>
  </si>
  <si>
    <t>Escolha de área operacional contaminada que sirva de base para aplicação e validação dos Protocolos propostos.</t>
  </si>
  <si>
    <t>Aceitação dos Protocolos internamente e nos Órgãos de Controle Ambiental</t>
  </si>
  <si>
    <t>Material e equipamentos para bombeamento de insumos em 7  das 11 áreas;_x000D_
Disponibilização de ozonizadores para aplicação de POA em duas das destas 7 áreas submetidas à remediação ativa.</t>
  </si>
  <si>
    <t>Aumento de efetividade e agilização dos processos de remediação, com redução de custos e prazos no ciclo de gerenciamento de áreas contaminadas e atendimento a obrigações ambientais, através da aplicação sistematizada de Protocolos Técnicos.</t>
  </si>
  <si>
    <t>Na entrega:  R$ 1,00 MM (ao longo de 10 anos; a partir do ano base 2023)_x000D_
Contribuição potencial para entrega final: R$ 35,30 MM (ao longo de 10 anos; a partir do ano base 2024), com a utilização escalonada em 75% das demais Áreas Críticas</t>
  </si>
  <si>
    <t>Lobby de empresas de remediação, pressionando pela não utilização dos Protocolos para agilização do encerramento de casos.</t>
  </si>
  <si>
    <t>Atendimento à obrigação ambiental, com aplicação em 11 áreas experimentais e 1 área operacional de protocolos para aceleração de encerramento de casos de remediação e descomissionamento de áreas (foco nas áreas-fonte de contaminação e na combinação de processos)._x000D_
Parâmetros técnicos: atingimento das metas de remediação nas áreas experimentais, com atendimento à Resolução CONAMA 420/2009 em tempo reduzido.</t>
  </si>
  <si>
    <t>PT-200.20.00071.09</t>
  </si>
  <si>
    <t>PT-200.20.00202.09</t>
  </si>
  <si>
    <t>EV-00479</t>
  </si>
  <si>
    <t>Softwares de suporte à decisão em processos de remediação</t>
  </si>
  <si>
    <t>Aplicação em área operacional de modelos matemáticos de migração, distribuição e recuperação de contaminantes em solos e aquíferos, para suporte à tomada de decisão quanto à seleção de tecnologias com melhor relação custo/benefício e ao encerramento de casos de remediação</t>
  </si>
  <si>
    <t>Encerramento de casos de áreas contaminadas consideradas não críticas quanto à presença e migração de LNAPL._x000D_
A simulação, baseada em critérios científicos, da migração vertical, do potencial de recuperação por métodos hidráulicos ajudarão na seleção de técnicas de remediação eficazes e econômicas._x000D_
Ações de remediação adaptativas, adequadas às especificidades do produto derramado e às características de cada local, aprimorarão a eficiência dos processos de gerenciamento de áreas contaminadas, elevando as taxas de sucesso no encerramento de casos de contaminação. Este encerramento agilizado permitirá a redução de gastos operacionais (OPEX) na recuperação de passivos ambientais e aplicação de recursos técnicos e financeiros em áreas que realmente representam maior risco, auxiliando na gestão e controle de custos evitáveis.</t>
  </si>
  <si>
    <t>upimgs/lnapl.jpg</t>
  </si>
  <si>
    <t>CAPEX P&amp;D: R$ 3,20 MM - 40% do CAPEX P&amp;D PT PROTOCOLOS (PT-133.01.13464; R$ 8,00 MM) (dados GTEC)</t>
  </si>
  <si>
    <t>Estudo e modelagem de LNAPL; obtenção de aceite de cliente interno; obtenção de dados de investigação fidedigna de áreas contaminadas</t>
  </si>
  <si>
    <t>Em desenvolvimento; será aplicada a estudos de áreas contaminadas; a partir da disponibilização do software e treinamento de pessoal técnico</t>
  </si>
  <si>
    <t>Escolha de área contaminada que sirva de base para estudo e que tenha dados de investigação suficientes e confiáveis para a comprovação da metodologia proposta</t>
  </si>
  <si>
    <t>Aceitação da metodologia pelos Órgãos de Controle Ambiental</t>
  </si>
  <si>
    <t>Equipe técnica da UFSC e acompanhamento para obtenção de software em estágio de validação.</t>
  </si>
  <si>
    <t>Encerramento de casos de áreas contaminadas consideradas não críticas quanto à presença e migração de LNAPL</t>
  </si>
  <si>
    <t>Na entrega: R$ 0,69 MM (ao longo de 10 anos, a partir do ano base 2023)._x000D_
Potencial de contribuição para a entrega final: R$ 141,83 MM (ao longo de 10 anos de implantação escalonada nas demais áreas contaminadas críticas da Cia, a partir de 2024).</t>
  </si>
  <si>
    <t>Lobby de empresas de remediação, pressionando pelo não encerramento de casos.</t>
  </si>
  <si>
    <t>Aplicação em área operacional para seleção e implantação de remediação mais eficaz e de menor custo._x000D_
Aplicação em área operacional de modelos matemáticos de migração, distribuição e recuperação de contaminantes em solos e aquíferos, para suporte à tomada de decisão quanto à seleção de tecnologias com melhor relação custo/benefício e ao encerramento de casos de remediação</t>
  </si>
  <si>
    <t>PT-200.20.00071.14</t>
  </si>
  <si>
    <t>PT-200.20.00202.14</t>
  </si>
  <si>
    <t>EV-00480</t>
  </si>
  <si>
    <t>Técnicas para investigação de áreas contaminadas</t>
  </si>
  <si>
    <t>Aplicação em área operacional de técnicas de investigação de alta resolução para cálculo do balanço de massa e redução de custos de gerenciamento de áreas contaminadas</t>
  </si>
  <si>
    <t>Aplicar a metodologia de investigação proposta em duas áreas piloto (REVAP e RPBC), nos permitirá obter o balanço de massa de contaminante presente na área. Com isso, poderemos estimar o tempo previsto para a obtenção das metas de remediação proposta pela Avaliação de Risco à Saúde Humana (ARSH), melhorando assim o gerenciamento da área e as negociações com os órgãos ambientais, além de reduzir os custos e tempo do processo de remediação.</t>
  </si>
  <si>
    <t>CAPEX P&amp;D - R$ 7,04 MM referentes ao CAPEX P&amp;D do PT_x000D_
MASSA (PT-133.01.13832) (dados GTEC)</t>
  </si>
  <si>
    <t>Capacidade de detecção do contaminantes em todas as fases de ocorrência na área para o cálculo do balanço de massa</t>
  </si>
  <si>
    <t>Apesar das técnicas de investigação já estarem bem desenvolvidas, a cada dia a tecnologia avança e nos permite aumenta os níveis de resolução e detecção, aumentando o confiabilidade e reduzindo as incertezas, porém, ainda são analisadas sepadaramentes e em muitas vezes considerando o conhecimento obtido em outros países de clima e condições geológicas totalmente diferentes do Brasil._x000D_
Validando algumas técnicas e essa metodologia, poderemos aplicá-la em todas as áreas da PETROBRAS, inserinado-a nos próximos contratos de investigação de áreas contaminadas.</t>
  </si>
  <si>
    <t>Obtenção de dados históricos da área que nos possibilitem avaliar a degradação do contaminante ao longo do período de monitoramento.</t>
  </si>
  <si>
    <t>UNESP/LEBAC</t>
  </si>
  <si>
    <t>Aumento da ofertas de técnicas de investigação de alta resolução e serviços de microbiologia e análises moleculares.</t>
  </si>
  <si>
    <t>Aquisição de equipamentos importados devido a alta do dólar e a impossibilidade de aditivo no momento.</t>
  </si>
  <si>
    <t>Com o cálculo do balanço de massa de contaminantes presentes na área, assim como da estimativa de biodegradação dessa massa, poderemos gerenciar a área de maneira mais eficiente e com redução de custos...</t>
  </si>
  <si>
    <t>Na entrega: R$ 3,63 MM (ao longo de 10 anos, a partir do ano-base 2023)_x000D_
Potencial de contribuição para a entrega final: R$ 164,50 MM, ao longo de 10 anos de implantação escalonada em outras áreas contaminadas críticas da Cia.</t>
  </si>
  <si>
    <t>Dificuldade de implementação da integração das metodologia de TRIAD/NSZD na caracterização ambiental, e a falta de empresas que trabalhem com microbiologia e análises moleculares para avaliar a biodegradação na área</t>
  </si>
  <si>
    <t>Aplicar a metodologia de investigação proposta em duas áreas piloto (REVAP e RPVC), o que nos permitirá avaliar a capacidade de cálculo do balanço de massa de contaminante presente na área. Com isso, poderemos estimar o tempo previsto para a obtenção das metas de remediação proposta pela Avaliação de Risco à Saúde Humana (ARSH), facilitando assim o gerenciamento da área e as negocições com os órgãos ambientais.</t>
  </si>
  <si>
    <t>PT-200.20.00071.15</t>
  </si>
  <si>
    <t>PT-200.20.00202.15</t>
  </si>
  <si>
    <t>EV-00481</t>
  </si>
  <si>
    <t>ACV 2.0</t>
  </si>
  <si>
    <t>Avaliação de Ciclo de Vida (ACV) para caracterização, classificação,  e interpretação dos impactos ambientais de rotas marítimas e terrestres de destinação dos resíduos de perfuração. Algorítmo de ACV aplicado à perfuração de poços e metodologia para apoio à decisão na gestão dos resíduos e seleção da alternativa mais adequada,  incluindo o levantamento econômico do ciclo de vida.</t>
  </si>
  <si>
    <t>Evitar cenário de descarte zero de cascalhos e fluidos de perfuração construindo embasamento científico robusto para uma abordagem junto ao IBAMA através de indicadores de sustentabilidade, no contexto das regulações vigentes.</t>
  </si>
  <si>
    <t>upimgs/Imagem_logo_ACV_1.jpg</t>
  </si>
  <si>
    <t>Custo P&amp;D: R$ 8.340.997,86 (TCs com UFSC, UEZO e UFU)_x000D_
_x000D_
Não há custo de implantação.</t>
  </si>
  <si>
    <t>Assintaura do TC com a UFSC._x000D_
Levantamento de dados._x000D_
Integração das informações dos diferentes TCs._x000D_
_x000D_
Negociação com o IBAMA.</t>
  </si>
  <si>
    <t>Desde Jul/2019, limite de 5,9% de base orgânica nos cascalhos._x000D_
A partir de Jul/21 será 4,5%._x000D_
Fluidos aquosos, devidamente enquadrados podem ser descartados no mar. _x000D_
_x000D_
A IN 01/2018, que determinava descarte zero de FLUIDOS E CASCALHOS para fase reservatório está suspensa por tempo indeterminado, mas há o temor de o IBAMA voltar com essa determinação.</t>
  </si>
  <si>
    <t>O estudo de ACV gera embasamento científico para argumentação junto ao IBAMA e o algoritmo dará apoio à decisão na gestão dos resíduos para seleção da alternativa mais adequada,  evitando que a Petrobras seja submetida a um cenário demasiadamente restritivo, como o descarte zero.</t>
  </si>
  <si>
    <t>UFSC_x000D_
UEZO/UERJ_x000D_
UFU_x000D_
_x000D_
IBP_x000D_
_x000D_
CTPS, SMS,  POCOS/SPO/SF/FLUI, POCOS/SPO/PEP/PROJ-FLUI _x000D_
_x000D_
IBAMA</t>
  </si>
  <si>
    <t>Movimento do IBAMA reduzindo o limite de teor % de base orgânica nos cascalhos para valores inferiores ao que conseguimos entregar com os secadores de cascalhos utilizados hoje.</t>
  </si>
  <si>
    <t>Informações operacionais das rotas praticadas pela Petrobras, necessárias para a ACV que será realizada pela UFSC._x000D_
Levantamento dos dados operacionais das rotas não praticadas pela Petrobras que também serão contempladas no ACV.</t>
  </si>
  <si>
    <t>R$ 894,75 MM (VPL)_x000D_
Custo total gerado em função do dscarte zero:_x000D_
Armazenamento/Transporte/Destinação por poço: 0,697 USD MM x número de poços _x000D_
(Siplex: média 20-25)</t>
  </si>
  <si>
    <t>1) O IBAMA flexibilizar o limite do teor % de base orgânica nos cascalhos, deixando-o em valores que possamos atender com a tecnologia utilizada hoje._x000D_
2) Outras tecnologias de secagem com melhor relação custo/beneficio.</t>
  </si>
  <si>
    <t>Avaliação de Ciclo de Vida (ACV) para caracterização, classificação,  e interpretação dos impactos ambientais associados ao inventário de rotas, marítimas e terrestres, de destinação dos resíduos de perfuração de poços. _x000D_
Algorítmo de ACV aplicado à perfuração de poços e metodologia para apoio à decisão na gestão dos resíduos e seleção da alternativa mais adequada,  incluindo o levantamento econômico do ciclo de vida.</t>
  </si>
  <si>
    <t>PT-200.20.00048.16</t>
  </si>
  <si>
    <t>PT-200.20.00219.11</t>
  </si>
  <si>
    <t>EV-00483</t>
  </si>
  <si>
    <t>ACV 1.0</t>
  </si>
  <si>
    <t>Classificação, caracterização e interpretação dos impactos ambientais associados ao inventário e do levantamento econômico do ciclo de vida para rotas marítimas eterrestres de gestão de cascalhos e fluidos de perfuração. Conhecimento produzido para embasamento técnico e argumentação junto ao orgão ambiental.</t>
  </si>
  <si>
    <t>upimgs/Imagem_Cuttingbox_5vichf7.png</t>
  </si>
  <si>
    <t>Assinatura do TC com a UFSC._x000D_
Levantamento de dados._x000D_
Integração das informações dos diferentes TCs._x000D_
Negociação com o IBAMA.</t>
  </si>
  <si>
    <t>O algoritmo dará apoio à decisão na gestão dos resíduos da atividade em negociações junto ao órgão regulador (IBAMA) para seleção da alternativa mais adequada.</t>
  </si>
  <si>
    <t>R$ 99,52 MM (VPL MAP)_x000D_
30% do custo total gerado em função do dscarte zero (331,75 x 0,3)_x000D_
Custo total: Armazenamento/Transporte/Destinação por poço: 0,365 USD MM_x000D_
 x 69 poços (Siplex: média 19-23)</t>
  </si>
  <si>
    <t>1) O IBAMA flexibilizar o limite do teor % de base orgânicanos cascalhos, deixando-o em valores que possamos atender com a tecnologia utilizada hoje._x000D_
2) Outras tecnologias de secagam com melhor relação custo/beneficio.</t>
  </si>
  <si>
    <t>Algorítmo de ACV aplicada à perfuração de poços,  incluindo o levantamento econômico do ciclo de vida.</t>
  </si>
  <si>
    <t>PT-200.20.00048.17</t>
  </si>
  <si>
    <t>PT-200.20.00219.15</t>
  </si>
  <si>
    <t>EV-00484</t>
  </si>
  <si>
    <t>MPD (Microwave Paddle Dryer)</t>
  </si>
  <si>
    <t>Montagem e ensaios para determinação das condições de operação da unidade MPD em modo contínuo. Conhecimento produzido para embasamento técnico e argumentação junto ao orgão ambiental.</t>
  </si>
  <si>
    <t>Redução do teor % de base orgânica nos cascalhos para atendimento a eventual restrição imposta pelo IBAMA ou mesmo para negociação com o IBAMA e definição dos limites estabelecidos.</t>
  </si>
  <si>
    <t>upimgs/Paddle_Dryer_Interior_1.jpg</t>
  </si>
  <si>
    <t>Custo P&amp;D: R$ 2.101.458,66 (TCs com a UFU)
Custo de implantação: Em construção</t>
  </si>
  <si>
    <t>Redução do % de olefina nos cascalhos com consumo energético compatível 
Movimeto do IBAMA no sentido de reduzir o limite permitido.</t>
  </si>
  <si>
    <t xml:space="preserve">Desde Jul/2019, limite de 5,9% 
A partir de Jul/21 será 4,5%
A IN 01/2018, que determinava descarte zero para fase reservatório está suspensa por tempo indeterminado, mas há o temor de o IBAMA voltar com essa determinação.
Há também a hipótese de utilzação de móduloes menores, em conjunto com as centrífugas ou com os secadores atuais, aumentando a performance do sistema como um todo.
</t>
  </si>
  <si>
    <t>Tamanho da unidade
Capacidade de Processamento
Segurança
Performance</t>
  </si>
  <si>
    <t>UFU - Desenvolvimento
Clientes:
POCOS/SPO/SF/FLUI e POCOS/SPO/PEP/PROJ-FLUI
Rota de implantação e teste de campo
Cia de Serviço - Licenciamento e fornecimento</t>
  </si>
  <si>
    <t>Protótipo funcionando 
Teste de campo
Fabricante/Fornecedor</t>
  </si>
  <si>
    <t>R$ 33,71 MM (VPL MAP)
10% do custo total gerado em função do dscarte zero (331,75 x 0,1)
Custo total: Armazenamento/Transporte/Destinação por poço: 0,365 USD MM
 x 69 poços (Siplex: média 19-23)</t>
  </si>
  <si>
    <t>1) O IBAMA flexibilizar o limite do teor % de base orgânicanos cascalhos, deixando-o em valores que possamos atender com a tecnologia utilizada hoje.
2) Outras tecnologias de secagam com melhor relação custo/beneficio.</t>
  </si>
  <si>
    <t xml:space="preserve">Secagem de cascalhos de perfuração por microondas, entregando o teor de base orgânica abaixo de 1%. </t>
  </si>
  <si>
    <t>PT-200.20.00048.09</t>
  </si>
  <si>
    <t>EV-00486</t>
  </si>
  <si>
    <t>Solução tecnológica para gestão ambiental de resíduos de perfuração</t>
  </si>
  <si>
    <t>Solução tecnológica para gestão ambiental de resíduos de perfuração, através da inertização de cascalho por encaspulamento cimentícios, transformação de cascalho de perfuração em adubo, reaproveitamento de resíduos de cascalhos na construção civil.</t>
  </si>
  <si>
    <t>TSXP</t>
  </si>
  <si>
    <t>Julio César Vasem</t>
  </si>
  <si>
    <t>9929048</t>
  </si>
  <si>
    <t>ST-0072</t>
  </si>
  <si>
    <t>Tratamento, reaproveitamento e destinação de resíduos sólidos</t>
  </si>
  <si>
    <t>-  Termos de Cooperação: 15.179,10 MM
- HH das equipes do CENPES (AER/MA/BIO/FCE)</t>
  </si>
  <si>
    <t>- Ensaios em laboratório/piloto, interpretação e conclusão das análises laboratoriais/piloto. - Prospectar empresa interessada na utilização de resíduos de perfuração.</t>
  </si>
  <si>
    <t>- Fase de recebimento de amostras para ensaios em bancada;
- Aplicação em todas as unidades de perfuração;
- Previsão de entrega em Dez/2024.</t>
  </si>
  <si>
    <t>Implementação e validação de rotas/tecnologias, realização de experimentos e elaboração de Relatório final.
Alinhamento com as áreas interessadas para a aplicação da entrega.</t>
  </si>
  <si>
    <t>- UN-BS; UN-RIO; UN-BC; UN-ES; SMS/PN-E&amp;P/MA; POCOS/CTPS; UFRJ; UFRRJ; UFSC; UEZO, UFU'.</t>
  </si>
  <si>
    <t>- Publicações junto à comunidade científica, consolidando o resultado para ser utilizado como subsídio técnico na argumentação junto ao órgão ambiental; - Encontrar empresa interessada na utilização de resíduos de perfuração.</t>
  </si>
  <si>
    <t>- Desembolso das parcelas planejadas nos termos de cooperação vigentes, de forma a garantir o pagamento dos pesquisadores associados e montagem de bancada em laboratório para realização dos ensaios. - Laboratórios.</t>
  </si>
  <si>
    <t>Impacto positivo no relatório de sustentabilidade da Companhia, melhorando o relacionamento com stakeholders - comunidade científica, investidores, órgãos externos, acionistas e opinião pública. Captação de investimentos e celeridade nos processos de licenciamentos ambientais.</t>
  </si>
  <si>
    <t>Custo evitado de multa de descumprimento de condicionante de licença de operação e pelo descumprimento do Programa Exploratório mínimo - Valoração</t>
  </si>
  <si>
    <t>- Risco de multa e/ou suspensão de atividades;
- Risco de não renovação de licença para novas atividades de perfuração;
- Risco de demanda adicional do órgão ambiental;- Não encontrar empresa interessada na utilização de resíduos de perfuração.</t>
  </si>
  <si>
    <t>Solução tecnológica para gestão ambiental de resíduos de perfuração, através da inertização de cascalho por encapsulamento cimentício, transformação de cascalho de perfuração em adubo organomineral, reaproveitamento de resíduos de cascalhos na construção civil e algorítmo de Análise de Ciclo de Vida (ACV) aplicada à perfuração de poços, para apoio à decisão na gestão dos resíduos da atividade. Caso não seja possível o tratamento ou o reaproveitamento, então será indicada a  rota de destinação mais segura e ambientalmente correta. Cascalhos de perfuração lançados ao mar sem o devido tratamento
Alto risco de interrupção da perfuração por imposição de órgãos ambientais.</t>
  </si>
  <si>
    <t>EV-00487</t>
  </si>
  <si>
    <t>Inertização de cascalho por encapsulamento cimentício</t>
  </si>
  <si>
    <t>Suporte tecnológico no contrato para implantação de tratamento para inertização de cascalho por encapsulamento em sistemas cimentícios</t>
  </si>
  <si>
    <t>Evitar o transporte dos cascalhos para terra, minimizando custos de transporte marítimo e terrestre.</t>
  </si>
  <si>
    <t>-  Termo de Cooperação: 4.347.278,15 MM_x000D_
- HH das equipes do CENPES.</t>
  </si>
  <si>
    <t>- Ensaios em laboratório, interpretação e conclusão das análises laboratoriais; - Contratação de empresa para realização do encapsulamento.</t>
  </si>
  <si>
    <t>- Fase de recebimento de amostras para ensaios em bancada;_x000D_
- Aplicação em todas as unidades de perfuração;_x000D_
- Previsão de entrega em Dez/2023.</t>
  </si>
  <si>
    <t>- Implementação e validação de rotas/tecnologias, realização de experimentos e elaboração de Relatório final._x000D_
- Alinhamento com as áreas interessadas para a aplicação da entrega. - Eficiência do encapsulamento.</t>
  </si>
  <si>
    <t>- UN-BS; UN-RIO; UN-BC; UN-ES; SMS/PN-E&amp;P/MA; POCOS/CTPS; UFRJ.</t>
  </si>
  <si>
    <t>- Publicações junto à comunidade científica, consolidando o resultado para ser utilizado como subsídio técnico na argumentação junto ao órgão ambiental, - Encontrar empresa apta para realizar o encapsulamento conforme metodologia do CENPES.</t>
  </si>
  <si>
    <t>- Desembolso das parcelas planejadas no termo de cooperação em fase e assinatura, de forma a garantir o pagamento dos pesquisadores associados e montagem de bancada em laboratório para realização dos ensaios; - Laboratórios;_x000D_
- Recursos financeiros para a contratação de empresa para realização do encapsulamento.</t>
  </si>
  <si>
    <t>Custo evitado de multa de descumprimento de condicionante de licença de operação e pelo descumprimento do Programa Exploratório mínimo._x000D_
_x000D_
VPL R$27,49 (consulta Map-e 15/10/2020).</t>
  </si>
  <si>
    <t>- Risco de multa e/ou suspensão de atividades;_x000D_
- Risco de não renovação de licença para novas atividades de perfuração;_x000D_
- Risco de demanda adicional do órgão ambiental; - Não encontrar empresa apta para realizar o encapsulamento conforme metodologia do CENPES.</t>
  </si>
  <si>
    <t>Desenvolvimento de procedimentos experimentais para a inertização e destinação ambientalmente segura de_x000D_
cascalhos provenientes da zona produtora de óleo e de cascalhos contendo fluidos de perfuração de base não aquosa, através da sua_x000D_
solidificação/estabilização/encapsulamento em matrizes de cimento (pastas/argamassas/concreto)  estruturadas; - Viabilização do descarte de cascalho em leito marinho, através da inertização do mesmo, por encapsulamento cimentício, realizado à bordo, minimizando os custos logísticos marítimo, terrestre e destinação para aterro.</t>
  </si>
  <si>
    <t>EV-00488</t>
  </si>
  <si>
    <t>Transformação de cascalho de perfuração em adubo</t>
  </si>
  <si>
    <t>Suporte tecnológico para implantação de serviço de transformação de cascalho de perfuração em adubo organomineral</t>
  </si>
  <si>
    <t>Produção de um fertilizante organomineral a base de cascalho de perfuração de poços de petróleo offshore em conjunto com uma fonte de resíduo orgânico. O uso dos resíduos de perfuração para disposição no solo apresenta potencial viabilidade técnica e econômica, uma vez que suprimidos os seus problemas com a presença de elevada salinidade e dos principais contaminantes, este resíduo pode ter efeito condicionador do solo, melhorando tanto as propriedades químicas, com consequente acréscimo na fertilidade do solo, quanto as  propriedades físicas e biológicas. O uso agrícola deste resíduo poderá ser recomendado como uma possível alternativa para disposição final dos resíduos, representando benefício social e ambientalmente sustentável, devido ao descarte menos impactante no ambiente, além de benéfico econômico.</t>
  </si>
  <si>
    <t>CMHE</t>
  </si>
  <si>
    <t>Heraldo Namorato de Souza</t>
  </si>
  <si>
    <t>233458</t>
  </si>
  <si>
    <t>ST-0203</t>
  </si>
  <si>
    <t>Redução de custo na gestão de resíduos</t>
  </si>
  <si>
    <t>-  Termo de Cooperação: 2.380.509,68 MM;_x000D_
- HH das equipes do CENPES (PDIDMS/SE/TARH);_x000D_
 - Laboratórios;</t>
  </si>
  <si>
    <t>- Realização dos testes de laboratório, avaliação agronômica e de solos em ensaios em casa de vegetação e em campos experimentais;_x000D_
- Prospectar empresa interessada na produção do adubo organomineral a partir do cascalho de perfuração</t>
  </si>
  <si>
    <t>- Cascalhos de perfuração lançados ao mar sem o devido tratamento;_x000D_
- Alto risco de interrupção da perfuração por imposição de órgãos ambientais.;_x000D_
- Recebimento de amostras para ensaios em bancada;_x000D_
- Aplicação em todas as unidades de perfuração;_x000D_
- Previsão de entrega em Dez/2024;</t>
  </si>
  <si>
    <t>- Implementação e validação de rotas/tecnologias, realização de experimentos e elaboração de Relatório final._x000D_
- Alinhamento com as áreas interessadas para a aplicação da entrega;_x000D_
- Qualidade e validação técnica-econômica do adubo organomineral produzido;</t>
  </si>
  <si>
    <t>- UN-BS; UN-RIO; UN-BC; UN-ES; SMS/PN-E&amp;P; POCOS/EP/IDE/; POCOS/EP/IDE/COMP; POCOS/SMS/MAS; UFRURALRJ; UFSC</t>
  </si>
  <si>
    <t>- Publicações junto à comunidade científica, consolidando o resultado para ser utilizado como subsídio técnico na argumentação junto ao órgão ambiental,;_x000D_
- Encontrar empresa interessada em produzir adubo organomineral a partir do cascalho de perfuração;</t>
  </si>
  <si>
    <t>- Desembolso das parcelas planejadas no termo de cooperação vigente, de forma a garantir o pagamento dos pesquisadores associados e montagem de bancada em laboratório para realização dos ensaios;_x000D_
- Laboratórios (Laboratórios de Química e Processos), Monitoramento e Caracterização Ambiental e Desenvolvimento de Produtos e Avaliação de Petróleo , Geoquímica;</t>
  </si>
  <si>
    <t>Minimização do impacto financeiro por atrasos na renovação de licenças de operação e na implementação de projetos de desenvolvimento da produção</t>
  </si>
  <si>
    <t>- Risco de multa e/ou suspensão de atividades;_x000D_
- Risco de não renovação de licença para novas atividades de perfuração;_x000D_
- Risco de demanda adicional do órgão ambiental;_x000D_
- Não encontrar empresa interessada em produzir adubo a partir do cascalho de perfuração</t>
  </si>
  <si>
    <t>Viabilização da utilização do cascalho como insumo para a produção de adubo organomineral para a recuperação de áreas degradadas, produção de oleaginosas, recomposição de faixa de dutos (espécie herbácea) e reflorestamento, minimizando os custos destinação para aterro industrial.</t>
  </si>
  <si>
    <t>PT-200.20.00072.08</t>
  </si>
  <si>
    <t>PT-200.20.00203.08</t>
  </si>
  <si>
    <t>EV-00489</t>
  </si>
  <si>
    <t>Reaproveitamento de resíduos de cascalhos, construção civil</t>
  </si>
  <si>
    <t>Suporte tecnológico para implantação da utilização de cascalhos gerados na perfuração de poços visando o seu uso na construção civil</t>
  </si>
  <si>
    <t>Evitar a disponibilização de cascalhos em aterros industriais.</t>
  </si>
  <si>
    <t>'-  Termo de Cooperação: Em fase de proposta inicial, ainda não inserida no Sigitec; Laboratórios; - HH das equipes do CENPES (AER/MA).</t>
  </si>
  <si>
    <t>Realização dos testes de laboratório, interpretação e conclusão das análises laboratoriais;_x000D_
Prospectar empresas da construção civil interessadas em utilizar o cascalho de perfuração como insumo</t>
  </si>
  <si>
    <t>- Cascalhos de perfuração lançados ao mar sem o devido tratamento_x000D_
-Alto risco de interrupção da perfuração por imposição de órgãos ambientais  -Fase de recebimento de amostras para ensaios em bancada;_x000D_
- Aplicação em todas as unidades de perfuração;_x000D_
- Previsão de entrega em Dez/2024.</t>
  </si>
  <si>
    <t>- Qualidade do material produzido a partir do cascalho de perfuração; - Implementação e validação de rotas/tecnologias, realização de experimentos e elaboração de Relatório final._x000D_
- Alinhamento com as áreas interessadas para a aplicação da entrega.</t>
  </si>
  <si>
    <t>- Publicações junto à comunidade científica, consolidando o resultado para ser utilizado como subsídio técnico na argumentação junto ao órgão ambiental, - Encontrar empresas da construção civil interessadas em utilizar o cascalho de perfuração como insumo.</t>
  </si>
  <si>
    <t>'- Desembolso das parcelas a serem planejadas em termo de cooperação futuro, de forma a garantir o pagamento dos pesquisadores associados e realização dos ensaios; - Laboratórios.</t>
  </si>
  <si>
    <t>Minimização do impacto financeiro por atrasos na renovação de licenças de operação e na implementação de projetos de desenvolvimento da produção.</t>
  </si>
  <si>
    <t>Custo evitado de multa de descumprimento de condicionante de licença de operação e pelo descumprimento do Programa Exploratório mínimo - VPL R$21,23 (consulta Map-e 15/10/2020).</t>
  </si>
  <si>
    <t>- Risco de multa e/ou suspensão de atividades;_x000D_
- Risco de não renovação de licença para novas atividades de perfuração;_x000D_
- Risco de demanda adicional do órgão ambiental; - Não encontrar empresas da construção civil interessadas em utilizar o cascalho de perfuração como insumo.</t>
  </si>
  <si>
    <t>Viabilização da utilização do cascalho de perfuração como insumo para a construção civil</t>
  </si>
  <si>
    <t>EV-00491</t>
  </si>
  <si>
    <t>Hidrociclones Otimizados</t>
  </si>
  <si>
    <t>Instalação da unidade de hidrociclones e realização do teste na estação de fluidos CCPN. Conhecimento produzido para embasamento técnico e argumentação junto ao orgão ambiental.</t>
  </si>
  <si>
    <t>upimgs/Hidrociclone_em_cortes_asfEj6G.png</t>
  </si>
  <si>
    <t>Comprovação de performance no teste que será realizado na estação de fluidos CCPN.
Movimeto do IBAMA no sentido de maior eficiência na separação e secagem de cascalhos.</t>
  </si>
  <si>
    <t xml:space="preserve">Desde Jul/2019, limite de 5,9% 
A partir de Jul/21 será 4,5%
A IN 01/2018, que determinava descarte zero para fase reservatório está suspensa por tempo indeterminado, mas há o temor de o IBAMA voltar com essa determinação.
Há também a chance de utilização na própria estação de fluidos para recondicionamento de fluidos usados.
</t>
  </si>
  <si>
    <t>Capacidade de processamento
Performance e eficiência
Segurança
Custo/benefício</t>
  </si>
  <si>
    <t>Protótipo funcionando 
Teste na estação de Fluidos CCPN
Fabricante/Fornecedor</t>
  </si>
  <si>
    <t>Aumento da eficiência do sistema extrator de sólidos atual.
Possível redução do teor % de base orgânica nos cascalhos para atendimento a eventual restrição imposta pelo IBAMA ou mesmo para negociação com o IBAMA e definição dos limites estabelecidos.</t>
  </si>
  <si>
    <t>R$ 16,59 MM (VPL MAP)
5% do custo total gerado em função do dscarte zero (331,75 x 0,05)
Custo total: Armazenamento/Transporte/Destinação por poço: 0,365 USD MM
 x 69 poços (Siplex: média 19-23)</t>
  </si>
  <si>
    <t>Retirar sólidos finos dos fluidos de perfuração, aumentando a eficiência do sistemas de separação e secagem de cascalhos como um todo.</t>
  </si>
  <si>
    <t>EV-00494</t>
  </si>
  <si>
    <t>Pasta de cimento com maior resistencia ao CO2</t>
  </si>
  <si>
    <t>Disponibilização de pasta de cimento classe G com maior resistência a correntes com alto teor de CO2.</t>
  </si>
  <si>
    <t>Pasta de cimento para poços com maior resistência a presença de CO2. O armazenamento geológico de CO2, incluindo a etapa de injeção, é uma das etapas do CCUS, e, dessa forma, a garantia desse armazenamento é essencial para sua aplicação em escala comercial. As operações de armazenamento contam com a construção adequada do poço e as propriedades de vedação da rocha capeadora, além disso os poços produtores e injetores que estão submetidos à presença de correntes com alto teor de CO2, tipicamente observadas no pré-sal, podem se beneficiar desta pasta de cimento com maior resistência ao CO2.​No VPL do negócio foi considerado apenas 1 poço (redução de MM 3.0 US$ por intervenção). Na verdade toda a valoração deve ser corrigida e recalculada, tomando por base a aplicação potencial em  32 poços de injeção e produção ( e não em apenas 1 poço) das UEPs de LIBRA e BUZIOS. Adicionalmente o valor de investimento total deve ser apontado na valoração no valor de 4,5 milhões de Reais. Destacamos ainda que o time de poços do Cenpes está alinhado e participa desse projeto.​</t>
  </si>
  <si>
    <t>CLIMA</t>
  </si>
  <si>
    <t>BDG1</t>
  </si>
  <si>
    <t>Dellyo Ricardo dos Santos Alvares</t>
  </si>
  <si>
    <t>804929</t>
  </si>
  <si>
    <t>ST-0192</t>
  </si>
  <si>
    <t>CCUS</t>
  </si>
  <si>
    <t>O P&amp;D em andamento com PUCRS é da ordem de 2 milhões de reais. Os custos da implantação em campo é cerca de 25 milhões (CAPEX e OPEX da implantação em revisão)</t>
  </si>
  <si>
    <t>Continuidade do termo de cooperação com a PUCRS, otimização dos parametros e desemenho da pasta de cimento/aditivos  de acordo com as normas e diretrizes de projetos.</t>
  </si>
  <si>
    <t>Os testes estão em fase de conclusão e análise pelos laboratórios da PUCRS e do CENPES. A ideia é de que esta pasta (com a adição de aditivos que premovem a maior resistencia ao CO2, sem perda das propriedades mecânicas), possa ser empregada em poços de injeção de CO2 (polo Pré-Sal) ou em projetos de armazenamento geológico de CO2.
Estima-se que o metarial estará devidamente testado e qualificado para aplicação em campo até 2025.</t>
  </si>
  <si>
    <t>tempo de cura da pasta, custo dos aditivos, resistencia a exposição ao CO2, resistência mecânica</t>
  </si>
  <si>
    <t>PUCRS
CO2 capture Project (CCP)
CENPES/PDDP/FCE
CENPES/NEAT
Potenciais parcerias (perspectivas)
UFRJ, Haliburton, Schlumberger, Mont Terry Lab</t>
  </si>
  <si>
    <t>Aumento da demanda de projetos comerciais de armazenamento geológico de CO2 e, consequentemente, a garantia da segurança e estanqueidade do armazenamento geologico de CO2.</t>
  </si>
  <si>
    <t xml:space="preserve">termo de cooperação com a PUCRS e continuidade dos ensaios e avaliação em escala piloto (NEAT);
HH dos pesquiasdores do CENPES;
necessidade de modelagem simulação rigorosa da interação  do cimento/CO2 e interface rocha reservatório, bem como da degração desse sistemas devido a exposição  por longos períodos </t>
  </si>
  <si>
    <t>Redução dos custos com a pasta de cimento para os poços dos campos que apresentam alto teor de CO2. Além disso, o aumento da resistencia da pasta de cimento contribuir para  a redução de custos com potenciais intervenções durante a vida útil do poço.</t>
  </si>
  <si>
    <t xml:space="preserve">O IEA considera adoção de 1% / ano do custo inicial do poço e dos equipamentos para estimar custos de reemdiação para projetos de CO2. 
Entaão teríamos como potencial retorno desse TC  na ordem de US$ 10 milhões de custos evitados com remediação para um valor me´dio de poço no Pré-sal (valores em revisão)
</t>
  </si>
  <si>
    <t>Redução significativa dos custos atuais de mercado praticado pelo fornecedores (Haliburton, Schlumberger etc) ou disponibilização de pasta de cimento e/ou modificadores que aumentassem de forma expressiva a resistencia ao CO2</t>
  </si>
  <si>
    <t xml:space="preserve">Pasta de cinento com maior resistencia a dregadação à presença de CO2 sem perda das propriedades mecânicas. O material também podera ser utilizado para remediar potenciais vazamento de CO2 no sistema do armazenamento geologico/injeção de CO2;
A ideia principal é utilizar aditivos/mofificadores de peremabilidade de baixo custo que vaibilziem a amior resistencia da pasta de cimento à exposição ao CO2.
Aumento da resistencia e redução do custo da pasta de cimento em pelo menos 10%. </t>
  </si>
  <si>
    <t>PT-200.20.00077.06</t>
  </si>
  <si>
    <t>PT-200.20.00192.06</t>
  </si>
  <si>
    <t>EV-00495</t>
  </si>
  <si>
    <t>Emprego de membranas avançadas para captura de CO2 de gás natural</t>
  </si>
  <si>
    <t>Avaliação, qualificação e disponibilização de tecnologia de sepração de membranas polimericas avançadas para captura de CO2 a partir do GN - foco no polo pre-sal</t>
  </si>
  <si>
    <t>Contribui para a Proteção de valor da Petrobras em cenário de baixo carbono de pelo menos 8%.Oportunidades de novos modelos de negócio e produtos com menor pegada de carbono; Potencial Redução dos custos nos campos de Alto RGO e alto Teor de CO2 (A entrega de 2024 tem potencial de aumentar o tempo de vida de uma membrana polimérica de 2 para 2,86 anos)Esta entrega faz parte do edital Petrobras - Sebrae 2019 - ciclo 1</t>
  </si>
  <si>
    <t>UPQN</t>
  </si>
  <si>
    <t>Ana Paula Santana Musse</t>
  </si>
  <si>
    <t>9785651</t>
  </si>
  <si>
    <t>P&amp;D: R$ 1,2 milhões + HH interno cenpes (R$ 400 mil) + custos de adaptação/testes internos de qualificação da membranas em TRL 7 - 8</t>
  </si>
  <si>
    <t xml:space="preserve">ajustar o coronograma de entrega de acordo com a data de assintura do acordo de cooperação com a PAM membranas; Alinhar as ações (prazos  e responsabilidades) com o cliente e outras áreas do CENPES.
</t>
  </si>
  <si>
    <t>O processo utilizado atualmente para separação de CO2 a partir do Gás natutal em campos offshore, com elevado teor de CO2 e elevado RGO.
Desenvolver membranas com maior eficiencia podem contribuir com a redução do footprinte da unidade de separação de CO2, além disso pode contribuir para redução de custos.
Aplicação: campos do Pre Sal com elevado teor de CO2 
A previsão é de que a  membranas estara disponibilizada ate 2025.</t>
  </si>
  <si>
    <t>Aumento da eficiência do processo de separação de CO2 - GN;
Aumento da durabilidade das membranas (tempo de substituição)
Redução do footprint da unidade de captura de CO2</t>
  </si>
  <si>
    <t>PAM membranas / UFRJ  (EDITAL PETROBRAS - modulo start ups)</t>
  </si>
  <si>
    <t xml:space="preserve">Manutenção da especificação do gás natural (teor de inertes)
Valoração/monetização do gás natural </t>
  </si>
  <si>
    <t xml:space="preserve">Viabilização do Termo de cooperação com a PAM membranas;
Detalhamento do crononogramas e estrutura de custos internos para realizar a qualificação e implantação </t>
  </si>
  <si>
    <t>redução de custos do processo de separação de CO2-GN;
Potencial redução do footprint da unidade de separação de CO2-GN</t>
  </si>
  <si>
    <t>VPL +/ - 280 milhões</t>
  </si>
  <si>
    <t>disponibilização de tecnologia de captura de CO2 com menor footprint de carbono mais baratas comparado ao sistema de permeação de membranas</t>
  </si>
  <si>
    <t>Qaulificação e implanatação de membranas avançadas para captura de CO2 a partir do Gás natural em ambiente offshore para campos com elevado RGO e elevado teor de CO2.
As membranas avançadas tem potencial de reduzir os custos de separação atarvés do aumento da eficiencia de separação CO2 -GN e/ou o aumento da durabilidade da membranas</t>
  </si>
  <si>
    <t>PT-200.20.00077.04</t>
  </si>
  <si>
    <t>PT-200.20.00192.04</t>
  </si>
  <si>
    <t>EV-00497</t>
  </si>
  <si>
    <t>Implantação de Hub de CCUS no Brasil</t>
  </si>
  <si>
    <t>Avaliação e desenvolvimento de tecnologias e modelos de negócio para a implantação de um potencial Hub de CCUS no Brasil</t>
  </si>
  <si>
    <t>Hub de CCUS como um novo negócio para a PetrobrasGeração de valor pela utilização dos reservatórios geológico depletados para EOR e/ou armazenamento geológico de CO2 oriundo de indústrias intensivas em carbono.</t>
  </si>
  <si>
    <t>upimgs/CCUS_-_illustration.png</t>
  </si>
  <si>
    <t>Os custos associados ao desenvolvimento, avaliação de modelos de negócio para o CCUS na Petrobras/Brasil utilizam essencialmente o HH dos técnicos da Petrobras , bem como os resultados dos grupos de trabalho ("task forces") da OGCI.</t>
  </si>
  <si>
    <t>Buscar ações em baixo carbono que criem valor na Petrobras;_x000D_
Manutenção e desenvolvimento de competências em baixo carbono;_x000D_
Ambiente regulatório;_x000D_
Investimentos em inovação e gestão empresarial que maximize valor a Petrobras</t>
  </si>
  <si>
    <t>Situação atual:_x000D_
Diversos projetos de Hub de CCUS pelo mundo, sendo quatro deles com participação da OGCI._x000D_
Avanço de políticas e regulações no tema;_x000D_
Crescente exigência de requisitos de investidores_x000D_
Baixo preço de barril de petróleo_x000D_
Penetração dos combustíveis com menor pegada de carbono e ou renováveis no mercado dos combustíveis fósseis;_x000D_
Mecanismos de precificação _x000D_
Aplicação: processos da indústria de O&amp;G, bem como em outras indústrias intensivas em carbono;_x000D_
O modelo de negócio para o cenário Petrobras (Brasil) representa uma das etapas para avaliação de hub de CCUS como potencial novo negócio para a Petrobras. Aplicação a partir da captura de CO2 de fontes emissoras em terra para transporte e armazenamento geológico offshore.</t>
  </si>
  <si>
    <t>Processo e ambiente de aplicação da tecnologia (onshore/ offshore)_x000D_
Atender requisitos de investidores_x000D_
Custos de implantação e retorno _x000D_
Legislação pertinente (IMO, RenovaBio etc)_x000D_
Cenários futuros (econômicos, aceitação do público)_x000D_
Oportunidades de investimentos e minimização de riscos_x000D_
Nacionalização de tecnologia _x000D_
modelo de negócio /cadeia de valor_x000D_
Tendência de precificação de carbono no Brasil</t>
  </si>
  <si>
    <t>Trabalho desenvolvido internamente na Petrobras utilizando como subsídios informações geradas na OGCI.</t>
  </si>
  <si>
    <t>Aumentos dos mecanismos de precificação de carbono nos processos e produtos oriundos da indústria de O&amp;G;_x000D_
celeridade da implantação de políticas e regulações a nível mundial e nacional para incentivo_x000D_
Ampliação dos fundos de investimento com requisitos sustentáveis_x000D_
Retorno do aumento da produção adicional de óleo  (EOR como destinação do CO2)_x000D_
Transformações de comportamentos e valores do consumidor, com transição para uma matriz de baixo carbono;_x000D_
Redução ainda mais significativas dos custos das energias renováveis</t>
  </si>
  <si>
    <t>HH dos pesquisadores do Cenpes;_x000D_
_x000D_
Negociação com as áreas de negócio e de Mudanças Climáticas para implantação de tecnologias de baixo carbono;</t>
  </si>
  <si>
    <t>Utilização da infraestrutura existente, potencial postergação de descomissionamento de unidades, bem como a geração de valor pela utilização dos reservatórios geológico depletados, para EOR para armazenamento geológico de CO2 oriundas de indústrias intensivas em carbono. CCUS como um novo negócio para a Petrobras</t>
  </si>
  <si>
    <t>O ganho econômico está associado à quantidade de CO2 capturado e armazenado com relação à taxa de CO2 prevista. Premissas:_x000D_
- hub para 6 milhões tpa de CO2 com "ramp-up" em três anos_x000D_
- 25% participação da Petrobras no projeto (os projetos de hub vêm sendo feitos em parceria com várias empresas e incentivos governamentais)_x000D_
- CAPEX total do projeto: USD 800 milhões ao longo de quatro anos_x000D_
- OPEX: diária de FPSO afretado para compressão e injeção do CO2_x000D_
- receita baseada na redução de taxa de CO2 a pagar</t>
  </si>
  <si>
    <t>Valores do preço de barril que inviabilizem processos de EOR_x000D_
Inexistência de qualquer mecanismo tributário, retorno financeiro ou de custos evitados decorrentes de condicionantes de licenciamento, operação e mitigação de gases de efeito estufa</t>
  </si>
  <si>
    <t>A entrega parcial concentra-se na entrega de um plano de um novo negócio para Petrobras focado na redução das emissões de indústrias intensivas de carbono no Brasil: hub de CCUS no Brasil.</t>
  </si>
  <si>
    <t>PT-200.20.00077.08</t>
  </si>
  <si>
    <t>PT-200.20.00192.08</t>
  </si>
  <si>
    <t>EV-00498</t>
  </si>
  <si>
    <t>Armazenamento geológico de CO2 em formações basalticas</t>
  </si>
  <si>
    <t>Avaliação tecnica - economica e estimativa da capacidade de armazenamento geológico em formações basálticas</t>
  </si>
  <si>
    <t>Alternativas para armazenamento geológico de CO2 no Pólo Pré-Sal; Viabilização de produção adicional no Pre-sal em cenário altissimo volume de recirculação de gás no topside_x000D_
Novos modelos de negócio para a industria de O&amp;G em cenário de economia de baixo carbono</t>
  </si>
  <si>
    <t>B57I</t>
  </si>
  <si>
    <t>Erica Tavares de Morais</t>
  </si>
  <si>
    <t>CENPES/PDIEP/GEOQ</t>
  </si>
  <si>
    <t>9693001</t>
  </si>
  <si>
    <t>Adaptação de estrutura de produção existente para completação em zonas com basalto.</t>
  </si>
  <si>
    <t>Os experimentos não resultarem nos resultados esperados._x000D_
As características das formações basálticas não corresponderem aos critérios da literatura, assim como de logística operacional otimizada.</t>
  </si>
  <si>
    <t>Hoje o projeto trata-se de um estudo e caracterização, entretanto após seu término poderá alcançar CRL 4, servindo como subsídio para o desenvolvimento de projetos futuros neste contexto._x000D_
Poderá ser aplicado em qualquer área de produção com alto teor de CO2 e que tenha presença de camadas basálticas.</t>
  </si>
  <si>
    <t>Resultados confiáveis nos experimentos._x000D_
Reprodução dos parâmetros experimentais em modelo_x000D_
computacional ._x000D_
Informações geológicas reais._x000D_
Contexto mundial da indústria de óleo e gás, além das demandas govenamentais vigentes.</t>
  </si>
  <si>
    <t>Gerências responsáveis por implementação de projetos da produção e SMS._x000D_
No Cenpes, as gerências CRF e IRPS, para análise laboratoria e caracterização das rochas. Adicionalmente, GTEC para auxiliar na avaliação econômica.</t>
  </si>
  <si>
    <t>Demanda crescente de petróleo._x000D_
Valor do petróleo._x000D_
Demanda por redução de emissão de gases de efeito estufa.</t>
  </si>
  <si>
    <t>Laboratório operacional._x000D_
Acesso às informações geológicas e de cunho econômico.</t>
  </si>
  <si>
    <t>Prolongamento da vida útil de campos de petróleo com alto CO2._x000D_
Abatimento das emissões de carbono e atingimento da meta proposta pela companhia._x000D_
Manutenção do valor de mercado em um cenário de economia de baixo carbono.</t>
  </si>
  <si>
    <t>449 milhões  para um FPSO produtor de 120.000 barril/dia</t>
  </si>
  <si>
    <t>Queda do valor do petróleo._x000D_
Utilização de outras fontes de energia limpa que minimizem a demanda por petróleo._x000D_
Utilização de outra tecnologia de captura que se mostre mais eficiente.</t>
  </si>
  <si>
    <t>Proporcionar o prolongamento da vida útil de uma unidade de produção_x000D_
em área com alta produção de CO2.</t>
  </si>
  <si>
    <t>PT-200.20.00077.05</t>
  </si>
  <si>
    <t>PT-200.20.00192.05</t>
  </si>
  <si>
    <t>EV-00499</t>
  </si>
  <si>
    <t>tecnologias e processos para agregação de valor ao CO2 além do EOR</t>
  </si>
  <si>
    <t>Desenvolver, testar e disponibilizar tecnologias de utilização e/ou conversão de CO2 em produtos com valor agregado</t>
  </si>
  <si>
    <t>SMS/ECE/EEBC</t>
  </si>
  <si>
    <t>ST-0077</t>
  </si>
  <si>
    <t>Captura, Usos e Armazenamento de CO2</t>
  </si>
  <si>
    <t>IT-028</t>
  </si>
  <si>
    <t>Gerenciamento dos GEE</t>
  </si>
  <si>
    <t>Garantir a sustentabilidade do negócio de O&amp;G no cenário de economia de baixo carbono.</t>
  </si>
  <si>
    <t>Definir carteira tecnológica que possibilite a implantação de projetos de maior potencial em energias renováveis e baixo carbono</t>
  </si>
  <si>
    <t xml:space="preserve">O P&amp;D é de R$ 8 milhões. </t>
  </si>
  <si>
    <t>continuidade dos termos de cooperação com as ICT</t>
  </si>
  <si>
    <t>Aumento do teor de CO2 no GN do polo Pre-Sal; Não podemos ventar o CO2 do GN do pRe Sal para atmosfera; Aumento das politicas e regulaçõs de emissões de GEE; crescente exigencia de requisitos de sustentabilidade dos investidores; aumento do incentivo fiscal para combustiveis com menor pegada de carbono;
O desenvolvimento poderá ser aplicado tanto nas unidades do E&amp;P quanto do RGN;
horizonte de implantação: 2035</t>
  </si>
  <si>
    <t>Volume;pureza do CO2 utlizado no processo de conversão; Disponibilidade de H2;Valor do produto gerado; mercado para produtos diferenciados (menor footprint de carbono);
benefícios fiscais e tributários (ex: renovabio)</t>
  </si>
  <si>
    <t xml:space="preserve">UFRJ, PUCRS, UFC, USP, UFMG, UFRGS, UNICAMP
</t>
  </si>
  <si>
    <t>avanço (celeridade crescente) de políticas e regulaçoes globlais e nacional para redução daa pegada de carborno de O&amp;G; Penetração de combustíveis com menor pegada de carbono no mercado nacional e internacional; Precificação de carbono para produtos e processos de energias intensaivas em carbono</t>
  </si>
  <si>
    <t xml:space="preserve">HH interno do CENPES;
Termo de cooperação com as ICT
e ensaios internos no cenpes;
acelerar o deployement das rotas
</t>
  </si>
  <si>
    <t>Proteção do core business:
valor e longevidade da cadeia de O&amp;G; 
aumento da resiliência dos negócios de O&amp;G em cenários de transição para uma economia de baixo carbono;
Agregação de valor ao CO2; Produtos diferenciados (menor pegada de carbono); Redução das emissões de CO2 (escopo 1 e 2);
Proteção de valor da Petrobras para um cenário de transição para uma economia de baixo carbono;
ganho de imagem;
atendimento e requisitos de sustentabildiade</t>
  </si>
  <si>
    <t>O VPL estimado da implantação é de R$ 1.9 bilhão de reais (25 anos)</t>
  </si>
  <si>
    <t xml:space="preserve">Suspensão de políticas e regulações em emissõe de GEE;  redução de exigencias dos investidores em relação a critérios de sustentbaildiade; A transição para matriz de baixo carbono ser tão disruptiva que o mercado de O&amp;G nãos seria competitivo para combustíveis, petroquímicos etc
manutenção do padrões comportamentais do consumidor </t>
  </si>
  <si>
    <t>Desenvolver e implementar ao menos uma tecnologia de agregação de valor ao CO2 além do EOR. Por exemplo: utilziação de CO2 como materia prima para produção de combustíveis  (metanol, DME, Hidrocarbonetos, etc), olefinas, metano, carbonatos organicos, grafeno,etc.</t>
  </si>
  <si>
    <t>PT-200.20.00077.11</t>
  </si>
  <si>
    <t>EV-00500</t>
  </si>
  <si>
    <t>Implantação da oxicombustão integrada ao FCC</t>
  </si>
  <si>
    <t>disponibilização e implantação da tecnologia de oxicombustão integrada ao FCC</t>
  </si>
  <si>
    <t>O FCC responde por cerca de 30% das emissoes de uma refinaria e, consequentemente, um processo prioritário na redução das nossas emissões. Além do potencial de redução das emissões a oxicombustão integrado ao FCC contruibui para o ganho operacional permite aumento de cerca de 4% na conversão ou 10% da carga processada</t>
  </si>
  <si>
    <t>B90G</t>
  </si>
  <si>
    <t>Radha Liliane Pinto Goncalves</t>
  </si>
  <si>
    <t>9897372</t>
  </si>
  <si>
    <t>Custo com P&amp;D de US$ 1,7 MM.
Custo de inplantação da entrega de aproximadamente U$42/t CO2 capturado, estimativa calculada pela empresa Foster Wheeler.</t>
  </si>
  <si>
    <t xml:space="preserve">X -  Alternativas mais economicamente atrativas para plantas de separação de ar, de forma a obtenção da grande quantidade de O2 necessária para viabilidade da tecnologia.
Opções de destino do CO2 capturado que sejam mais rentáveis.
Tecnologias de tratamento de gases de combustão de alta eficiencia, atendendo aos limites de pureza desejados, restrições de capacidade física da refinaria e facilidade no tratamento e destino do rejeito;
 </t>
  </si>
  <si>
    <t xml:space="preserve">X A fase atual é a consolidação do projeto conceitual, onde estão sendo levantadas todas as possibilidades para a  otimização das demais tecnologias a serem aplicadas de forma a permitir a unidade de FCC operar em modo oxicombustão, utilizando como premissa para o projeto a unidade de RFCC selecionada como referência, a RECAP.
A implementação da tecnologia de oxicombustão ainda está prevista para ser implantada em 2026.
</t>
  </si>
  <si>
    <t xml:space="preserve">X A elevada quantia de CO2 capturado está associada a refinaria utilizada como referencia, que no caso é a RECAP;
Atendimento a meta que foi estabelecida no COP21, de redução de emissões de carbono em 43% até 2030 através do uso de tecnologias limpas no setor industrial;
A possibilidade de utilização do CO2 capturado para recuperação avançada de Petróleo, ou conversão em produto mais nobre trazendo maior retorno para a companhia.
</t>
  </si>
  <si>
    <t xml:space="preserve">X 
- SMS/ECE/EMC;
-  Coordenadores de projetos de conversão de CO2;
-  Coordenadores de projetos de tecnologias de separação de Ar.
</t>
  </si>
  <si>
    <t>Alto consumo de energia proveniente de petroleo, e elevado interesse na redução de emissões de CO2 e valoração da sua captura em forma de créditos de carbono.</t>
  </si>
  <si>
    <t>X 
Fornecimento de O2 de alta pureza;</t>
  </si>
  <si>
    <t>X Os ganhos potenciais são:
-  Redução da emissão de CO2 pelo FCC (que é uma das maiores fontes de emissao desse GEE na refinaria);
- Crédito de carbono pelo CO2 capturado;
- Possibilidade de conversão do CO2 a produtos de valor agregado;
- Utilização do CO2 em EOR;
- Possibilidade aumento de carga processada no FCC ou utilização de carga mais refratária (de menor custo) pela flexibilização do balanço térmico proporcionado pela oxicombustão.</t>
  </si>
  <si>
    <t>Valor estimado do ganho de US$ 210 MM dentro de um período de 10 anos.</t>
  </si>
  <si>
    <t>Redução de grande magnitude de consumo de combustíveis fósseis pode baixar consideravelmente a carga de unidade de FCC, fazendo com que a oportunidade de captura desse GEE seja reduzida.</t>
  </si>
  <si>
    <t xml:space="preserve">X Implementação da tecnologia de oxicombustão do FCC de forma a permitir a captura de CO2 emitido na unidade.
Os parametros técnicos vão desde:
* etapa de tratamento de Gás de Combustão que, recircula para o regenerador do FCC, retirando as impurezas que além dos danos ao catalisador podem causar corrosões severas nos equipamentos;
* Tëcnologia mais atrativa para o fornecimento de uma vazão elevada (~50t/h) de O2 de alta pureza;
* Etapa de recuperação de energia que pode ser alcançada aumentando a atratividade da tecnologia;
* Destino do CO2 para EOR;
Estão sendo realizadas análises de viabilidade técnicas dessas tecnologias, com seus dimensionamentos, custos de implementação e tratamentos e destinação de resíduos quando for o caso.
</t>
  </si>
  <si>
    <t>PT-200.20.00077.02</t>
  </si>
  <si>
    <t>PT-200.20.00192.02</t>
  </si>
  <si>
    <t>EV-00501</t>
  </si>
  <si>
    <t>Captura de CO2 por Combustão por Recirculação Química (CRQ)</t>
  </si>
  <si>
    <t>Avaliar a combustão por recirculação química visando a produção de energia a partir de resíduos pesados da indústria do refino de petróleo em sistema contínuo de reatores de leito fluidizado circulante interconectados de escala de 1 kWh.</t>
  </si>
  <si>
    <t>CSGV</t>
  </si>
  <si>
    <t>Paulo Frederico Prunzel</t>
  </si>
  <si>
    <t>203687</t>
  </si>
  <si>
    <t>Fabricação do transportador sólido de oxigênio (TSO). Infraestrura e testes em escala de piloto / demonstração. Avaliação técnico-econômica. Projeto de engenharia básica planta industrial.</t>
  </si>
  <si>
    <t>Falta de uma política / estratégia da Companhia de incentivo ao CCUS.  Falta de ações regulatórias e políticas de precificação de emissão de gases de efeito estufa.  Quanto à tecnologia, ela precisa ser desenvolvida até a escala de demonstração (planta e TSO). Outro desafio é a geração de propriedade intelectual própria.</t>
  </si>
  <si>
    <t>No projeto em andamento, a tecnologia se encontra em TRL 4 e deverá alcançar TRL 5.  Entretanto, no mundo ela se encontra em TRL 7. Ela será aplicada na geração de energia a partir de combustíveis fósseis ou biocombustíveis e em processos industriais (refino, cimento, aço, etc..). Entretanto, ainda não existem mecanismos regulatórios e de finaciamento adequados para projetos de CCUS na maioria dos países. Com isso, o número de projetos implantados de CCUS no Mundo (cerca de 20) está muito abaixo do necessário para atender ao Acordo de Paris (cerca de 100 em 2020). Com bases em estudos anteriores, a aplicação dessa tecnologia se dará na geração de vapor em refinarias.  Considerando o estágio atual (demonstração) dessa tecnologia, a primeira aplicação industrial está prevista para 2035.</t>
  </si>
  <si>
    <t>Desempenho dos transportadores de oxigênio, CAPEX, OPEX, pureza do CO2 capturado, taxa de captura de CO2, Custo de CO2 evitado, Custo da eletricidade (geração de energia elétrica.</t>
  </si>
  <si>
    <t>Institutos de pesquisa em CRQ (Universidade Técnica de Viena, Universidade Técnica de Chalmers e Instituto de Carboquímica, Universidade de Ohio, ISI-ER/SENAI).  Fabricantes de transportadores de oxigênio (TSO) (Euro Support). Refinarias (locais para realização dos testes de demonstração).</t>
  </si>
  <si>
    <t>Regulamentação federal de emissões de GEE, apoio financeiro governamental, fluxo de receita, aceitação pública, infraestrutura compartilhada (Hubs), sinergia com as indústrias (EOR na indústria de O&amp;G e utilização de CO2 para produção de produtos de valor agregado).</t>
  </si>
  <si>
    <t>O aumento de escala da tecnologia está sendo realizado com parceiros tecnológicos (ISI-ER). Esse relacionamento precisa ser mantido ou estabelecido um novo com uma das instituições à frente dessa tecnologia. A unidade industrial de CRQ precisa ser integrada a um sistema de transporte e armazenamento geológico do CO2 produzido.</t>
  </si>
  <si>
    <t>Preço de CO2 evitado.  Incentivo / subsídio governamental. Restrições regulatórias (licença para operar).</t>
  </si>
  <si>
    <t xml:space="preserve">Custo de captura de CO2 embutido no preço final dos combustíveis. Benefício sobre Incentivos fiscais para  promover CCUS. Evitar eventuais taxas sobre emissão de GEE. Aumento de produção de petróleo via EOR com CO2. </t>
  </si>
  <si>
    <t>1. Os proponentes do projeto CCS precisam assumir vários componentes de custo durante o desenvolvimento do projeto, o principal deles o custo de capital.  2. O acesso ao financiamento geralmente é um exercício desafiador, acrescentando incerteza aos projetos de CCS. 3. O processo de permissão tem sido relatado pelos projetos como frequentemente desafiador e demorado, em parte pela inexistência de legislação ambiental específica. 4. A falta de aceitação do públicotem causado atrasos em projetos de CCUS e, em alguns casos, até cancelamento. 5. Economia mundial (preço do petróleo).</t>
  </si>
  <si>
    <t>Processo avançado de captura de CO2 via oxicombustão por recirculação química (CRQ) para processamento de frações pesadas de petróleo  de baixo valor agregado (GOP, RAT) ou etanol, para a produção de nitrogênio, calor, vapor, eletricidade ou hidrogênio.  Como alternativa, fabricação de produtos químicos por reações de oxidação. A tecnologia de recirculação química possibilita realizar a oxicombustão sem a implantação de uma unidade de separação do ar (ASU). Outras vantagens são: menor custo de captura de CO2, flexibilidade quanto ao produto final e configuração de processo simples (mas projeto mecânico sofisticado).</t>
  </si>
  <si>
    <t>EV-00502</t>
  </si>
  <si>
    <t>Uso de membranas para captura de CO2 em separação subsea</t>
  </si>
  <si>
    <t>Disponibilização de membrana para separação do CO2 do gás natural em processo subsea</t>
  </si>
  <si>
    <t>Potencial Redução dos custos nos campos de Alto RGO e alto Teor de CO2 _x000D_
Contribui para Proteção de valor da Petrobras em cenário de baixo carbono de pelo menos 8%;_x000D_
 Oportunidades de novos modelos de negócio e produtos com menor pegada de carbono;</t>
  </si>
  <si>
    <t>Investimento total de P&amp;D no projeto: 36.000.000 NOK (3.600.000 USD). Participação do consórcio CCP4 no projeto: 4.000.000 NOK (400.000 USD). Petrobras participa do CCP4 junto com BP e Chevron.</t>
  </si>
  <si>
    <t>Atestar o desempenho das membranas para separação de CO2 do gás natural_x000D_
Garantir a compatibilidade dos materiais da membrana e vedações com o ambiente subsea_x000D_
Garantir tempo de operação x desempenho compatível com o ambiente subsea_x000D_
Otimizar o módulo visando o menor CAPEX</t>
  </si>
  <si>
    <t>Em andamento teste de laboratório para avaliação de desempenho e compatibilidade com ambiente subsea. Ressalta-se que o objetivo desta etapa do projeto é verificar a viabilidade da tecnologia em escala piloto no SINTEF (Noruega) e realizar estudos de engenharia para uma avaliação técnico-econômica. Previsão de conclusão em junho/2022. A aplicação de um protótipo em escala de demonstração seria prevista para 2025, provavelmente no Mar do Norte em lâmina d'água de até 300 m.</t>
  </si>
  <si>
    <t>Desempenho da membrana, durabilidade, compatibilidade com ambiente subsea, confiabilidade dos equipamentos subsea</t>
  </si>
  <si>
    <t>Empresas de O&amp;G parceiras no projeto_x000D_
Institutos de pesquisa responsáveis pelos testes em laboratório_x000D_
Fabricantes de membranas para separação de gases</t>
  </si>
  <si>
    <t>Necessidade de produção de poços com alto teor de CO2 no gás associado. Restrição de processamento do gás nas plantas de FPSO existentes.</t>
  </si>
  <si>
    <t>Fornecimento das membranas para testes_x000D_
Testes em laboratório e escala piloto no SINTEF_x000D_
Estudos de engenharia e viabilidade técnico-econômica da Aker Carbon Capture</t>
  </si>
  <si>
    <t>Para um projeto novo, simplificar a planta de processamento de um FPSO. Para projetos existentes, desengarlar ("debottlenecking") as plantas de compressão e injeção de gás.</t>
  </si>
  <si>
    <t>Verificar valoração.</t>
  </si>
  <si>
    <t>Baixo preço do petróleo inviabilizando a produção de poços com alto teor de CO2. Risco ambiental (liberação de licença de instalação/operação) para implementação da entrega</t>
  </si>
  <si>
    <t>Desenvolver um módulo subsea que promova a separação do CO2 associado ao gás natural e realizar a injeção do CO2 separado em poço dedicado. Separação de 90 a 97% do CO2 contido no gás natural.</t>
  </si>
  <si>
    <t>PT-200.20.00192.11</t>
  </si>
  <si>
    <t>EV-00503</t>
  </si>
  <si>
    <t>Implantação do Projeto BECCS Brasil</t>
  </si>
  <si>
    <t>Desenvolvimento e implantação do primeiro projeto de BECCS da América Latina, utilizando correntes de CO2 originadas da produção de bioetanol.</t>
  </si>
  <si>
    <t>Projeto alinhado com os Compromissos com a Sustentabilidade da PB na redução da intensidade de carbono, contribuindo com a realização da métrica de topo IGEE.</t>
  </si>
  <si>
    <t>BFZ1</t>
  </si>
  <si>
    <t>Moema Martins</t>
  </si>
  <si>
    <t>9916089</t>
  </si>
  <si>
    <t>P&amp;D com custo de 9 milhões de reais._x000D_
CAPEX estimado em 145 milhões de reais.</t>
  </si>
  <si>
    <t>Viabilizar os termos de cooperação com as ICTs;_x000D_
Avançar com a área de negócios no estabelecimento do modelo de negócios.</t>
  </si>
  <si>
    <t>De acordo com o Global CCS Institute (2019), o BECCS é a melhor solução para descarbonizar indústrias e setores intensivos em emissões. _x000D_
Atualmente, há projetos de BECCS operando com sucesso em diversos países, como o Decatur Illinois Basin (USA) e o Husky Energy (Canadá)._x000D_
O Brasil é o maior produtor de etanol de cana-de-açúcar do mundo. Há clusters de usinas de etanol próximas a campos da Petrobras, que poderiam utilizar o CO2 para incremento de sua produção e de seu fator de recuperação via CO2-EOR. Há uma vasta extensão de bacias sedimentares no subsolo brasileiro. _x000D_
O Programa RenovaBio determina que sejam pagos bônus aos produtores de biocombustíveis que atingirem emissões negativas de CO2. O RenovaBio já está em vigor e impacta o mercado de combustíveis fósseis no Brasil. _x000D_
O projeto de BECCS pode ser implantado em intervalo de curto-médio prazo.</t>
  </si>
  <si>
    <t>Benefícios financeiros oriundos do RenovaBio;_x000D_
É previsto que ainda durante o termo de cooperação atual (suspenso, iniciando em 2022), seja iniciado outro TC para o desenvolvimento do projeto definitivo da planta, sua instalação e início da operação.</t>
  </si>
  <si>
    <t>IPR-PUCRS (TC suspenso devido ao plano de resiliência PB); Unicamp + Embrapa Meio Ambiente (TC em elaboração);_x000D_
Perspectiva de parceria com OGCI a depender do avanço do projeto na escala de CRL.</t>
  </si>
  <si>
    <t>Continuidade do RenovaBio ou outra precificação de carbono.</t>
  </si>
  <si>
    <t>Viabilização dos termos de cooperação com a ICTs._x000D_
Modelo de negócios para viabilizar a implantação do CCS em unidade de bioetanol, beneficiando-se dos recursos do RenovaBio.</t>
  </si>
  <si>
    <t>VPL de 826 milhões de reais;_x000D_
Possibilidade de ganho de Fator de Recuperação (FR) com CO2-EOR em campo maduro onshore;_x000D_
Postergação do descomissionamento de infraestrutura PB;_x000D_
Descarbonização de produtos PB;_x000D_
Melhor posicionamento da empresa frente a investidores.</t>
  </si>
  <si>
    <t>VPL de 1828 milhões de reais, considerando:_x000D_
- a instalação de sistema de CCS em usina de bioetanol 1G2G Petrobras com geração própria de energia elétrica;_x000D_
- armazenamento geológico de 400 mil tonCO2/ano;_x000D_
- precificação de carbono projetada pelo Comitê RenovaBio;_x000D_
- custo do dólar fornecido pela Estratégia (3,73 a partir de 2030);_x000D_
- TMA fornecida pela Estratégia (9,6 %);_x000D_
- CAPEX de 39 MM US$ (NPC);_x000D_
- 25 anos de operação;_x000D_
- valor de OPEX e Benefício de 2040 acumula os valores até 2055 trazidos a 2040 com a TMA;_x000D_
- NÃO foram considerados no cálculo ganhos com CO2-EOR, postergação de descomissionamento ou imagem PB.</t>
  </si>
  <si>
    <t>Suspensão do RenovaBio e ausência de outra precificação do carbono.</t>
  </si>
  <si>
    <t>Entregar os projetos de engenharia (EVTE, Estudo Preliminar, Projeto de Equipamentos e Anteprojeto) necessários à implantação da_x000D_
1ª planta de demonstração de Bio-Energy com CCS (BECCS) da América Latina, utilizando correntes de CO2 originadas da produção de bioetanol, com a possibilidade de realização de CO2-EOR em campos maduros;_x000D_
Revisão da Análise do Ciclo de Vida (ACV) do etanol considerando a implementação do BECCS e a utilização de biocarvão no solo;_x000D_
Confecção do Atlas Brasileiro de BECCS.</t>
  </si>
  <si>
    <t>PT-200.20.00077.07</t>
  </si>
  <si>
    <t>PT-200.20.00192.07</t>
  </si>
  <si>
    <t>EV-00504</t>
  </si>
  <si>
    <t>Conversão de CO2 via microalgas</t>
  </si>
  <si>
    <t>Captura intensiva de CO2 em fontes de gases exaustos de combustão, como as disponíveis em UPGNs e Refinarias, gerando produtos de alto valor agregado.</t>
  </si>
  <si>
    <t>Redução de IGEE (Refino/E&amp;P) - Atendimento dos Compromissos de sustentabilidade 1, 4, e 6</t>
  </si>
  <si>
    <t>upimgs/Microalgas.png</t>
  </si>
  <si>
    <t>CTRB</t>
  </si>
  <si>
    <t>Leonardo Brantes Bacellar Mendes</t>
  </si>
  <si>
    <t>213670</t>
  </si>
  <si>
    <t>O P&amp;D estimado para implantação da entrega seria de aproximadamente R$12 milhões  (considerando HH Cenpes e termos de cooperação com parceiros). O custo estimado para implantação da entrega ficaria em torno de R$ 1MM (estimado) por hectare ocupado.</t>
  </si>
  <si>
    <t>Obtenção de produtividade e controle de qualidade dos produtos obtidos - produtos de maior valor agregado.</t>
  </si>
  <si>
    <t>Atualmente existe uma planta piloto de cultivo de microalgas  situada em Extremoz-RN com produção mensal de 300 kg de biomassa úmida. Locações próximas aos empreendimentos da companhia aonde haja emissões de CO2 e terra não arável disponível.   Locações próximas as unidades operacionais da Petrobras.   Escala inicial pretendida de 1hectare com expansão posterior para 10 hectares.</t>
  </si>
  <si>
    <t>Economicidade do processo e aumento de escala com sucesso</t>
  </si>
  <si>
    <t>Empresas de biotecnologia/biofertilizantes como operadora da unidade de produção de microalgas e posterior comercialização dos produtos (ex: MicroBio Engineering)._x000D_
Universidades no Brasil (UFRJ,UFV, UFRN,FURG e UNICAMP) e no Exterior (Universidade da California).  Centros de pesquisa no Brasil (Fiocruz, Embrapa Agroenergia) e no Exterior.</t>
  </si>
  <si>
    <t>Forte regulamentação sobre o mercado de carbono (legislação proibitiva ou creditos em função de CO2 emitido) e presença de amplo mercado consumidor para fertilizantes especiais no Brasil.</t>
  </si>
  <si>
    <t>Investimento em atividades de Pesquisa e Desenvolvimento para obtenção de novas tecnologias aplicadas ao processo (HH interno do Cenpes e engenharia, termos de cooperação e parcerias com empresas), desenvolvimento de modelo de negócio,</t>
  </si>
  <si>
    <t>Mitigação de emissões de CO2  dos processos e operações da Petrobras, bem como a comercialização de produtos de maior valor agregado. Redução de riscos ao negócio de O&amp;G decorrente de potencial precificação de carbono no Brasil;</t>
  </si>
  <si>
    <t>Comercialização de fertilizantes especiais (Baixa pegada de carbono), provenientes da captura de CO2 em unidades da Petrobras, sem insumos provenientes da indústria de O&amp;G. VPL do negócio estimado em R$ 255.4 Milhões.</t>
  </si>
  <si>
    <t>falta de regulamentação sobre o mercado de carbono (legislação proibitiva ou creditos em função de CO2 emitido) e ausência de parcerias para comercialização do produto obtido.</t>
  </si>
  <si>
    <t>Capturar CO2 oriundas de unidades da Petrobras, e convertê-lo em produtos de valor agregado.</t>
  </si>
  <si>
    <t>PT-200.20.00077.09</t>
  </si>
  <si>
    <t>PT-200.20.00192.09</t>
  </si>
  <si>
    <t>EV-00505</t>
  </si>
  <si>
    <t>Tecnologia enzimatica para captura de CO2 - GN</t>
  </si>
  <si>
    <t>Disponibilização de tecnologia enzimática otimizada para captura de CO2 de correntes industriais contendo N2 ou CH4.</t>
  </si>
  <si>
    <t>A tecnologia desenvolvida poderá substituir ou melhorar o desempenho de tecnologias hoje em uso no E&amp;P e RGN.Contribui para a redução dos custos (OPEX) da separação de CO2 do GN, em operação atualmente.</t>
  </si>
  <si>
    <t>UPQM</t>
  </si>
  <si>
    <t>Aline Machado de Castro</t>
  </si>
  <si>
    <t>9787195</t>
  </si>
  <si>
    <t>Custos relacionados aos recursos chave, listados acima.</t>
  </si>
  <si>
    <t>Acesso a infraestrutura laboratorial e piloto para continuidade do desenvolvimento. Celebração de parceria com empresa especialista na área.</t>
  </si>
  <si>
    <t>Cliente E&amp;P PETROBRAS. Proposta de implementação em 2030.</t>
  </si>
  <si>
    <t>1. Acompanhamento da receptividade do mercado a maiores volume de GN._x000D_
2. Legislação ambiental vigente sobre emissões de GEE._x000D_
3. Cenários de uso do CO2 (EOR, conversão).</t>
  </si>
  <si>
    <t>E&amp;P_x000D_
ENGENHARIA_x000D_
SMS_x000D_
Fornecedores de enzimas_x000D_
Fornecedores de membranas_x000D_
ICT_x000D_
Empresas de base tecnológica (Captura de CO2)</t>
  </si>
  <si>
    <t>O programa 'Novo Mercado de Gás' do MME permanecerá e haverá absorção do volume de gás natural adicional obtido pela tecnologia.</t>
  </si>
  <si>
    <t>HH de P&amp;D (CENPES, E&amp;P, ENGENHARIA, SMS)_x000D_
Termos de cooperação_x000D_
Parcerias tecnológicas_x000D_
Equipamentos e materiais de consumo para testes em bancada</t>
  </si>
  <si>
    <t>1. Maior receita pela venda de maior volume de GN. _x000D_
2. Obtenção de CO2 de alta pureza, que pode ser qualificado para usos de conversão em produtos de maior valor agregado, além de um EOR mais focado nos efeitos do CO2 no reservatório, reduzindo-se gastos de reinjeção de metano, que possui valor de mercado._x000D_
3. Potencial redução de peso e área no topside de plataformas, por intensificação da tecnologia.</t>
  </si>
  <si>
    <t>VPL riscado: R$ 42 milhões</t>
  </si>
  <si>
    <t>Mercado não absorver maior volume de GN produzido.</t>
  </si>
  <si>
    <t>Tecnologia enzimática com membranas para separação de CO2 do gás natural em operações do E&amp;P offshore. A tecnologia reduzirá as perdas de metano, na corrente rica em CO2, aumentando o volume produzido de GN nas plataformas.</t>
  </si>
  <si>
    <t>PT-200.20.00077.10</t>
  </si>
  <si>
    <t>PT-200.20.00192.10</t>
  </si>
  <si>
    <t>EV-00506</t>
  </si>
  <si>
    <t>Mitigação do Impacto das Mudanças Climáticas nos Projetos e Operações das UEPs das bacias do sudeste</t>
  </si>
  <si>
    <t>Mitigação do Impacto das alterações climáticas nos Extremos de Ventos e Ondas nos Projetos e Operações das UEPs das  Bacias de Santos, Campos e ES, através de:_x000D_
_x000D_
- Geração dos Cenários Climáticos e Extremos de Ventos e Ondas do clima presente e futuro para as bacias do Sudeste (Santos, Campos e ES);_x000D_
- Comparação da variabilidade da série histórica dos dados meteoceanográficos com os  dados projetados com as Mudanças Climáticas;_x000D_
- Avaliação da necessidade de revisão das especificações técnicas dos parâmetros meteoceanográficos extremos para as novas UEPs e das condições médias para as operações das unidades existentes.</t>
  </si>
  <si>
    <t>Minimização dos riscos de paradas e danos às instalações offshore em decorrência de eventos extremos, além da otimização dos gastos associados à adaptação às mudanças climáticas das  UEPs.</t>
  </si>
  <si>
    <t>upimgs/ciclone_catarina.png</t>
  </si>
  <si>
    <t>ST-0198</t>
  </si>
  <si>
    <t>Mitigação de impactos de mudanças climáticas em projetos e operações no E&amp;P</t>
  </si>
  <si>
    <t>- TC em parceria com o IAG/USP: R$ 1.946.090,68_x000D_
 - HH equipe do CENPES (MA e TEO): a verificar</t>
  </si>
  <si>
    <t>- Desenvolvimento de metodologia de rastreamento de ciclones_x000D_
- Captura dos fenômenos de interesse de extremos de ventos e ondas, sem atenuação do sinal nos modelos regionais_x000D_
- Atualização das especificações técnicas a partir de cenários projetados climáticos</t>
  </si>
  <si>
    <t>Na atualização das especificações técnicas  dos parâmetros forçantes das instalações offshore para as novas UEPs e das operações das instalações existentes, a partir da atualização do banco de dados meteoceanográficos da empresa</t>
  </si>
  <si>
    <t>Resolução espacial dos cenários climáticos simulados compatível com as escalas dos projetos de engenharia_x000D_
_x000D_
Validação da representação do clima presente a partir da comparação da série histórica de ventos e ondas de  plataformas selecionadas com os dados simulados nos modelos para o clima presente</t>
  </si>
  <si>
    <t>- IAG/ USP_x000D_
- CENPES/PDDP/TEO (responsável pelas especificações técnicas de ventos e ondas)_x000D_
- SMS/ECE/EEBC _x000D_
- Unidades de produção de óleo e de gás offshore</t>
  </si>
  <si>
    <t>Alterações climáticas que possam impactar as operações das instalações offshore ocorrem durante a vida útil das mesmas_x000D_
Perspectiva de não estacionariedade das séries históricas utilizadas para a definição dos parâmetros de projetos em função das alterações climáticas</t>
  </si>
  <si>
    <t>Downscaling das rodadas climáticas de longo prazo para os cenários climáticos RCP 4.5 e 8.5 nos modelos regionais RegCM4 e WRF_x000D_
Desenvolvimento de algoritmo adequado de rastreamento de ciclones</t>
  </si>
  <si>
    <t>Custos evitados em danos/paradas das unidades em decorrência das alterações nos forçantes das instalações offshore _x000D_
Otimização dos gastos associados à adaptação das instalações às mudanças climáticas</t>
  </si>
  <si>
    <t>VPL estimado em R$ 677MM (planilha GTEC)</t>
  </si>
  <si>
    <t>-As potenciais alterações climáticas esperadas não se concretizem;_x000D_
-Subestimar as alterações climáticas futuras.</t>
  </si>
  <si>
    <t>1)Validação dos modelos regionais atmosféricos e de ondas quanto à representação dos fenômenos de interesse do clima presente, a partir  de estatítica de erros entre modelo e dados observados. _x000D_
2)Avaliação da varibilidade futura dos extremos de ventos e ondas, quanto à intensidade e frequência em comparação com a série histórica disponível, incluindo o ajuste nas bases hidrodinamica utilizadas nos processo de contigencia _x000D_
3) Atualização do banco de dados meteoceanográficos com os dados climáticos que apresentem rastreabilidade quanto à estatística de erros</t>
  </si>
  <si>
    <t>PT-200.20.00078.01</t>
  </si>
  <si>
    <t>PT-200.20.00198.01</t>
  </si>
  <si>
    <t>EV-00507</t>
  </si>
  <si>
    <t>Indicadores de riscos climáticos para gestão dos ativos e projetos das instalações costeiras e offshore</t>
  </si>
  <si>
    <t>Sistema Integrado de avaliação de riscos físicos climáticos a partir de:_x000D_
 - Aplicação de técnicas de inteligência artificial (RNA) para a regionalização climática para  as instalações costeiras e offshore da Petrobras;_x000D_
- Desenvolvimento de indicadores de riscos climáticos a partir das projeções climáticas e dos parâmetros de operação/projetos atuais;_x000D_
- Definição e valoração de um portfólio de medidas adaptativas para auxiliar na tomada de decisão;</t>
  </si>
  <si>
    <t>upimgs/Sist_Integ_Risc_Clim_IPCC.jpg</t>
  </si>
  <si>
    <t>- TC  a ser firmado ainda, estimado em R$1MM_x000D_
 - HH equipe do CENPES (MA e TEO): estimado em 800M</t>
  </si>
  <si>
    <t>-Desenvolvimento de metodologia de regionalização climática a partir de IA;_x000D_
-Integração das escalas regionais e locais;_x000D_
-Definição dos índices para o classificação dos riscos climáticos;_x000D_
-Definição e valoração do portfólio de medidas adaptativas;</t>
  </si>
  <si>
    <t>- Para as unidades de negócio dos ativos nas regiões costeiras e offshore a fim de subsidiar na avaliação dos potenciais riscos climáticos e na escolha de medidas adaptativas;_x000D_
- Para as gerências do corporativo (INV. EST, SMS) para reporte das ações de resiliência frente às alterações climáticas;_x000D_
- Para a gerência RS/PA para subsidiar na escolha de projetos ambientais nas regiões de influência dos ativos, com o objetivo de viabilizar ações de mitigação dos impactos ambientais e adaptação.</t>
  </si>
  <si>
    <t>Resolução espacial dos cenários climáticos simulados compatível com as escalas dos projetos de engenharia_x000D_
_x000D_
Desenvolvimento de indicadores climáticos passíveis de serem aplicados nas atividades de gestão</t>
  </si>
  <si>
    <t>- IO/ USP_x000D_
 - IAG/USP_x000D_
 - UFRJ_x000D_
- CENPES/PDIDMS/SE/REM ( responsável pela aplicação das redes neurais nas regionalizações climáticas_x000D_
- CENPES/PDDP/TEO (responsável pelas especificações técnicas de ventos e ondas)_x000D_
- SMS/ECE/EMC _x000D_
- RS/PA _x000D_
- Unidades de produção de óleo e de gás offshore_x000D_
- Unidades costeiras do E&amp;P (terminais, dutos...)</t>
  </si>
  <si>
    <t>Alterações climáticas que possam impactar as operações das instalações offshore ocorram durante a vida útil das mesmas</t>
  </si>
  <si>
    <t>Downscaling das rodadas climáticas de longo prazo para os cenários climáticos_x000D_
_x000D_
Desenvolvimento de algoritmo adequado de regionalização climática através das redes neurais</t>
  </si>
  <si>
    <t>-Custos evitados em danos/paradas das unidades em decorrência das alterações nos forçantes das instalações offshore;_x000D_
-Respostas a investidores e acionistas sobre o plano de resiliência da companhia às alterações climáticas</t>
  </si>
  <si>
    <t>VPL estimado em R$817 MM (planilha GTEC)</t>
  </si>
  <si>
    <t>- Subestimativa das alterações climáticas</t>
  </si>
  <si>
    <t>- Sistema Integrado de avaliação de riscos físicos climáticos com aplicação de técnicas de inteligência artificial (RNA) para as instalações costeiras e offshore da Petrobras;_x000D_
- Desenvolvimento de indicadores de riscos climáticos a partir das projeções climáticas e dos parâmetros de operação/projetos atuais_x000D_
- Definição e valoração de um portfólio de medidas adaptativas para auxiliar na tomada de decisão_x000D_
_x000D_
_x000D_
Parâmetros técnicos:_x000D_
- Índices adequados para classificação dos riscos climáticos_x000D_
- Regionalização climática com acurácia adequada para representar o passado como técnica de validação</t>
  </si>
  <si>
    <t>PT-200.20.00078.02</t>
  </si>
  <si>
    <t>PT-200.20.00198.02</t>
  </si>
  <si>
    <t>EV-00508</t>
  </si>
  <si>
    <t>Mitigação de emissões de metano pelo uso de válvula de controle de baixa emissão fugitiva</t>
  </si>
  <si>
    <t>Mitigação de emissões de metano pelo uso de válvula de controle de baixa emissão fugitiva através de emprego de tecnologia da Clarke Valve, empresa com aporte financeiro do fundo de investimento OGCI CI no qual Petrobras possui participação.</t>
  </si>
  <si>
    <t>Aumento de receita (recuperação de gás natural)_x000D_
Segurança de processo (redução de emissões fugitivas de metano)_x000D_
Redução de emissões de gases de efeito estufa</t>
  </si>
  <si>
    <t>upimgs/Deployment_Clarke_Valve_RZsqnBD.jpg</t>
  </si>
  <si>
    <t>ST-0195</t>
  </si>
  <si>
    <t>Emissões de Metano</t>
  </si>
  <si>
    <t>- custos de admissão temporária das válvulas_x000D_
- custos de projeto, C&amp;M para adaptação de linhas no NEAT_x000D_
- HH do CENPES e NEAT</t>
  </si>
  <si>
    <t>- Instalação e realização de testes da válvula no NEAT_x000D_
- Revisão de diretrizes corporativas de compra para inclusão de válvula de controle de baixa emissão fugitiva (possibilidade de aumento de custo)</t>
  </si>
  <si>
    <t>- contrato TEA finalizado e assinado_x000D_
- em andamento processo de admissão temporária das válvulas_x000D_
- em avaliação necessidade de obras no NEAT para realização dos testes_x000D_
- A válvula estará disponível para uso na companhia a partir de 2022.</t>
  </si>
  <si>
    <t>- Desempenho satisfatório da válvula para os critérios estabelecidos nos testes_x000D_
- aceitação da Petrobras para aquisição de válvulas de controle de baixa emissão (mesmo podendo ser mais caras que as valvulas habituais)</t>
  </si>
  <si>
    <t>- Todas as unidades que utilizam válvulas de controle para gás natural (plataformas, UTE, UPGN, refinarias)_x000D_
- NEAT (Atalaia)_x000D_
- OGCI</t>
  </si>
  <si>
    <t>- Demanda corporativa para compra apenas de válvulas de controle com baixa emissão fugitiva_x000D_
- Pressão de stakeholders para incorporação de prática que reduzem a intensidade de emissão dos GEE</t>
  </si>
  <si>
    <t>- Contrato (TEA) com a empresa Clarke Valve_x000D_
- HH interno do CENPES e NEAT para testes de performance da válvula e de emissões fugitivas.</t>
  </si>
  <si>
    <t>- recuperação de produto (COV e metano) com redução da emissão fugitiva_x000D_
- aumento da segurança de processo e operacional_x000D_
- Ganho de imagem com menores emissões de GEE</t>
  </si>
  <si>
    <t>- possível aumento no custo de serviço de monitoramento de emissões fugitivas_x000D_
- risco de uma emissão fugitiva escalonar para vazamento significante de gás natural</t>
  </si>
  <si>
    <t>- Teste de performance da válvula de controle e teste de vazamento para emissões fugitivas;_x000D_
- Uma vez passada nos parâmetros de qualidade da Petrobras, implantação da mesma na companhia.</t>
  </si>
  <si>
    <t>PT-200.20.00079.03</t>
  </si>
  <si>
    <t>PT-200.20.00195.03</t>
  </si>
  <si>
    <t>EV-00509</t>
  </si>
  <si>
    <t>Tecnologias para Redução de Emissões Fugitivas de Metano no Upstream</t>
  </si>
  <si>
    <t>Segundo o levantamento do SIGEA DE 2019, 76% das emissões de metano na Petrobras são oriundas do Upstream e 28% dessa emissões vem de fugitivas, o que representa uma perda de 8,23 mil Ton de metano ao ano._x000D_
O Upstream possui um desafio para implantação de programas de redução dessas emissões (LDAR: detecção de vazamentos e reparos) devido a acessibilidade dos pontos, e o uso de novas técnicas para esse ambiente é um desafio tecnológico a ser perseguido._x000D_
Essa entrega busca por tecnologias agnósticas (Technology agnostic) encontrar a melhor solução para a redução das emissões fugitivas no upstream, seja pela técnica QOGI, ou micro-sensores, ou Drones com sensor IR.</t>
  </si>
  <si>
    <t>Esta entrega está associada ao Compromisso de sustentabilidade da Companhia n°4: Redução de 30-50% na intensidade de emissões de metano no segmento E&amp;P até 2025.</t>
  </si>
  <si>
    <t>upimgs/Redução_CH4_Fugitivas.png</t>
  </si>
  <si>
    <t>CLM9</t>
  </si>
  <si>
    <t>Ednardo Moreira Santos</t>
  </si>
  <si>
    <t>231846</t>
  </si>
  <si>
    <t>- Equipamento: Câmera IR_x000D_
- Termo de Cooperação _x000D_
- HH da equipe CENPES.</t>
  </si>
  <si>
    <t>- Desenvolvimento de um algorítimo para quantificação das emissões fugitivas, com foco para o Metano;_x000D_
- Validação do algoritimo de quantificação das emissões fugitivas para a câmera IR.</t>
  </si>
  <si>
    <t>- Uso do método OGI validado pela companhia para detecção de emissões fugitivas;_x000D_
- Termo de Cooperação com a CERTI, especialista em metrologia;_x000D_
- Será aplicado no monitoramento das emissões fugitivas de toda cadeia de óleo e gás;_x000D_
- O algorítimo de quantificação estará disponível para companhia a partir de Jun/2022._x000D_
- O Brasil não possui normatização e regulamentos legais no assunto, dessa forma teremos dados que auxiliarão discussões futuras.</t>
  </si>
  <si>
    <t>- Validação dos dados de imagem com dados quantificados por técnicas já normatizadas;_x000D_
- Testes de campo com diferentes cenários de emissão;</t>
  </si>
  <si>
    <t>- Unidades de produção de óleo e gás offshore;_x000D_
- Unidaddes de Processamento de Gás Natural (UPGN/UTG);_x000D_
- Unidades Termoelétricas (UTEs);_x000D_
- Refinarias.</t>
  </si>
  <si>
    <t>- Pressão de investidores e do mercado para atividades com menor intensidade de emissão dos GEE;_x000D_
- Demanda de órgãos ambientais para gestão emissões fugitivas.</t>
  </si>
  <si>
    <t>- Cumprimento do Termo de Cooperação (2019/00169-1);_x000D_
- Liberação das unidades de produção (plataformas) para monitoramento das emissões e obtenção dos dados.</t>
  </si>
  <si>
    <t>- Ganho de menor custo e tempo  de monitoramento das emissões fugitivas;_x000D_
- Menor perda de produto (COV e Metano) com a rápida identificação dos pontos de vazamento;_x000D_
- Ganho na imagem da companhia com menores emissões do GEE (Metano).</t>
  </si>
  <si>
    <t>- Indisponibilidade de técnica de  varredura e detecção rápida das emissões fugitivas;_x000D_
- Ser obrigado a utilizar de técnicas de quantificação das emissões fugitivas mais caras, trabalhosas e demoradas;_x000D_
- O não monitoramento implicará como perda de produto (metano) e                                      aumento de riscos ligados a segurança operacional.</t>
  </si>
  <si>
    <t>- Desenvolvimento de uma técnica de quantificação de emissões fugitivas por meio de algoritmos de processamento de imagens adquiridas com câmeras IR específicas para certos compostos orgânicos_x000D_
voláteis (COVs) e metano (CH4)._x000D_
- Validação metrológica dos resultados obtidos por meio de testes em laboratório e comparação com métodos de medição consolidados.</t>
  </si>
  <si>
    <t>PT-200.20.00079.04</t>
  </si>
  <si>
    <t>PT-200.20.00195.04</t>
  </si>
  <si>
    <t>EV-00510</t>
  </si>
  <si>
    <t>Câmera hiperespectral para quantific das emissões de metano</t>
  </si>
  <si>
    <t>Deployment: Câmera hiperespectral para quantificação das emissões de metano (Rebellion Photonics)</t>
  </si>
  <si>
    <t>upimgs/Deployment_Rebel_Photonics_u7sGVJ7.jpg</t>
  </si>
  <si>
    <t>ST-0079</t>
  </si>
  <si>
    <t>Redução de emissões de metano</t>
  </si>
  <si>
    <t>- Contrato com a Rebellion Photonics (parceira OGCI) 
- HH da equipe CENPES.</t>
  </si>
  <si>
    <t>- Cumprimento do contrato para Deployment na Petrobras da Câmera hiperespectral (Rebellion Photonics) para quantificação das emissões de metano;
- Aquisição da camera hiperespectral e teste na companhia;
- Validação da câmera.</t>
  </si>
  <si>
    <t>- Desenho do projeto e aprovação com o cliente parceiro;
- O sistema será aplicado nas plataformas offshore (maiores emissores de metano na CIA);
- A entrega estará disponivel a partir de 2022.</t>
  </si>
  <si>
    <t>- Considerar se o desempenho da câmera da Rebellion é adequado aos cenários da Petrobras (Plataformas offshore difícil acesso às instalaçãoes);</t>
  </si>
  <si>
    <t>- OGCI;
- Unidades de produção de óleo e gás offshore;
- Unidaddes de Processamento de Gás Natural (UPGN/UTG);
- Unidades Termoelétricas (UTEs);
- Refinarias.</t>
  </si>
  <si>
    <t>- Pressão de investidores e do mercado para atividades com menor inensidade de emissão dos GEE;
- Demanda de orgãos ambientais para monitoramento das emissões fugitivas.</t>
  </si>
  <si>
    <t>- Assinatura de contrato com a Rebellion Photonics para deployment da camera na companhia;
- Liberação das unidades de produção (plataformas) para monitoramento das emissões.</t>
  </si>
  <si>
    <t xml:space="preserve">- Ganho de menor custo e tempo  de monitoramento das emissões fugitivas;
- Menor perda de produto (COV e Metano) com a rápida identificação dos pontos de vazamento;
- Ganho na imagem da companhia com menores emissões do GEE Metano. </t>
  </si>
  <si>
    <t>- Indisponibilidade da método de identificação e varredura rápida das emissões fugitivas;
- Ser obrigado a utilizar de técnicas de quantificação das emissões fugitivas mais caras, trabalhosas e demoradas;
- O não monitoramento implicará como perda de produto (metano).</t>
  </si>
  <si>
    <t>- Implementação de câmera hiperespectral para detecção e quantificação de vapores orgânicos (COVs e Metano) emitidos na cadeia de O&amp;G.</t>
  </si>
  <si>
    <t>PT-200.20.00079.02</t>
  </si>
  <si>
    <t>EV-00511</t>
  </si>
  <si>
    <t>Redução de emissões fugitivas de metano em Gasodutos</t>
  </si>
  <si>
    <t>Deployment: Aeronave equipada com lasers para imageamento e quantificação das emissões de metano (Kairos)</t>
  </si>
  <si>
    <t>Mapeamento por varredura das emissões de metano em toda a cadeia do GN (produção, processamento e distribuição) através de sobrevoo com tecnologia de identificação e quantificação das emissões, sendo possível a identificação dos grandes emissores para imediato reparo.</t>
  </si>
  <si>
    <t>upimgs/Deployment_Kairos_o5a94So.jpg</t>
  </si>
  <si>
    <t>- Contrato com a KAIROS (parceira OGCI) 
- HH da equipe CENPES.</t>
  </si>
  <si>
    <t>- Contratação da empresa norteamericana Kairos para Deployment na Petrobras do Sistema de sensioramento remoto de monitoramento de emissões de metano;
- Permissão para sobrevôo nas unidades a serem monitoradas.</t>
  </si>
  <si>
    <t>- Desenho do projeto e aprovação com o cliente parceiro;
- O sistema será aplicado a princípio nos campos de produção de O&amp;G onshore da UO-BA (piloto);
- A entrega estará disponivel a partir de 2024.</t>
  </si>
  <si>
    <t>- Validação dos dados de imagem de emissão de metano obtidas por aeronave;
- Forma comercialização do serviço de monitoramento remoto para a Petrobras.</t>
  </si>
  <si>
    <t>- Assinatura de contrato com a Kairo para deployment na companhia do sistema de monitoramento de metano em aeronaves;
- Recurso Humano para acompanhamento das campanhas e interpretação dos dados.</t>
  </si>
  <si>
    <t>- Menor perda de produto (Metano) com o mapeamento das emissões nas Unidades de produção;
- Ganho na imagem da companhia com menores intensidades de emissão do GEE Metano.</t>
  </si>
  <si>
    <t>- Indisponibilidade de técnica de identificação e varredura rápida das emissões de metano;
- O não monitoramento implicará como perda de produto (metano).</t>
  </si>
  <si>
    <t>- Deployment na Petrobras do sistema de sensoriamento remoto (top-down) por instrumentos de detecção de metano a Laser embarcados em aeronaves (KAIROS).</t>
  </si>
  <si>
    <t>PT-200.20.00079.01</t>
  </si>
  <si>
    <t>PT-200.20.00195.01</t>
  </si>
  <si>
    <t>EV-00513</t>
  </si>
  <si>
    <t>Micro-sensores para detecção de emissões fugitivas de metano</t>
  </si>
  <si>
    <t>Deployment: Micro-sensores para detecção de emissões fugitivas de metano (Nevada Nano)</t>
  </si>
  <si>
    <t>upimgs/Deployment_Nevada_Nano_tVx9FFW.jpg</t>
  </si>
  <si>
    <t>- Contrato com a Nevada Nano (parceira OGCI) 
- HH da equipe CENPES.</t>
  </si>
  <si>
    <t>- Cumprimento do contrato para Deployment na Petrobras dos microsensores (Nevada Nano) para quantificação das emissões de metano;
- Liberação de uma plataforma piloto para testes dos microsensores.</t>
  </si>
  <si>
    <t>- Desenho do projeto e aprovação com o cliente parceiro;
- O sistema será aplicado nas plataformas offshore (maiores emissores de metano na CIA);
- A entrega estará disponivel a partir de 2023.</t>
  </si>
  <si>
    <t>- Testes de campo do micro-sensores em uma plataforma piloto;
- Verificação de integração dos dados de concentração de metano emitido com o sistema de TD (IoT).</t>
  </si>
  <si>
    <t>- Assinatura de contrato com a Nevada Nano para deployment na companhia dos micro-sensores de metano;
- Liberação das unidades de produção (plataformas) para teste dos micro-sensores.</t>
  </si>
  <si>
    <t xml:space="preserve">- Menor perda de produto (COV e Metano) devido ao monitoramento contínuo dos microsensores e rápida identificação dos pontos de vazamento;
- Ganho na imagem da companhia com menores emissões do GEE Metano. </t>
  </si>
  <si>
    <t>- Indisponibilidade de técnica de identificação e varredura rápida das emissões fugitivas;
- Ser obrigado a utilizar de técnicas de quantificação das emissões fugitivas mais caras, trabalhosas e demoradas;
- O não monitoramento implicará como perda de produto (metano).</t>
  </si>
  <si>
    <t>- Deployment na Petrobras de microsensores seletivos e de baixo custo para quantificação das emissões fugitivas de metano (Nevada Nano);
- Desenvolvimento de monitoramento das emissões fugitivas de metano tipo bottom-up com uso de ferramentas de transformação digital.</t>
  </si>
  <si>
    <t>PT-200.20.00079.07</t>
  </si>
  <si>
    <t>EV-00514</t>
  </si>
  <si>
    <t>Redução de Emissões de Metano em tochas no Upstream</t>
  </si>
  <si>
    <t>76% das emissões de metano na Petrobras são oriundas do Upstream e 33% dessa emissões vem de tochas, o que representa uma perda de 9,7 mil Ton de metano ao ano._x000D_
Essas emissões de metano são consideradas perdas de produto, e as duas principais ações para redução dessas emissões em tochas são:_x000D_
- Redução de envio de gás para a tocha_x000D_
- Otimização na combustão do gás na tocha (&gt;98%)._x000D_
_x000D_
Esta entrega foca em tecnologias que utiliza ferramentas de medição e controle das emissões de metano em flares do Upstream.</t>
  </si>
  <si>
    <t>Redução de perda de produto CH4;_x000D_
Auxiliar no atingimento do Compromisso de sustentabilidade da Companhia n°4: Redução de 30-50% na intensidade de emissões de metano no segmento E&amp;P até 2025.</t>
  </si>
  <si>
    <t>upimgs/Redução_CH4_Tochas.png</t>
  </si>
  <si>
    <t>- Contrato com a GHG Sat (parceira OGCI) 
- HH da equipe CENPES.</t>
  </si>
  <si>
    <t>- Cumprimento do contrato para Deployment na Petrobras do sistema de monitoramento de emissões de metano por satélite;
- Liberação dos dados de inventários de emissão de GEE para correlação com dados de satélite.</t>
  </si>
  <si>
    <t>- Desenho do projeto e aprovação com o cliente parceiro;
- O sistema será aplicado nas plataformas offshore (maiores emissores de metano na CIA);
- A entrega estará disponivel a partir de 2024</t>
  </si>
  <si>
    <t>- Validação dos dados de imagem de emissão de metano obtidas por satélite;
- Forma comercialização do serviço de monitoramento remoto para a Petrobras.</t>
  </si>
  <si>
    <t>- Assinatura de contrato com a GHG Sat;
- Recurso Humano para aquisição dos dados de inventário de emissão e tratamento dos dados.</t>
  </si>
  <si>
    <t>- Deployment na companhia do sistema de seroriamento remoto (top-down) de monitoramento das emissões de metano por satélite (GHG Sat);
- Mapeamento das emissões de metano por imageamento de satélite (varredura de todas as unidades de produção).</t>
  </si>
  <si>
    <t>PT-200.20.00079.09</t>
  </si>
  <si>
    <t>PT-200.20.00195.09</t>
  </si>
  <si>
    <t>EV-00515</t>
  </si>
  <si>
    <t>Redução de emissões fugitivas de metano em UPGNs com uso de DRONES</t>
  </si>
  <si>
    <t>Deployment: DRONEs para detecção e quantificação das emissões de metano (SEEKOPS)</t>
  </si>
  <si>
    <t>upimgs/Deployment_Seekops_LUomh3m.jpg</t>
  </si>
  <si>
    <t>- Contrato com a SEEKOPS (parceira OGCI) 
- HH da equipe CENPES.</t>
  </si>
  <si>
    <t>- Contratação da empresa norteamericana SEEKOPS para Deployment na Petrobras do Sistema de sensioramento remoto de monitoramento de emissões de metano;
- Permissão para sobrevôo nas unidades a serem monitoradas.</t>
  </si>
  <si>
    <t>- Validação dos dados de imagem com dados quantificados por técnicas já normatizadas;
- Testes de campo com diferentes cenários de emissão;</t>
  </si>
  <si>
    <t>- Assinatura de contrato com a Seekops para deployment do sistema de monitoramento de metano na companhia;
- Liberação das unidades de produção (plataformas ou UPGN) para teste da tecnologia.</t>
  </si>
  <si>
    <t>- Deployment na Petrobras do sistema de sensoriamento remoto (top-down) por instrumentos de infravermelho embarcados em DRONEs para detecção de emissões metano (Seekops).</t>
  </si>
  <si>
    <t>PT-200.20.00079.06</t>
  </si>
  <si>
    <t>EV-00516</t>
  </si>
  <si>
    <t>Monitoramento por satélites emissões de metano não-queimado</t>
  </si>
  <si>
    <t>Intercalibração entre as imagens de satélites e as emissões de metano não-queimado em flares</t>
  </si>
  <si>
    <t>Entrega encerrada e transformada em marco para a EV-00514.</t>
  </si>
  <si>
    <t>upimgs/Banco_Mundial__OGCI_-_Global_Flare_ZBoZUeQ.jpg</t>
  </si>
  <si>
    <t>PT-200.20.00079.08</t>
  </si>
  <si>
    <t>EV-00517</t>
  </si>
  <si>
    <t>Mitigação de emissões de metano pelo uso de selos labirínticos de baixa emissão para turbinas</t>
  </si>
  <si>
    <t>Desenvolvimento de selos labirínticos de baixa emissão em metano</t>
  </si>
  <si>
    <t>- Contrato ou TC para desenvolvimento do selo labiríntico;
- HH CENPES e NEAT;</t>
  </si>
  <si>
    <t>- Situação atual de identificação de parceiros (Startups ou Universidades) e elaboração de contrato/TC;
- Os selos labirínticos serão testados no NEAT e na instituição parceira, e será aplicada nos euipamentos que utilizam esse tipo esse tipo de componente;
- O selo estará disponível para uso na companhia a partir de 2024.</t>
  </si>
  <si>
    <t>- Todas as unidades que necessitam utilizar selos em turbomáquinas;
- NEAT (Atalaia)
- OGCI</t>
  </si>
  <si>
    <t>- Pressão de investidores para incorporação dessa prática no intuito de diminuir a intensidade de emissão dos GEE;</t>
  </si>
  <si>
    <t>- Contrato ou Termo de cooperação;
- Recurso Humano da empresa para acompanhamento dos estudos e aplicação da tecnologia de selos labirínticos nos equipamentos da Petrobras.</t>
  </si>
  <si>
    <t>- Equipamentos com menores emissões;
- Menor perda de produto (COV e Metano);
- Ganho na imagem da companhia com menores emissões do GEE Metano.</t>
  </si>
  <si>
    <t>- Sem a tecnologia dos selos labiríntios a Petrobras continuará com turbomáquinas de altas emissões de metano.</t>
  </si>
  <si>
    <t>PT-200.20.00079.05</t>
  </si>
  <si>
    <t>EV-00518</t>
  </si>
  <si>
    <t>OGCI</t>
  </si>
  <si>
    <t>Retorno financeiro oriunto do fundo de investimentos OGCI CI (VPL estimado US$ 170 milhões em 10 anos), bem como a incorporação de soluçõs de baixo carbono nas atividade dos E&amp;P e RGN</t>
  </si>
  <si>
    <t>Venture capital com meta de retorno mínimo de TIR 10%Aproveitamento de soluções tecnológicas nas operações das companhiasCompartilhamento de custos e riscos na implementação de soluções de baixo carbono.Desenvolvimento conjunto de estudos estratégicos e tecnológicosAcesso a boas práticas e informações de benchmarkingNetworking e reputação</t>
  </si>
  <si>
    <t>As entregas estão associadas a adesão da Petrobras a OGCI (US$ 100 milhões em 10 anos). Os custos associados a implantações das tecnologias são avalaidas caso a caso de acordo com o interesse me determinada solução e sua aplicação no E&amp;P ou RGN. Contudo, nesses casos, os custos são essecialmente HH dos pesquisadores, materiais e pequenos serviçoes para a realização do deployment.</t>
  </si>
  <si>
    <t xml:space="preserve">buscar ações em baixo carbono que criem valor na Petrobras;
manutençaõ e desenvolvimento de competencias em baixo carbono;
Ambiente regulatório;
Investimentos em inovação e gestão empresarial que maximize valor a Petrobras
</t>
  </si>
  <si>
    <t>Situação atual:
Avanço de políticas e regulações no tema;
Crescente exiegencia de requisitos de investidores
Baixo preo de barril de petroleo
 Penetração dos combustíveis com menor pegada de carbono e ou renováveis no mercado dos combustíveis fósseis;
Mecanismos de precificação 
Aplicação: processos da indústria de O&amp;G, bem como em outras industrias intensivas em carbono;
Por serem investimentos em tecnologias (start ups) com TRL, CRL elavado e projetos em escala comercial, as entregas podem ser implentadas na Petrobras à medida que for realizado o deployment interno.</t>
  </si>
  <si>
    <t>Processo e ambiente de aplicação da tecnologia (onshore/ offshore)
Atender requisitos de investidores
Custos de implantação e retorno 
Regulações (IMO, RENOVABIO etc)
Cenários futuros (economicos, comprotamentais)
Oportunidades de investimentos e minimização de riscos
Nacionalização de tecnologia 
modelo de negócio /cadeia de valor</t>
  </si>
  <si>
    <t>Shell, BP, Eni, Equinor, 
Saudi Aramco, Total, Chevron,
Exxon,  Oxy, Repsol</t>
  </si>
  <si>
    <t>Aumentos dos mecanismos de precificação de carbono nos processos e produtos oriundos da indústria de O&amp;G;
celeridade da implantação de políticas e regulaçoes globlais e nacional para incentivo de combustíveis renovaveis e/ou com menor pegada de carborno nos setores rodoviários, marítimo e de aviação;
Ampliação dos fundos de investimento com requisitos sustentaveis - Atendimento dos requisitos dos investidores;
Transformações de comportamentos e valores do consumidor, com transição para uma matriz de baixo carbono;
redução aindas mais significativas dos custos das energias renováveies</t>
  </si>
  <si>
    <t>HH dos pesquisadores do Cenpes;
continuidade  da PTBR na OGCI;
Ações de P&amp;D e posicionamento estrategico da Petrobras em baixo carbono
Negociação com as áreas de negócio para implantação de tecnologias de baixo carbono;</t>
  </si>
  <si>
    <t>Participação em fundo de venture capital com retorno planejado de TIR de 10% (VPL mínimo de US$ 170 milhões);
aumento da resiliência dos negócios de O&amp;G em cenários de transição para uma economia de baixo carbono;
Aproveitamento de soluções tecnológicas nas operações no E&amp;P e RGN da companhia; 
Compartilhamento de custos e Riscos no desenvolvimento de soluções para redução de emissões de CO2 e outros GEEs</t>
  </si>
  <si>
    <t>TIR de 10% relacionado ao fundo de venture capital OGCI CI (VPL US$ 170 milhões). Além disso, podemos considerar a proteção de valor da companhia compotecial de até 8% e o retorno da implantação das tecnologias investidas nas operações de E&amp;P e RGN (avaliadas caso a caso)</t>
  </si>
  <si>
    <t xml:space="preserve">Mudança disruptiva, no curto prazo, do consumo de produtos e energia da industrai de O&amp;G; Redução do tamanho dos fundos com resquisitos sustentaveis; 
</t>
  </si>
  <si>
    <t>Proposta: as entregas da OGCI, se concentram em demonstrar o desempenho técnico em escala comercial ou semi-comercial de tecnologias com potencial para levar à redução de gases de efeito estufa na escala de 100 Megaton por ano de CO2e em quatro anos e de 1 Gt por ano de CO2e no período de 10 anos. Espera-se que o retorno do portfólio de investimentos em ações em empresas privadas exceda uma taxa interna de retorno de 10% do investimento, incluindo as saídas.
Parametros: Investimentos com taxa de retorno de TRI =10%; 
redução siginfica das emissões de GEE (CO2 e metano)
Deployment e implantação de tecnologias que colaborem com a metricas de topa de redução de GEE da Petrobras</t>
  </si>
  <si>
    <t>PT-200.20.00080.01</t>
  </si>
  <si>
    <t>PT-200.20.00192.01</t>
  </si>
  <si>
    <t>EV-00519</t>
  </si>
  <si>
    <t>Aumento de robustez de uniões flangeadas (vazamento zero)</t>
  </si>
  <si>
    <t>Comprovação de eficácia; Especificação técnica detalhada para compra; Metodologia descrevendo a adaptação necessária e os cuidados na instalação de juntas  para aplicações críticas de O&amp;G.</t>
  </si>
  <si>
    <t>Trata-se de uma melhoria para aumento da robustez das uniões flangeadas críticas, minimizando a chance de vazamento. Custo evitado: Evita-se perda por lucro cessante decorrente de vazamento e eventual fogo nas uniões flangeadas e na área de processo.  Custo evitado: Evita-se custo devido a retrabalho e manutenção por causa de um vazamento.</t>
  </si>
  <si>
    <t>EDY4</t>
  </si>
  <si>
    <t>Ediberto Bastos Tinoco</t>
  </si>
  <si>
    <t>808142</t>
  </si>
  <si>
    <t>ST-0081</t>
  </si>
  <si>
    <t>Gerenciamento da Integridade de equipamentos do Refino e G&amp;E</t>
  </si>
  <si>
    <t>IT-029</t>
  </si>
  <si>
    <t>Garantia da Integridade e aumento da disponibilidade e eficiência de ativos de RGN e logística</t>
  </si>
  <si>
    <t>Necessidade de aumento da eficiência operacional para equiparação com os líderes da indústria através da garantia da integridade e confiabilidade de seus ativos de Refino, G&amp;E e Sistemas Logísticos.</t>
  </si>
  <si>
    <t>Custo do projeto PT-144.01.13466:_x000D_
Custo de Hh Petrobras: 1650 horas = R$412 mil_x000D_
Custo dos Serviços Externos = R$ 1000 mil (estimativa atual)_x000D_
Total: R$1,4MM_x000D_
_x000D_
Custo da Implantação:_x000D_
Preço de uma junta de vedação especial importada = R$ 3mil (estimado)_x000D_
Preço de uma junta de vedação convencional = R$ 0,5mil (estimado)_x000D_
Custo da adaptação = R$50mil (obs.: mão de obra aproveitada que seria usada para troca da junta convencional. Esse é o custo adicional estimado)_x000D_
Custo da implantação por ano = 2x[(3mil – 0,5mil) + 50mil] = R$105mil/ano</t>
  </si>
  <si>
    <t>Contratação de serviço técnico de qualidade no mercado ou parceria tecnológica com institutos de pesquisa de universidades para condução dos serviços necessários, seguindo padrões internacionalmente aceitos._x000D_
Trata-se de contratar serviços técnicos de qualidade para experimentar várias juntas especiais não usadas na indústria de petróleo visando testar sua qualidade e performance na busca de uma solução de vazamento zero de uniões flangeadas sujeitas a gradientes e transientes térmicos. Nossa experiência é que as regras de projeto atuais (normas e códigos disponíveis) não contemplam esses cenários e os flanges acabam, na prática, vazando e causando problemas para as UOs (risco de incêndio, à saúde culminando com parada de emergência).</t>
  </si>
  <si>
    <t>Situação atual: Vários casos de vazamento por causa de efeitos térmicos não previstos nas normas e códigos de projeto._x000D_
Onde será aplicada: Em toda a Petrobras onde esse tipo de cenário ocorra, causando vazamento não previsto na fase de projeto._x000D_
A partir de quando: A partir da conclusão desse PT já existem unidades necessitando desses resultados, prontas para implementação. Porém, haverá necessidade de parada de manutenção para instalação dessas soluções.</t>
  </si>
  <si>
    <t>Para que a entrega seja implantada de fato, há necessidade de parceria com as unidades de negócio no sentido de convencê-las a acreditar na solução proposta e aceitar instalar o que será proposto nos equipamentos (flanges) críticos.</t>
  </si>
  <si>
    <t>Empresas privadas com experiência em testes padronizados de vazamento em uniões flangeadas. Ou centros de pesquisa de universidades especializados nesse assunto técnico.</t>
  </si>
  <si>
    <t>Que haja no mercado empresas de serviço na área de vedação de alta qualidade. Isso está intimamente ligado a uma melhoria nas condições econômicas do país.</t>
  </si>
  <si>
    <t>Contratação dos serviços necessários;_x000D_
Compra de materiais pela empresa contratada;_x000D_
Construção de dispositivos de teste;_x000D_
Execução dos testes.</t>
  </si>
  <si>
    <t>Trata-se de uma melhoria para aumento da robustez das uniões flangeadas críticas, minimizando a chance de vazamento. _x000D_
Custo evitado: Evita-se perda por lucro cessante decorrente de vazamento e eventual fogo nas uniões flangeadas e na área de processo.  _x000D_
Custo evitado: Evita-se custo devido a retrabalho e manutenção por causa de um vazamento.</t>
  </si>
  <si>
    <t>Para exemplificar os benefícios, segue exemplo do ganho em trocadores de calor de alta pressão das unidades de HDT da Petrobras:_x000D_
Processamento médio diário: 11000 m3/dia (média aproximada da tabela fornecida pela Industrial)_x000D_
Custo de produto: R$ 160/m³– Fonte: INDUSTRIAL/PO_x000D_
Tempo de parda em trocador tipo Breech Lock (BLC): 5 dias_x000D_
Quantidade de HDT na Petrobras: 16 unidades_x000D_
Frequência de falha por perda de produção devido à falha em trocador de calor: 2 falhas ao ano (De 2010 a 2019 tivemos 20 casos de vazamentos em trocadores de HDT, média de 2/ano, sem contar com vazamento em outras unidades além da HDT). _x000D_
 Custo evitado por falha em Trocador Breech Lock = (Frequência de falha por parada de produção devido a falha em trocador de calor) x (Tempo de parada em trocador tipo Breech Lock (BLC)) x (Processamento médio diário) x (Custo de produto) = R$17,6MM/ano_x000D_
_x000D_
Obs.: Se consideramos a possibilidade de usarmos essa solução em outras unidades, o ganho anual deverá ser muito maior.</t>
  </si>
  <si>
    <t>Dois riscos principais:_x000D_
- Devido às regras atuais de contratação, o prazo para contratação pode não atender o que está previsto no projeto;_x000D_
- Dificuldade de contratação de empresa ou de universidade com boa capacitação na área de interesse, pois esse serviço é muito específico e técnico.</t>
  </si>
  <si>
    <t>Especificação técnica detalhada para compra; Metodologia descrevendo o projeto e a adaptação necessária das faces de assentamento e os cuidados na instalação de juntas de vedação flexíveis (especiais) para aplicações críticas na Petrobras.</t>
  </si>
  <si>
    <t>PT-200.20.00081.01</t>
  </si>
  <si>
    <t>EV-00520</t>
  </si>
  <si>
    <t>Especificação técnica e procedimento de END para HTHA</t>
  </si>
  <si>
    <t>Disponibilização de procedimento validado e especificação técnicas para detecção e avaliação de HTHA</t>
  </si>
  <si>
    <t>Gestão da confiabilidade e risco operacional, garantindo a integridade dos equipamentos e tubulações, evitando acidentes e permitindo o planejamento de intervenções com segurança.</t>
  </si>
  <si>
    <t>REFINO/AC/IEE</t>
  </si>
  <si>
    <t>CSMC</t>
  </si>
  <si>
    <t>Marcos Aiub de Mello</t>
  </si>
  <si>
    <t>206980</t>
  </si>
  <si>
    <t>TC: R$ 3.489.525,77</t>
  </si>
  <si>
    <t>"- Conclusão da metodologia para produção de corpos de prova com diferentes níveis de deterioração - Desenvolvimento de metodologias de inspeção por ensaios não destrutivo"</t>
  </si>
  <si>
    <t>"Atual: Termo de cooperação assinado para desenvolvimento de metodologia e produção de corpos de prova com diferentes níveis de deterioração. Aplicação: Refinarias, em unidades de HDS, HDT e UGH. Quando: Imediatamente após conclusão do projeto, sendo prevista a realização de pilotos durante o projeto."</t>
  </si>
  <si>
    <t>"- Conclusão da metodologia e produção de corpos de prova com diferentes níveis de deterioração - Disponibilidade de equipamentos e softwares para realização das inspeções - Treinamento e qualificação de pessoal"</t>
  </si>
  <si>
    <t>"ICT atual: IPT Fornecedores de serviço: Applus, Brito &amp; Kerche, NewEnd"</t>
  </si>
  <si>
    <t>"Capacitação e qualificação de pessoal na metodologia desenvolvida. Instrumentação de empresas de inspeção, caso equipamentos específicos se mostrem necessários."</t>
  </si>
  <si>
    <t>Valoração realizada levando em conta aumento da confiabilidade e redução de possíveis perdas com acidentes.</t>
  </si>
  <si>
    <t>A detecção e avaliação do estágio de danos dos equipamentos sujeitos a danos por HTHA continuará sendo realizada sem a confiabilidade necessária, existindo riscos consideráveis de acidentes e perdas.</t>
  </si>
  <si>
    <t>"Disponibilização de especificação técnica e procedimento validado de ensaio não destrutivo para detecção e avaliação de danos por HTHA. Definição de parâmetros e requisitos mínimos para inspeção confiável e com repetibilidade"</t>
  </si>
  <si>
    <t>PT-200.20.00081.02</t>
  </si>
  <si>
    <t>PT-200.20.00215.02</t>
  </si>
  <si>
    <t>EV-00523</t>
  </si>
  <si>
    <t>AVANSU - Análise Avançada de Sinais de Ultrassom</t>
  </si>
  <si>
    <t>A entrega será  um procedimento  e software para análise avançada dos sinais de ultrassom, a fim de detectar e medir a espessura de coque em serpentina de fornos. O Procedimento de ultrassom incluirá os equipamentos e acessórios necessários.</t>
  </si>
  <si>
    <t>"Continuidade operacional, evitando paradas não programadas e perdas com lucro cessante e aumento nos custos de manutenção. Atualmente gasta-se 15 milhões anuais com perda de lucro cessante e manutenção em falhas de tubos de fornos. O emprego desta técnica permitirá avaliar por sport a existência e espessura da incrustação interna reduzindo consideravelmente a possibilidade de falhas em tubos de fornos. Raciocínio de Cálculo: a cada 10 anos uma refinaria para por 14 dias por tubo furado em fornos. Considerando uma redução de carga de 30000m3/d e uma perda de lucro cessante de R$0,30/litro no processo. Temos uma perda de lucro cessante por ano de: 30000. 1000.14.0,3/10 = R$12.600.000,00/ano Custo de manutenção incluindo materiais e mão de obra em torno de R$ 2.400.000,00/ano Totalizando em aproximadamente R$15.000.000,00/ano. "</t>
  </si>
  <si>
    <t>upimgs/Avansu.jpg</t>
  </si>
  <si>
    <t>EIBO</t>
  </si>
  <si>
    <t>Milton dos Santos</t>
  </si>
  <si>
    <t>9615895</t>
  </si>
  <si>
    <t>"Termo de Cooperação: BRL 2MM Implantação: BRL 0,2MM (fabricação de acessórios, treinamento e qualificação de pessoal)."</t>
  </si>
  <si>
    <t>"A solução proposta utilizará os equipamentos de Ultrassom já disponíveis no mercado. O desafio do projeto é especificar uma nova técnica de análise dos sinais/informações extraídas dos equipamentos de Ultrassom tradicionais do mercado, e realizar a modelagem matemática dos mesmos para a obtenção das medidas das diversas camadas do equipamento a ser inspecionado (metal, incrustação, fluido, etc), sem a necessidade de acesso interno ao equipamento. Prevemos a necessidade de desenvolvimento de acessórios e um software para os cálculos e análises necessários."</t>
  </si>
  <si>
    <t>"Protótipo do conceito executado e validado. Projeto em fase de Planejamento e priorizado para contratação. A REPLAN é a unidade demandante e disponível para a aplicação inicial. Porém, a técnica poderá ser utilizada em todas as unidades de Exploração e Produção da PETROBRAS, com aplicação imediata após a conclusão do projeto."</t>
  </si>
  <si>
    <t>"Especificação Técnica para inspeção por ultrassom, contendo os procedimentos, acessórios e todos os recursos necessários à implantação da técnica. Disponibilização do software específico para os cálculos e análises necessárias. Treinamento e qualificação de mão de obra específica para a aplicação da técnica."</t>
  </si>
  <si>
    <t>"Empresas fornecedoras de equipamentos de Ultrassom; Empresas e profissionais prestadores de serviços de Ultrassom; Institutos Técnicos em geral, onde se inclui a ICT participante do projeto, o ITA - Instituto Tecnológico de Aeronáutica."</t>
  </si>
  <si>
    <t>O mercado será o grande interessado na aplicação da técnica, uma vez que existe grande demanda dos clientes para a aplicação desta técnica, que tem aplicação e abrangência em toda a indústria.</t>
  </si>
  <si>
    <t>"Contratação do Termo de Cooperação para desenvolvimento do projeto. Desenvolvimento do software e especificação da técnica e dos acessórios para o equipamento de Ultrassom. Treinamento e qualificação de mão de obra específica para a aplicação da técnica."</t>
  </si>
  <si>
    <t>"Atualmente gasta-se 15 milhões anuais com perda de lucro cessante e manutenção em falhas de tubos de fornos. O emprego desta técnica permitirá avaliar por sport a existência e espessura da incrustação interna reduzindo consideravelmente a possibilidade de falhas em tubos de fornos. Raciocínio de Cálculo: a cada 10 anos uma refinaria para por 14 dias por tubo furado em fornos. Considerando uma redução de carga de 30000m3/d e uma perda de lucro cessante de R$0,30/litro no processo. Temos uma perda de lucro cessante por ano de: 30000. 1000.14.0,3/10 = R$12.600.000,00/ano Custo de manutenção incluindo materiais e mão de obra em torno de R$ 2.400.000,00/ano Totalizando em aproximadamente BRL15MM/ano. Investimento no Projeto e implantação: BRL 2,2MM"</t>
  </si>
  <si>
    <t>Atualmente não existe uma técnica de inspeção que permita a medição da incrustação interna de equipamentos e tubulações, sem acesso interno aos mesmos.</t>
  </si>
  <si>
    <t>"Especificação Técnica para inspeção por ultrassom, contendo os procedimentos, acessórios e todos os recursos necessários à implantação da técnica. Disponibilização do software específico para os cálculos e análises necessárias."</t>
  </si>
  <si>
    <t>PT-200.20.00081.03</t>
  </si>
  <si>
    <t>EV-00526</t>
  </si>
  <si>
    <t>Metodologia Insp tubul c/ Isol Tér p Corren Paras Pulsadas</t>
  </si>
  <si>
    <t>Metodologia utilizando a técnica de corrente parasitas pulsadas para detecção de corrosão em tubulações de aço carbono com isolamento até 60 mm de espessura</t>
  </si>
  <si>
    <t>PT-200.20.00081.04</t>
  </si>
  <si>
    <t>EV-00527</t>
  </si>
  <si>
    <t>Monitoramento de teto de tanques e tubulações por SHM</t>
  </si>
  <si>
    <t>Sistemas de monitoramento permanente da integridade de teto de tanques de armazenamento e tubulações através de sensores colados nas estruturas e com processamento de dados inteligente, com auxílio de ferramentas de Machine Learning na interpretação dos sinais de resposta.</t>
  </si>
  <si>
    <t>Garantia da integridade estrutural dos tetos de tanque e tubulações atuando de forma remota.</t>
  </si>
  <si>
    <t>O raciocínio completo do sistema de teto de tanque é o seguinte:_x000D_
1.	Esse é um projeto idealmente focado no aumento da segurança operacional (intangível), evitando novos acidentes fatais devido à presença humana nos tetos dos tanques._x000D_
2.	Parque de tanques de todas as refinarias (aproximadamente 1600) e terminais da Transpetro (aproximadamente 400) , totalizando aproximadamente 2000 tanques._x000D_
a.	Assumiremos que instalaremos nosso sistema em 10% dos tanques elegíveis para monitoramento, aproximadamente 200 tanques. _x000D_
3.	Focando na redução dos custos de inspeção (benefício secundário e tangível):_x000D_
a.	A inspeção parcial de um teto de tanque varia entre R$ 5.000 e R$15.000 e depende muito do tipo de contrato e tamanhos dos tanques. Aqui assumiremos R$ 10.000 como valor médio por tanque e consideraremos uma inspeção anual._x000D_
4.	Entrega final em Setembro de 2023 (assumindo a instalação em 10 tanques anualmente, a partir de 2024)._x000D_
5.	Economia com inspeção planejada anualmente = 10 x 10.000= 100.000 mil anuais no primeiro ano e crescendo R$ 100.000 (acumulados) anualmente, resultando em:_x000D_
a.	2024: R$ 100.000 (10 tetos)_x000D_
b.	2025: R$ 200.000 (20 tetos)_x000D_
c.	2026: R$ 300.000 (30 tetos)_x000D_
d.	2027: R$ 400.000 (40 tetos)_x000D_
e.	2028: R$ 500.000 (50 tetos)_x000D_
f.	2029: R$ 600.000 (60 tetos)_x000D_
g.	2030: R$ 700.000 (70 tetos)_x000D_
h.	2031: R$ 800.000 (80 tetos)_x000D_
i.	2032: R$ 900.000 (90 tetos)_x000D_
j.	2033: R$ 1.000.000 (100 tetos)</t>
  </si>
  <si>
    <t>Realizar testes com sistema pilotos simulando condições de campo e instalação do sistema real em unidade (refinaria) para acompanhamento em longo prazo.</t>
  </si>
  <si>
    <t>Não há sistemas disponíveis no mercado com essas finalidades.</t>
  </si>
  <si>
    <t>UFU - Universidade Federal de Uberlândia_x000D_
UFRGS- Universidade Federal do Rio Grande do Sul_x000D_
REPLAN- Refinaria de Paulinia_x000D_
Terminal Transpetro de Uberlândia.</t>
  </si>
  <si>
    <t>Será disponibilizado ao mercado o primeiro sistema de sensores inteligentes para o monitoramento de áreas em teto de tanque de armazenamento e em tubulaçãoes (e dutos).</t>
  </si>
  <si>
    <t>Possibilidade operacional/logística de instalação dos sistemas na refinaria/terminal.</t>
  </si>
  <si>
    <t>Os sistemas de monitoramento de integridade estrutural para tetos de tanque e tubulações com algoritmos inteligentes para a detecção de danos são inéditos e não estão disponíveis no mercado. Os sistemas, quando disponíveis comercialmente poderão ser instalados em unidades onshore e offshore.</t>
  </si>
  <si>
    <t>O sistema para monitoramento de teto de tanque objetiva  evitar a presença humana necessaria para inpecionar a integridade do teto, sendo capaz deavaliar suas condições de forma remota._x000D_
O sistema de monitoramento de tubulações contará com sensores de ondas guiadas que devem monitorar os trechos das tubulações reconhecendo padrões de danos.</t>
  </si>
  <si>
    <t>Sistema de monitoramento de integridade estrutural  (SHM) para: 1)tetos de tanques de armazenamento - UFU e 2)tubulações e dutos - UFRGS.</t>
  </si>
  <si>
    <t>PT-200.20.00081.05</t>
  </si>
  <si>
    <t>PT-200.20.00215.05</t>
  </si>
  <si>
    <t>EV-00528</t>
  </si>
  <si>
    <t>Procedimentos de soldagem em operação de aços inox e Cr-Mo</t>
  </si>
  <si>
    <t>Qualificação e disponibilização de procedimentos para soldagem em operação (sem parada da unidade) de aços Cr-Mo Grau 11, Cr-Mo Grau 22 e Cr-Mo Grau 5 que operam em temperatura elevada, visando aumento de confiabilidade e redução nos tempos de intervenção em refinarias nas operações de reparo ou derivação.</t>
  </si>
  <si>
    <t>Redução nos tempos de intervenção; aumento da confiabilidade nos reparos realizados em operação e aplicação de soldagem em operação para reparo em uma faixa mais abrangente de materiais e condições operacionais, atualmente não permitida pelas normas técnicas aplicáveis.</t>
  </si>
  <si>
    <t>upimgs/Reparo_Soldagem_em_operação.png</t>
  </si>
  <si>
    <t>(1) Custos de P&amp;D: R$6,4MM;(2) Os procedimentos qualificados serão de propriedade Petrobras;_x000D_
(3) No cálculo dos benefícios já estão sendo considerados os custos de implantação.</t>
  </si>
  <si>
    <t>(1) Desenvolver um sistema (circuito fechado) que possibilite os testes de qualificação de soldagem em operação circulando fluidos em temperaturas elevadas. _x000D_
(2) Definir uma janela operacional de parâmetros de soldagem que possibilitem a soldagem em operação sem riscos de perfuração das tubulações</t>
  </si>
  <si>
    <t>(1) Foi iniciado o processo licitatório para contratação da empresa que fabricará o sistema de soldagem em operação. Em função do corte de recursos em 2020, o processo será retomado em 2021._x000D_
(2) A aplicação depende de demanda das refinarias. A REVAP tem histórico de problemas em que a tecnologia poderia ser aplicada (reparos em equipamentos como flauta, cruzeta e linhas de destilação)._x000D_
(3) Os procedimentos estarão disponíveis ao final de 2022.</t>
  </si>
  <si>
    <t>(1) Atualmente na Petrobras não existem procedimentos para reparos em operação de tubulações destes materiais e nestas condições operacionais o que implica muitas vezes na necessidade de parada da unidade para a troca ou reparo dos trechos.  (2) Os procedimentos qualificados serão disponibilizados para as refinarias (banco de procedimentos de soldagem do abastecimento) e poderão ser disponibilizados para as empresas prestadoras de serviços de soldagem em função da demanda.</t>
  </si>
  <si>
    <t>(1) UFC_x000D_
(2) Refinarias</t>
  </si>
  <si>
    <t>(1) As refinarias devem prever em suas especificações técnicas a utilização dos procedimentos.</t>
  </si>
  <si>
    <t>(1) A parcela que estava destinada para a construção do sistema de soldagem em operação foi postergada para 2021. Caso em 2021 não haja recursos a entrega não será realizada no prazo.</t>
  </si>
  <si>
    <t>1) Redução nos tempos de intervenção, pois a soldagem pode ser realizada em operação (sem a parada da unidade)._x000D_
2) Aumento da confiabilidade nos reparos realizados em operação, de equipamentos e tubulações em materiais especiais e que operam em temperatura elevada._x000D_
3) Possibilidade de aplicação de soldagem em operação para reparo em uma faixa mais abrangente de materiais e condições operacionais, atualmente não permitida pelas normas técnicas aplicáveis.</t>
  </si>
  <si>
    <t>(1) VPL de R$63,8MM, considerando custos evitados  com base no histórico de falhas na REVAP em linhas de destilação, conexões tipo cruzeta e flautas de vasos. A premissa considera a possibilidade de realizar a operação de reparo sem a necessidade de parada da unidade.</t>
  </si>
  <si>
    <t>(1) A valoração foi realizada com base em histórico de problemas da REVAP e extrapolada para as demais refinarias. O  benefício pode ser inferior ao esperado se a demanda (em função dos problemas) for menor do que a estimada.</t>
  </si>
  <si>
    <t>(1) Qualificação e disponibilização de procedimentos para soldagem em operação (sem parada da unidade) de aços inox 316, inox 317L e inox 347 e aços Cr-Mo Grau 11, Cr-Mo Grau 22 e Cr-Mo Grau 5 que operam em temperatura elevada, visando aumento de confiabilidade e redução nos tempos de intervenção em refinarias nas operações de reparo ou derivação. _x000D_
(2) Janela operacional com os parâmetros de soldagem.</t>
  </si>
  <si>
    <t>PT-200.20.00081.06</t>
  </si>
  <si>
    <t>PT-200.20.00215.06</t>
  </si>
  <si>
    <t>EV-00529</t>
  </si>
  <si>
    <t>Predição da deposição em trocadores de calor</t>
  </si>
  <si>
    <t>Desenvolvimento de sistema de predição e modelagem de formação de depósitos em trocadores de calor. O projeto tem por objetivo trabalhar a escala microscópica, envolvendo o entendimento e a manipulação dos aspectos químicos e físicos dos agentes percursores da deposição, aprimorando o conhecimento da Petrobras referente ao fenômeno da deposição e propor / estudar novos modelos dinâmicos de deposição, incluindo parâmetros que possam ser estimados a partir do conhecimento de algumas propriedades das correntes. Esses modelos irão nos ajudar a melhorar o FoulingTR (escala industrial (na planta), onde se faz uso das interações entre os permutadores, correntes e estratégias de controle para minimizar os efeitos da deposição no processo) e também podem ser usados para trabalhar a escala de projeto, onde a seleção, projeto térmico e configuração de um determinado permutador podem ser manipulados para minimizar a formação do depósito e, através do conhecimento da obtenção das curvas limítrofes  de formação de depósito (fouling threshold curve) com base no par "temperatura de parede x tensão de cisalhamento". Manipular esses parâmetros, seja no projeto do permutador de calor, seja na sua operação, seja no revamp de uma BPA, realocando permutadores e mexendo na estrutura da BPA, seja na síntese de uma nova BPA podem levar a projetos mais robustos de equipamentos e BPA em relação à minimização da formação de depósitos.</t>
  </si>
  <si>
    <t>Desenvolvimento de projeto de P&amp;D com o SENAI CIMATEC-Ba para obtenção de modelo de predição de deposição em trocadores de calor e a resistência ao fouling (Rf) de cargas (EV-0529) para implantação nas unidades da Petrobras e via ferramenta Fouling TR, para redução na incerteza de predição de deposição. Tal entrega apresenta como principal benefício potencial a redução de consumo de combustível nos fornos devido pela otimização da troca térmica nas baterias de pré-aquecimento.</t>
  </si>
  <si>
    <t>BEBW</t>
  </si>
  <si>
    <t>Iris Medeiros Junior</t>
  </si>
  <si>
    <t>9692028</t>
  </si>
  <si>
    <t>R$ 4.7 MM: TC (PEP78) R$ 1,47 MM;  Serviços (PEP85) R$  20 M; HH (PEP75) R$ 1 MM.</t>
  </si>
  <si>
    <t>Implementar novos modelos termodinâmicos a serem desenvolvidos no projeto no fouling TR e, portanto, nas unidades de refino._x000D_
Manter a parceria para finalizar a importação do equipamento, manter a equipe para executar o projeto.</t>
  </si>
  <si>
    <t>Situação Atual: Perda de energia por trocas de calor ineficientes, acarreta consumo elevado de gás combustível.  _x000D_
Onde: Pode-se aplicar em todas unidades de refino;</t>
  </si>
  <si>
    <t>Temperaturas envolvidas nos sistemas de troca térmica; caracterização dos fluidos; parâmetros de estabilidade do fluido nas condições de processo.</t>
  </si>
  <si>
    <t>Dentro da Petrobras: as unidades de refino que apresentam necessidade de otimização dos trocadores de calor._x000D_
Os atuais parceiros são o Fábio Liporace do CENPES e o Rodino. _x000D_
Fora da Petrobras:  SENAI-Ba.</t>
  </si>
  <si>
    <t>Continuidade do processamento de petróleo.</t>
  </si>
  <si>
    <t>Recurso financeiro: Pendente 2 parcelas de R$ 339 mil cada para conclusão do projeto</t>
  </si>
  <si>
    <t>Redução considerável do consumo de combustível nos fornos.</t>
  </si>
  <si>
    <t>Com os resultados sendo aplicados nas unidades de refino tem-se redução de consumo de gás combustível e consequentemente de emissões, gerando uma redução de no mínimo 1,4 e podendo chegar até 5,4 MM U$/ano</t>
  </si>
  <si>
    <t>Interrupção do financiamento do projeto.</t>
  </si>
  <si>
    <t>A solução é gerar uma metodologia para medida de RF - resistência ao fouling - em laboratório para comparação com RFs de campo. Obter também um modelo que melhor represente o fenômeno;_x000D_
Parâmetros a serem alcançados:                                                     Dados confiáveis de RFs e modelo que melhor representa o fenômeno de deposição em trocadores para ajustes de simuladores e até mesmo o FoulingTR</t>
  </si>
  <si>
    <t>PT-200.20.00007.07</t>
  </si>
  <si>
    <t>PT-200.20.00193.07</t>
  </si>
  <si>
    <t>EV-00530</t>
  </si>
  <si>
    <t>Otimização da Inspeção de Trocadores de Calor</t>
  </si>
  <si>
    <t>1)      Metodologia validada de técnica por Campo Remoto (10 x mais rápida) para inspeção de tubos de trocador de calor em material aço carbono, como técnica screening alternativa ao IRIS._x000D_
2)      Metodologia estatística para definição de tamanho amostral de tubos numa inspeção otimizada, e que permita uma previsão de vida com maior confiabilidade (com algoritmos em Python).</t>
  </si>
  <si>
    <t>Aumento da confiabilidade dos trocadores de calor  das unidades de Refino e UEPs;_x000D_
Redução dos custos de inspeção por meio de uma otimização do espaço amostral;_x000D_
Maior velocidade de inspeção por meio da técnica Campo Remoto, e por conseguinte, acarretando na redução de custos.</t>
  </si>
  <si>
    <t>upimgs/Foto_Projeto_UFU.PNG</t>
  </si>
  <si>
    <t>Atualmente, há ferramentas limitadas de análise no tocante a seleção do espaço amostral e análise da vida útil do equipamento. _x000D_
Trocadores de calor das instalações do parque do refino da Petrobras._x000D_
Segundo trimestre  de 2021.</t>
  </si>
  <si>
    <t>Economia de recursos de END no tocante ao escopo da inspeção dos trocadores de calor. _x000D_
Redução de tempo na parada para manutenção._x000D_
Redução de perda por parada de produção não programada.</t>
  </si>
  <si>
    <t>UFU - Universidade Federal de Uberlândia._x000D_
IE - Inspeção de Equipamentos das refinarias da Petrobras, com foco na REGAP, REPAR, REVAP._x000D_
Refino/AC/IEE - Cliente desta EV.</t>
  </si>
  <si>
    <t>A solução apresentada independe do mercado.</t>
  </si>
  <si>
    <t>Apoio da equipe IE das refinariais para suprir o software de análise com o maior o volume de informações possível. _x000D_
Apoio da TIC para universalização do software desenvolvido no âmbito Petrobras.</t>
  </si>
  <si>
    <t>Falha na inserção dos dados de entrada._x000D_
Baixa adesão ao uso do software em desenvolvimento.</t>
  </si>
  <si>
    <t>Software desenvolvido para otimização da inspeção de trocadores de calor por meio do uso de técnicas estatísticas.</t>
  </si>
  <si>
    <t>PT-200.20.00081.07</t>
  </si>
  <si>
    <t>PT-200.20.00215.07</t>
  </si>
  <si>
    <t>EV-00531</t>
  </si>
  <si>
    <t>Aplicação de tintas isolantes térmicas</t>
  </si>
  <si>
    <t>Especificação Técnica para utilização de Tintas Isolantes Térmicas em diferentes unidades operacionais da Companhia.</t>
  </si>
  <si>
    <t>A opção por revestimentos isolantes térmicos, em princípio, elimina o risco de CUI, pois os revestimentos não reteriam a umidade contra  superfícies metálicas. As superfícies externas dos ativos protegidos por revestimentos isolantes térmicos permanecem expostas e não se enquadram nos protocolos de inspeção CUI. Eles simplesmente exigem inspeção visual periódica conforme determinado pelo cronograma de manutenção da fábrica para garantir que os revestimentos estejam intactos e ainda fornecendo proteção contra corrosão ao substrato. Ao contrário das inspeções de isolamento e as inspeções de revestimentos são muito rápidas e baratas de realizar.</t>
  </si>
  <si>
    <t>Definição dos testes de condutividade, emissividade e realização dos ensaios de laboratório que constarão da Especificação Técnica de tintas isolantes térmicas.</t>
  </si>
  <si>
    <t>Algumas unidades offshore e refinarias estão usando alguns produtos disponíveis no mercado com base em boletins técnicos de fabricantes.  Os resultados não tem sido os esperados. A partir da conclusão dessa Entrega, em dezembro de 2022, essas unidades poderão usar os produtos selecionados com base nos parâmetros especificados na ET.</t>
  </si>
  <si>
    <t>Especificação Técnica com requisitos mínimos de desempenho em ensaios de laboratório que garanta a utilização, com segurança, de Tintas Isolantes Térmicas para diversas condições de operação nas Unidades da Companhia.</t>
  </si>
  <si>
    <t>Universidades, Institutos de Pesquisas, Fabricantes de Tintas e Empresas Aplicadoras de Revestimentos Orgânicos.</t>
  </si>
  <si>
    <t>O mercado dispõe de alguns produtos desenvolvidos para esta finalidade. A partir de uma seleção criteriosa e estabelecimento de uma ET Petrobras, alguns produtos que não atenderem nossas exigências técnicas deverão ser reformulados para se enquadrarem na ET PETROBRAS, visto que não existem normas internacionais para esse tipo de produto.</t>
  </si>
  <si>
    <t>Cumprimento do Contrato Sigitec 2018/00083-7 com a UFRJ</t>
  </si>
  <si>
    <t>Padronização do requisitos para especificação de Tintas Isolantes  Térmicas._x000D_
Substituição do isolamento térmico convencional (silicato de cálcio, lã de rocha) em tubulações e equipamentos com risco de corrosão sob isolamento.</t>
  </si>
  <si>
    <t>O mercado pode se adaptar rapidamente desenvolvendo produtos mais direcionados à obtenção dos parâmetros técnicos exigidos.</t>
  </si>
  <si>
    <t>A opção por revestimentos isolantes térmicos, em princípio, elimina o risco de Corrosão sob Isolamento (CUI), pois os revestimentos não reteriam a umidade contra superfícies metálicas. Os revestimentos orgânicos tem aplicação e inspeção mais fácil. A partir de uma ET com requisitos mínimos de desempenho que garanta a utilização dessas tintas isolantes, esse objetivo é alcançado.</t>
  </si>
  <si>
    <t>PT-200.20.00081.08</t>
  </si>
  <si>
    <t>EV-00533</t>
  </si>
  <si>
    <t>Definição de parâmetros de soldagem para 2,25Cr-1MoV (HDT)</t>
  </si>
  <si>
    <t>Definição de parâmetros de soldagem para o  2,25Cr-1Mo-V visando a redução da formação de zonas localizadas de baixa tenacidade em metal de solda similar, por Simulação Computacional. E também, pesquisar no mesmo material a Finfluência do envelhecimento microestrutural nas condições de serviço, verificando o risco de trincamento por reaquecimento durante um reparo.</t>
  </si>
  <si>
    <t>EDN1</t>
  </si>
  <si>
    <t>Carlos Bruno Eckstein</t>
  </si>
  <si>
    <t>167291</t>
  </si>
  <si>
    <t>PT-200.20.00081.09</t>
  </si>
  <si>
    <t>EV-00534</t>
  </si>
  <si>
    <t>Veículo de Inspeção Automatizada para forno reformador</t>
  </si>
  <si>
    <t>Implantação de veículo de Inspeção Automatizada (VIA) contemplando os dispositivos de medição de dâmetro, sensor de evolução do estado microestrutural e do sensor de detecção de trincas para fornos de reforma a vapor.</t>
  </si>
  <si>
    <t>PT-200.20.00081.12</t>
  </si>
  <si>
    <t>EV-00537</t>
  </si>
  <si>
    <t>Detecção e dimensionamento de profundidade de trinca (SCC)</t>
  </si>
  <si>
    <t>Disponibilização de técnica de ensaio não destrutivo qualificada para detecção de trincas externas por SCC em dutos enterrados, e procedimento qualificado para dimensionamento preciso da profundidade das trincas</t>
  </si>
  <si>
    <t>O emprego de técnicas de "screening" para trincas ao longo da faixa do duto com a possibilidade de detecção de pontos com trincas podem acelerar a detecção bem como otimizar os recursos de escavação e inspeção de dutos suscetíveis. Em dutos já escavados e com colônias de trincas, o aperfeiçoamento de ensaios para determinação da profundidade das colônias tem por finalidade o aumento na confiabilidade e uma melhor capacidade na avaliação das indicações detectadas, diminuindo os custos de manutenção.</t>
  </si>
  <si>
    <t>LOG/PL/EGE</t>
  </si>
  <si>
    <t>upimgs/Capa_MAP_E.png</t>
  </si>
  <si>
    <t>ST-0211</t>
  </si>
  <si>
    <t>Aumento da disponibilidade de ativos logísticos</t>
  </si>
  <si>
    <t>IT-053</t>
  </si>
  <si>
    <t>Sistemas de Proteção e Integridade de Dutos</t>
  </si>
  <si>
    <t>&gt; Pagamento de pessoal interno para validação dos processos e resultados esperados._x000D_
&gt; Aquisição de equipamento de MMM e de sonda de Eddy Current Array._x000D_
&gt; Custo da contratação de serviço de inspeção no ativo.</t>
  </si>
  <si>
    <t>&gt; Acompanhar testes de demonstração de prestadores de serviço no CENPES e em campo._x000D_
&gt; Identificar as variáveis essenciais para as técnicas envolvidas.</t>
  </si>
  <si>
    <t>&gt; Atualmente são realizados apenas ensaios com técnicas convencionais sem foco no dimensionamento;_x000D_
&gt; Aplicação em dutos da Petrobras e Transpetro que demandam gestão de integridade perante orgão regulador (ANP);_x000D_
&gt; Oportunidade de aplicação na atualização das Especificações Técnicas e dos planos de inspeção dos ativos;_x000D_
&gt; Abrangência imediata nos dutos que estão sendo inspecionados pela Petrobras - próprios ou de terceiros (NTS).</t>
  </si>
  <si>
    <t>&gt; Já existem serviços sendo fornecidos, mas os resultados tem apresentado grandes incertezas de dimensionamento._x000D_
&gt; Normas Internacionais e metodologias desenvolvidas em projetos anteriores, para transferência de conhecimento e fomento ao mercado.</t>
  </si>
  <si>
    <t>&gt; CLIENTES INTERNOS: Logística e Transpetro._x000D_
&gt; FORNECEDORES de serviço de inspeção por ultrassom FMC/TFM, corrente parasitas array e MMM.</t>
  </si>
  <si>
    <t>&gt; A necessidade de manter as especificações técnicas atualizadas, e a dar ampla divulgação pra contemplar os planos de inspeções dos ativos.</t>
  </si>
  <si>
    <t>Pessoas com expertise no tema;                                                                     _x000D_
Infraestrutura para testes em escala real;_x000D_
Dutos com histórico conhecido de trincamento;_x000D_
Disponibilidade de duto para testes de campo.</t>
  </si>
  <si>
    <t>&gt; Redução dos custos de manutenção com reparos;_x000D_
&gt; Redução de riscos de paradas não programadas por falhas;_x000D_
&gt; Proteção de receita de lucro cessante, para cada falha evitada.</t>
  </si>
  <si>
    <t>&gt; Redução de custos na manutenção, com proteção de receita de lucro cessante, ao evitar falhas com paradas não programadas._x000D_
&gt; Maior segurança e confiabilidade no comissionamento e na operação dos dutos.</t>
  </si>
  <si>
    <t>&gt; Eventuais restrições na disponibilidade de equipamentos no mercado;_x000D_
&gt; Falta de interesse dos prestadores de serviço na parceria;_x000D_
&gt; Ativos não colocarem concorrências e preverem o serviço de inspeção de suas unidades.</t>
  </si>
  <si>
    <t>&gt; Fomento de empresas brasileiras na prestação de serviço em inspeção para dimensionamento de trincas de SCC com menores incertezas._x000D_
&gt; Atualização de Especificação Técnica com requisitos de END de menores incertezas para dimensionamento._x000D_
&gt; Validação de procedimentos/instruções de inspeção por ECA e TFM/FMC, para contemplar a lista de possíveis fornecedores nesse escopo para a Petrobras/Transpetro._x000D_
&gt; Definição de variáveis essenciais e desenvolvimento de metodologia para MMM a fim de aumentar velocidade de inspeção, sem necessidade de abertura de vala.</t>
  </si>
  <si>
    <t>PT-200.20.00082.01</t>
  </si>
  <si>
    <t>PT-200.20.00211.01</t>
  </si>
  <si>
    <t>EV-00539</t>
  </si>
  <si>
    <t>Critérios de avaliação de vida útil em Reparos com Compósitos</t>
  </si>
  <si>
    <t>Diretrizes de integridade do efeito da fadiga em dutos com defeitos tipo mossa e em dutos com perda de espessura por corrosão, reparados com material compósito, com base em testes de longa duração e em escala real.</t>
  </si>
  <si>
    <t>Aumento da confiabilidade. Extensão de vida útil do reparo. Possível modificação da norma. Aumento do emprego deste tipo de reparo. Segurança na aplicação do reparo, tendo em vista que é um procedimento realizado à frio, sem necessidade de aplicação de calor. Reparos mais baratos que a dupla calha.</t>
  </si>
  <si>
    <t>upimgs/IMG_8032_Dutos_sendo_enterrados.JPG</t>
  </si>
  <si>
    <t>Implementação da metodologia de monitoramento de reparos compósitos em campo.</t>
  </si>
  <si>
    <t>Dutos reparados estão sendo monitorados no CTDUT._x000D_
Os reparos serão aplicados em dutos da Transpetro._x000D_
A partir de setembro de 2022.</t>
  </si>
  <si>
    <t>PUC-Rio_x000D_
Transpetro</t>
  </si>
  <si>
    <t>A Transpetro deverá contratar pessoas com expertise no tema de inspeção e monitoramento para implantar a metodologia desenvolvida, durante a aplicação dos reparos compósitos.</t>
  </si>
  <si>
    <t>Pessoas com expertise no tema de inspeção e monitoração;_x000D_
Disponibilidade de teste de campo;_x000D_
Infraestrutura laboratórial para teste de bancada</t>
  </si>
  <si>
    <t>Evitar troca desnecessária e custos associados._x000D_
Garantia integridade._x000D_
Confiabilidade na utilização de reparos compósitos._x000D_
Extensão de vida útil dos reparos._x000D_
Redução do tempo e do custo de preparativos para a realização do reparo._x000D_
Reestabelecimento da capacidade plena da tubulação._x000D_
Agilidade na manutenção de dutos._x000D_
Evitar danos ambientais e aos empregados, perdas econômicas e de imagem da companhia.._x000D_
Melhoria da segurança operacional._x000D_
Aumento da disponibilidade.</t>
  </si>
  <si>
    <t>Premissas utilizadas:_x000D_
Dutos com mossas:_x000D_
2 mossas por ano_x000D_
Quantidades de trechos substituídos (evitado): 2 trechos por ano._x000D_
Tempo evitado de parada por trecho trocado: 3 dias por trecho._x000D_
Custo de indisponibilidade de um gasoduto: R$ 167.000,00/dia de parada._x000D_
Custo da troca de trecho: R$ 700.000,00._x000D_
Custo da aplicação estimado de um reparo compósito: R$50.000,00._x000D_
_x000D_
Cálculos Benefício total:_x000D_
_x000D_
3 (dias de parada por ano) X 2 (mossas) * R$ 167.000,00 (custo de indisponibilidade em um gasoduto/dia) + 2 * R$ 700.000,00 (troca de trecho) – 2 * R$ 50.000,00 (reparos compósitos) =_x000D_
_x000D_
Custo benefício total: R$ 2.302.000/ano._x000D_
_x000D_
Dutos com perda de espessura:_x000D_
Premissas adotadas: _x000D_
Considerações:_x000D_
Reparos compósitos de 9 dutos sem troca de trecho /ano mais a possibilidade de haver a necessidade de uma troca de trecho a cada 2 anos._x000D_
_x000D_
Custos envolvidos:_x000D_
Custo de indisponibilidade de um gasoduto: R$ 176.606,00/ano._x000D_
Tempo de ´parada de um trecho: 3 dias por ano._x000D_
Custo de aplicação de um reparo dupla calha: R$ 100.000,00 (sem incluir abertura de vala)._x000D_
Custo da troca de trecho: R$ 700.000,00_x000D_
Estimativa de custo de um reparo compósito: R$ 50.000,00 (sem incluir abertura de vala)._x000D_
_x000D_
Reparo com troca de trecho:_x000D_
_x000D_
Benefício total por ano:_x000D_
Troca de trecho: 0,5 reparo por ano._x000D_
3 (dias parados por ano) * 0,5 (1 troca de trecho a cada 2 anos) * R$167.000,00 (indisponibilidade de um gasoduto /dia) + 0,5 * R $ 700.000,00 (custo da troca de trecho) – 0,5 * R$50.000,00 (estimativa de custo de um reparo compósito)._x000D_
_x000D_
Benefício total em um ano (0,5 troca de trecho por ano) = R$ 575.500,00._x000D_
_x000D_
Utilização de reparos compósitos ao invés de dupla calha em 9 dutos corroídos por ano:_x000D_
9 * R$ 100.000,00 (dupla calha de 1 m em um duto de 20”) – 9*R$ 50.000,00 (reparo compósito de 1 m em um duto de 20”) = R$ 450.000,00._x000D_
_x000D_
Benefício total utilização de reparos compósitos ao invés de reparos dupla calha em 9 dutos corroídos/ano = R$ 450.000,00._x000D_
_x000D_
Total: R$ 1.025.500,00/ano._x000D_
_x000D_
A valoração da entrega dos dois projetos juntos dará o seguinte:_x000D_
_x000D_
R$ 3.327.500,00/ano.</t>
  </si>
  <si>
    <t>Perda dos benefícios._x000D_
Necessidade em utilizar uma verba maior para trocar trechos ou colocar reparos soldados.</t>
  </si>
  <si>
    <t>Metodologia de monitoração de reparos compósitos em dutos com mossas e perda de espessura por corrosão.</t>
  </si>
  <si>
    <t>PT-200.20.00082.02</t>
  </si>
  <si>
    <t>PT-200.20.00211.02</t>
  </si>
  <si>
    <t>EV-00541</t>
  </si>
  <si>
    <t>Inibidor de corrosão para dutos de derivados (exceto QAV) com melhor relação custo benefício</t>
  </si>
  <si>
    <t>Recomendação com base em testes de laboratório de inibidores de corrosão para aplicação dutos de derivados (exceto QAV), com menor relação custo/litro que os atuais, e, impacto mínimo à qualidade dos derivados transportados.</t>
  </si>
  <si>
    <t>"Redução do volume de inibidores de corrosão aplicados nos dutos de derivados de petróleo (exceto querosene de aviação) Redução de custos com inibidores de corrosão pela aquisição de produtos de menor valor unitário;"</t>
  </si>
  <si>
    <t>"R$ 2,5 MM: TC (PEP78) R$ 1 MM; Serviços (PEP85) R$ 0,5 M; HH (PEP75) R$ 1 MM Não há custos para implantação, uma vez que, a implantação do novo inibidor de corrosão irá utilizar na mesma infraestrutura já existente e utilizada para o produto injetado atualmente."</t>
  </si>
  <si>
    <t>"Obtenção de amostras de derivados que representem a variabilidade natural das movimentaçoes realizadas no âmbito da Logisticas da Petrobras, conduzidas pela Transpetro; Obtenção de produtos inibidores de corrosão que apresentem melhor eficiência de proteção aos dutos de derivados (exceto querosene de aviação) agregado a um menor custo unitário, (melhor relação custo/benefício);"</t>
  </si>
  <si>
    <t>Atualmente utiliza-se inibidores de corrosão com a certificação internacional DERD em todos os dutos de derivados de petróleo. Contudo, nos dutos que não transportam querosene de aviação (QAV), há a possibilidade de utilizar outros inibidores de corrosão, sem a referida certificação, com potencial de menor custo e desempenho superior. A tecnologia será aplicada em dutos de derivados que não transportem querosene de aviação (QAV), tais como nafta, diesel e gasolina. Vai estar disponível a partir de Setembro de 2022.</t>
  </si>
  <si>
    <t>As características físico-químicas do(s) inibidor(es) qualificado(s) e recomendações sinalizadas no Relatório Final do projeto.</t>
  </si>
  <si>
    <t>Instituto de Pesquisas Tecnológicas - IPT/SP _x000D_
TRANSPETRO</t>
  </si>
  <si>
    <t>"Monitoração adequada da corrosão com base nas normas já estabelecidas Acompanhamento regular da injeção do inibidor de corrosão nos dutos de derivados."</t>
  </si>
  <si>
    <t>2 parcelas do TCT. Primeira R$ 938 M e a segunda de R$ 714 M que permitam concluir as atividades planejadas no Termos de Cooperação junto ao Instituto de Pesquisas Tecnológiacas (IPT)</t>
  </si>
  <si>
    <t>Ganho econômico com redução de OPEX estimado em 66 MM R$/ano, correspondente a redução de 45,5% na Relação custo/benefício com inibidores de corrosão em relação ao custo atual._x000D_
_x000D_
Memória de cálculo – Valoração da EV-00541 “Corrosividade de Derivados Leves”._x000D_
_x000D_
Vazão máx de derivados transportados = 40.000 m3/h, somatório das vazões máximas de derivados claros de petróleo (nafta petroquímica, diesel, gasolina) nos dutos operados pela Transpetro, exceto querosene de aviação.	Ref.: Planilha disponibilizada por Transpetro/INTEG (2017)_x000D_
_x000D_
Dosagem máx do inibidor atual = 23 mL/m3, dosagem máxima prevista para o inibidor de corrosão injetado atualmente nos dutos de derivados. Ref.: Norma Def Stan 91-91 2016 (antiga DERD 2494 vigente até Jun/1988 e recomendação do fabricante._x000D_
_x000D_
Vazão do inibidor atual = 920 L/h (8060 m3/ano), vazão máxima do inibidor de corrosão atual. Ref.: Q MAX DERIV (m3/h)  x D MAX IC ATUAL (mL/m3)._x000D_
_x000D_
Preço unitário do inibidor atual = 18 R$/L (18.000 R$/m3), custo do inibidor utilizado atualmente nos dutos de derivados claros de petróleo. Ref.: Consultas por correio eletrônico aos fornecedores de inibidor de corrosão em 2018._x000D_
_x000D_
Custo atual = 145 MM R$/ano, custo estimado com o inibidor de corrosão para manter a integridade dos dutos, associada a corrosão interna, na vazão máxima de derivados e na dosagem máxima de IC.	_x000D_
_x000D_
Dosagem do inibidor novo = 10 mL/m3, dosagem esperada para o inibidor mais promissor obtido na EV-00541. Ref.: Resultados parciais já obtidos ao longo do projeto PT-144.01.13376 e TCT SIGITEC 201700406-8._x000D_
_x000D_
Vazão do inibidor novo = 400 L/h (  m3/ano, vazão média do inibidor de corrosão mais promissor estudado na EV-00541. (Ref.: Q MAX DERIV (m3/h)  x D IC NOVO (mL/m3)._x000D_
_x000D_
Variação no preço do inibidor = +25% (+ 4,5 R$/L), variação no preço estimada com a troca do inibidor de corrosão atual para um novo produto estudado na EV-00541. Ref.: Consultas feitas por correio eletrônico aos fornecedores de inibidor de corrosão em 2018. Foi considerado um cenário conservador com valor unitário livre das negociações inerentes ao processo de licitação._x000D_
_x000D_
Variação no volume de inibidor = - 43 % (- 4560 m3/ano), redução de dosagem com a troca do inibidor atual para o mais promissor estudado no projeto. Foi considerado um cenário conservador livre das possíveis otimizações de dosagem em campo .	_x000D_
_x000D_
Custo inibidor novo = 79 MM R$/ano, custo estimado com o inibidor de corrosão estudado na EV-00541 para manter a integridade dos dutos, associada a corrosão interna, na vazão máxima de derivados e na dosagem máxima de IC.	_x000D_
_x000D_
ECONOMIA (Valor mais provável) = 66 MM R$/ano, estimada pela substituição do inibidor de corrosão atual pelo inibidor mais promissor estudado na EV-00541. (Ref.: Custo inibidor atual – Custo com inibidor novo )_x000D_
_x000D_
Redução (%) = 45,5 % no custo</t>
  </si>
  <si>
    <t>"Seleção de inibidores de corrosão baseado exclusivamente no preço unitário do produto e não na relação custo/benefício. Não realizar controle sistemático das dosagens aplicadas em campo."</t>
  </si>
  <si>
    <t>Recomendação, com base em testes de laboratório, de inibidores de corrosão destinados a dutos de derivados de petróleo, exceto aqueles utilizados como combustível de aviação, que agreguem ganhos na relação custo/benefício na proteção contra a corrosão interna de dutos.</t>
  </si>
  <si>
    <t>PT-200.20.00082.03</t>
  </si>
  <si>
    <t>PT-200.20.00211.03</t>
  </si>
  <si>
    <t>EV-00542</t>
  </si>
  <si>
    <t>Metalização de Junta Interna de Dutos p/Controle da Corrosão</t>
  </si>
  <si>
    <t>Disponibilização de procedimentos para aplicação de anodos metalizados em juntas soldadas de tubos com pintura interna, como solução de longo prazo para o controle da corrosão de dutos e tubulações que escoam fluidos corrosivos (ex:petróleo com água de formação).</t>
  </si>
  <si>
    <t>Aumentar o tempo de vida útil de tubulações que escoam produtos corrosivos. Alternativa para revestimento interno de dutos de petróleo com alto teor de água.</t>
  </si>
  <si>
    <t>upimgs/IMG_3665.JPG</t>
  </si>
  <si>
    <t>BECF</t>
  </si>
  <si>
    <t>Robson Rodrigues Moura</t>
  </si>
  <si>
    <t>9692667</t>
  </si>
  <si>
    <t>"Custo P&amp;D: TC = R$ 2,9MM / HH = R$ 1,5MM / Materiais = R$ 60.000,00 / Viagens = R$ 36.000,00 - (em 3 anos) Implantação = R$ 2,5MM (no primeiro ano da implantação da entrega)"</t>
  </si>
  <si>
    <t>Realização dos testes em escala piloto no sistema que já está pronto. Elaboração de procedimentos de aplicação da metalização viável para os fornecedores.</t>
  </si>
  <si>
    <t>"Situação atual: Proteção com liner (maior custo e maior limitação técnica) ou proteção com pintura interna robotizada (limitação para diâmetros pequenos e único fornecedor) Onde: Transpetro Quando: A partir de 11/2022"</t>
  </si>
  <si>
    <t>Proteção contra corrosão interna na região do colarinho (região da soldagem de união de tubos).</t>
  </si>
  <si>
    <t>"Internas: LOG/PL/EGE e TP/DSERV/ETI/TII/INTEG/ENG Externas: INT e CTDUT"</t>
  </si>
  <si>
    <t>A continuação do projeto e a realização dos compromissos financeiros assumidos.</t>
  </si>
  <si>
    <t>"4 parcelas do Termo de Cooperação firmado com o INT nos seguintes valores: (total de R$ 2.868.807,43) R$ 760.759,70 R$ 825.819,57 R$ 886.956,02 R$ 395.272,14"</t>
  </si>
  <si>
    <t>R$ 4,3 MM por ano.</t>
  </si>
  <si>
    <t>O aumento da crise e o cancelamento do projeto.</t>
  </si>
  <si>
    <t>Disponibilizar uma alternativa para a proteção contra a corrosão interna de dutos e tubulações que transportam fluidos corrosivos.</t>
  </si>
  <si>
    <t>PT-200.20.00082.04</t>
  </si>
  <si>
    <t>PT-200.20.00211.04</t>
  </si>
  <si>
    <t>EV-00543</t>
  </si>
  <si>
    <t>Mitigação da presença de partículas sólidas em dutos</t>
  </si>
  <si>
    <t>Procedimento operacional e especificação de metodologia para uso de sistemas magnéticos de filtragem para minimizar o impacto operacional de partículas sólidas presentes no produto transportado em dutos quanto a integridade e qualidade</t>
  </si>
  <si>
    <t>Aumentar a eficiência na transferência de Gás, minimizando-se paradas e manutenção corretiva em diversos equipamentos (turbo máquinas, medidores, etc).Em linhas de gás, as partículas sólidas podem causar diversos problemas tais como : - erosão (com furo em linhas), - entupimento de válvulas e em postos de GNL (Histórico de protestos e greves de taxistas); - rompimento de elementos filtrantes nos “city-gates” e impacto na operação das E.R.P.s, - perda de acurácia na medição de gás, - perda de eficiência em turbo máquinas centrífugas em sistemas terrestres e em sistemas de compressão em plataformas, - interrupção ou postergação da entrega de gás a termelétricas.</t>
  </si>
  <si>
    <t>upimgs/Apresentação1.jpg</t>
  </si>
  <si>
    <t>O P&amp;D envolve um termo de cooperação de R$ 5,8 milhões aproximadamente sendo que já foram pagos cerca de 70% do termo. HH de acompanhamento do CENPES/PETROBRAS da ordem de R$ 300 mil por ano. Um custo de implementação de cerca de R$ 3 milhões de reais para inclusão do sistema em cerca de 16 unidades operacionais.</t>
  </si>
  <si>
    <t>Andamento físico/financeiro do termo de cooperação com o INT que subcontratou o CTDUT para execução de testes em escala piloto.</t>
  </si>
  <si>
    <t>Está para iniciar os testes em escala piloto no CTDUT. O sistema está pronto aguardando retorno de atividades normais e definição de cenário de andamento do termo de cooperação. Será aplicado em estações de compressão de gás ou entrada de UPGN´s - a ser definida e com abrangência aos dutos de transporte de gás natural com alta velocidade de escoamento. A tecnologia deverá está apta para implementação em campo a partir de Junho de 2021.</t>
  </si>
  <si>
    <t>Configuração do sistema de filtragem que atenda aos clientes. Fornecedor de filtros magnéticos aptos a fornecer em maior escala o filtro magnético desenvolvido.</t>
  </si>
  <si>
    <t>O protótipo a ser desenvolvido prevê testes em escala piloto a ser realizado no Centro de Tecnologia de Dutos (CTDUT) que possui um amplo parque de tubos para execução de testes em grande escala. Instituições de Pesquisa como INT que possui know how em qualificação de sistemas que operam com particulado (pó preto). Além disso, empresas que desenvolvem sistemas magnéticos de filtragem são importantes para confecção de filtros com design próprio para o teste e que poderão operacionalizar a fabricação de filtros com a aprovação do protótipo. Dentro desta solução foi mapeada a empresa Metalmag para fornecimento de filtros para teste em escala piloto</t>
  </si>
  <si>
    <t>Volume atual de venda e transporte de gás natural ser mantido pelo menos nos níveis atuais.</t>
  </si>
  <si>
    <t>Cumprimento das atividades do termo de cooperação PETROBRAS/INT que subcontratou o CTDUT para realização dos testes. Segundo o INT, os recursos em caixa atuais (abr/2020) não são suficientes para arcar com os compromissos assumidos para 2020. Portanto o pagamento da 3a parcela (prevista no cronograma financeiro) ainda este ano é fundamental. Com a montagem dos sistema de testes e inicio dos ensaios, acreditasse que o projeto seguira sem novos atrasos e o andamento físico se adequaria ao que foi combinado.</t>
  </si>
  <si>
    <t>"Evitar lucro sessante: Para linhas de gás as partículas sólidas são problemáticas pois causam problemas como : - erosão (com furo em linhas), - entupimento de válvulas, - rompimento de elementos filtrantes nos “city-gates” e impacto na operação das E.R.P.s, - perda de acurácia na medição de gás, - perda de eficiência em turbo máquinas centrífugas em sistemas terrestres e em sistemas de compressão em plataformas, - interrupção ou postergação da entrega de gás a termelétricas, - entupimentos em postos de GNL gerando protestos e greves de taxista, além de outros problemas dependendo do processo dos clientes"</t>
  </si>
  <si>
    <t>"O cálculo do retorno estimado a este projeto considera o lucro cessante da parada de fornecimento de gás natural para manutenção do sistema devido aos seguintes aspectos: - Paradas para manutenção (ainda irá acontecer mais com menor frequência); - Troca de trecho com furos ou perda de espessura crítica; - Trocas periódicas do sistema de filtragem atualmente utilizado (filtro tipo cesta) - Redução da vida útil de trechos de dutos em aço carbono; - Parada e manutenção de turbo-máquinas com subsequente parada na produção do gás. A aplicação do sistema demanda um custo de implementação para compra do sistema de filtragem e dos elementos filtrantes a serem inseridos e trocados no sistema periodicamente. "</t>
  </si>
  <si>
    <t>Venda das unidades de tratamento de gás (Estações de compressão, city gates e transporte de gás).</t>
  </si>
  <si>
    <t>Sistema de remoção de particulados utilizando sistema de filtragem considerando uma configuração em série de filtros cartuchos alinhados com filtros magnéticos. A melhor configuração será avaliada em termos de tipo de produto escoado e velocidade de escoamento. Detecção de pureza do gás e recolhimento do pó preto no sistema de filtragem definirão a eficiência da remoção e a frequência de troca dos elementos filtrantes.</t>
  </si>
  <si>
    <t>PT-200.20.00082.05</t>
  </si>
  <si>
    <t>PT-200.20.00211.05</t>
  </si>
  <si>
    <t>EV-00544</t>
  </si>
  <si>
    <t>Reparo de duto com corr/trinca c/dupla calha pré-tensionada</t>
  </si>
  <si>
    <t>Especificação de procedimento e ferramenta para uso de uma nova alternativa de reparo em operação, via aplicação de dupla-calha pré-tensionada para defeitos como perda de espessura/ou trincas pelo CREDUTO</t>
  </si>
  <si>
    <t>O uso do reparo sem soldagem em operação permitirá que sejam realizadas atividades de recuperação da integridade estrutural sem todos os riscos associados dos métodos ora existentes.</t>
  </si>
  <si>
    <t>upimgs/Plano_de_trabalho-1.jpg</t>
  </si>
  <si>
    <t>CJMA</t>
  </si>
  <si>
    <t>Francisco Francelino Ramos Neto</t>
  </si>
  <si>
    <t>9668004</t>
  </si>
  <si>
    <t>O investimento de cerca de MR$ 3,5 em Termo de Cooperação para a realização dos estudos e testes de laboratório para validação da metodologia de reparo proposta.</t>
  </si>
  <si>
    <t>Realizar toda a matriz de testes para levantar e validar os parâmetros ótimos de aplicação do reparo da dupla-calha pré-tensionada</t>
  </si>
  <si>
    <t>Atualmente, apenas reparos permanentes com solda circunferencial estão disponíveis o que leva a necessidade de diferentes parâmetros de soldagem para a condição realizada em operação dados os riscos associados. O novo reparo será executado sempre que os defeitos encontrados em campo se encontrarem dentro da faixa admissível levantada no trabalho. Esta modalidade estará disponível para a etapa de teste de campo após o final do projeto previsto para fev/2021.</t>
  </si>
  <si>
    <t>Devem ser levados em conta as diferentes combinações de diâmetros e espessuras de tubos a serem reparados de forma a garantir eficiência do descarregamento dos defeitos sem que haja colapso da estrutura.</t>
  </si>
  <si>
    <t>UFRGS, CENPES, CREDUTO</t>
  </si>
  <si>
    <t>A operação segura em óleo&amp;gás demanda a utilização de dutos e tubulações que sempre têm, durante sua vida útil, a necessidade de intervenções para reabilitar a integridade estrutural através de reparo, sobretudo aqueles em operação.</t>
  </si>
  <si>
    <t>São necessários recursos de pessoal para a aplicação dos reparos por dupla-calha nas diversas amostras e disponibilidade de máquina para realizar os carregamentos até os níveis de pressão/fadiga especificados.</t>
  </si>
  <si>
    <t>Os ganhos anuais pela implantação do processo de reparo é estimado para ordem de pelo menos MR$ 20 para pelo menos 2 dias de parada em sistema de condução de óleo e/ou derivados.</t>
  </si>
  <si>
    <t>Se o mercado de óleo&amp;gás se tornar não rentável, corre-se o risco de não haver demanda para uso dos sistemas de condução de petróleo e/ou derivados.</t>
  </si>
  <si>
    <t>A proposta é disponibilizar metodologia de reparo do tipo dupla calha pré-tensionada para diferentes diâmetros e espessuras.</t>
  </si>
  <si>
    <t>PT-200.20.00082.06</t>
  </si>
  <si>
    <t>PT-200.20.00211.06</t>
  </si>
  <si>
    <t>EV-00546</t>
  </si>
  <si>
    <t>Melhoria dos Procedimentos p/ Gerenciamento da Corrosão Externa de Dutos</t>
  </si>
  <si>
    <t>Recomendações práticas e diretrizes para melhorar a confiabilidade dos sitemas de gerenciamento da corrosão externa de dutos de transporte terrestre</t>
  </si>
  <si>
    <t>O resultado permitirá gerenciar com maior confiabilidade, decidindo melhor que ações devem ser tomadas e consequentemente reduzir o risco de falha.Diminuição das paradas de transporte e perda de produto por vazamentos decorrentes de falhas inesperadas.</t>
  </si>
  <si>
    <t>Apenas custo de P&amp;D.
A entrega inicial do projeto será recomendações práticas de melhoria na gestão da corrosão. Não envolve custo direto.</t>
  </si>
  <si>
    <t>Apenas a continuação dos estudos junto ao PRCI.</t>
  </si>
  <si>
    <t xml:space="preserve">O envelhecimento de alguns dutos associado as condições de pressão de operação, a depender do tipo de ambiente do solo por onde passa pode propiciar ao aparecimento de trincas por corrosão sob tensão. A indústria internacional tem relatado diversos eventos de acordo com o pH do solo por onde os dutos de transportam passam. Recentemente, com o envelhecimento da malha de dutos brasileira, este tipo de fenômeno também começou ocorrer. Como existem lacunas em relação a padronização do sistema de proteção e da metodologia de avaliação deste fenômeno de SCC, há necessidade da Petrobras se capacitar e aprimomar seu padrão de integridade.  A referencia internacional para estes tipos de estudos são projetos feitos pelo Pipeline Research Council International (PRCI) que a Petrobras é afiliada. Alguns destes procedimentos gerados no PRCI foram recentemente incorporados em uma padrão novo para SCC criado pela Petrobras Transporte, contudo novas descobertas estão sendo feitas, e a atualização destes procedimentos é importante face ao pouco envolvimento nesta temática por nossa comunidade de dutos.
Cliente / área de aplicação: Logística/Dutos de transporte da Petrobras/Transpetro. 
Abrangência da entrega: Dutos de terceiros operados pela Petrobras Transporte
Pelo menos em 2022
</t>
  </si>
  <si>
    <t>O projeto é um estudo e entregará resultado permitirá gerenciar com maior confiabilidade, decidindo melhor que ações devem ser tomadas e consequentemente reduzir o risco de falha.</t>
  </si>
  <si>
    <t>No desenvolvimento, INT com apoio do CTDUT.
Na implantação da solução, a área de logística e a TRANSPETRO.</t>
  </si>
  <si>
    <t xml:space="preserve">O mercado se manter </t>
  </si>
  <si>
    <t>Após os estudos do PRCI, a contratação da parceria para desenvolvimento das recomendações.</t>
  </si>
  <si>
    <t xml:space="preserve">O resultado permitirá gerenciar com maior confiabilidade, decidindo melhor que ações devem ser tomadas e consequentemente reduzir o risco de falha.
Diminuição das paradas de transporte e perda de produto por vazamentos decorrentes de falhas inesperadas. 
</t>
  </si>
  <si>
    <t>Custos evitados decorrentes de falhas dos dutos, o que acarreta perda por interrupção de transporte de produtos, bem como diminuição de multas do IBAMA por acidente ambiental decorrente de vazamentos.</t>
  </si>
  <si>
    <t>Não haver mais operação de dutos.
Utilização de metalurgia resistente ao processo de falha estudado.</t>
  </si>
  <si>
    <t>Recomendações para melhoria das práticas de controle da corrosão externa por perda massa ou trincas (corr. sob tensão) em dutos de transporte. Estudos feito pela comunidade internacional o qual a Petrobras acompanha através da sua afiliação ao Pipeline Research Council International (PRCI).
O resultado permitirá gerenciar com maior confiabilidade, decidindo melhor que ações devem ser tomadas e consequentemente reduzir o risco de falha.</t>
  </si>
  <si>
    <t>PT-200.20.00082.07</t>
  </si>
  <si>
    <t>PT-200.20.00211.07</t>
  </si>
  <si>
    <t>EV-00547</t>
  </si>
  <si>
    <t>Procedimentos p/ Gerenciamento da Corrosão Interna de Dutos</t>
  </si>
  <si>
    <t>Diretrizes operacionais para melhorar os procedimentos usados no gerenciamento da corrosão interna de dutos de transporte terrestre, com base em testes pilotos de longo prazo e em escala real</t>
  </si>
  <si>
    <t>Redução de custos da monitoração da corrosão interna. Evitar multas aplicadas pela ANP.</t>
  </si>
  <si>
    <t>upimgs/IMG_4168.JPG</t>
  </si>
  <si>
    <t>"P&amp;D não possui mais custos. Implantação: 6,4MM no primeiro ano + 0,1MM/ano"</t>
  </si>
  <si>
    <t>Entrega Concluída. Entrega Implantada em grande parte dos dutos alvo.</t>
  </si>
  <si>
    <t>"Situação atual: Dutos não pigáveis não possuem monitoração da corrosão. Dutos de corrosividade baixa apresentam elevado custo na monitoração da corrosão. Onde: Transpetro Quando: Já está implantado."</t>
  </si>
  <si>
    <t>Dutos que necessitam de monitoração da corrosão interna, segundo o RTDT e que apresentam alguma limitação quanto ao uso das técnicas convencionais. Dutos não pigáveis; Gasodutos de gás tratado (corrosividade baixa).</t>
  </si>
  <si>
    <t>"Internas: LOG/PL/EGE e TP/DSERV/ETI/TII/INTEG/ENG Externas: IPT e CTDUT"</t>
  </si>
  <si>
    <t>Entrega concluída.</t>
  </si>
  <si>
    <t>Entrega concluída</t>
  </si>
  <si>
    <t>43,4 MM no primeiro ano + 6,2 MM/ano. Fluxo de caixa = 36,9 MM no primeiro ano + 6,1 MM/ano.</t>
  </si>
  <si>
    <t>Risco de aplicação de multas pela ANP nos dutos não pigáveis e manutenção dos custos elevados da monitoração da corrosão interna para os dutos de baixa corrosividade.</t>
  </si>
  <si>
    <t>Revisar a periodicidade da monitoração da corrosão interna em dutos terrestres e validar os equipamentos não intrusivos como alternativa para a monitoração de dutos não pigáveis e demais dutos onde não é viável instalar cupons e sondas RE.</t>
  </si>
  <si>
    <t>EV-00548</t>
  </si>
  <si>
    <t>Reparo de Dutos com arame pré-tensionado</t>
  </si>
  <si>
    <t>Nova alternativa de reparo em operação via aplicação de arame pré-tensionado para defeitos como trincas para uso permanente.</t>
  </si>
  <si>
    <t>A tecnologia permitirá um reparo mais seguro e eficiente.</t>
  </si>
  <si>
    <t>upimgs/Exemplo_de_reparo_por_arame.jpg</t>
  </si>
  <si>
    <t>TC (PEP78) R$ 2,39 MM</t>
  </si>
  <si>
    <t>O principal desafio para concluir a entrega é finalizar os testes de fadiga e estes deverão mostrar que a técnica é capaz de promover a pré-tensão no duto e evitar a propagação da trinca.</t>
  </si>
  <si>
    <t>Situação atual: carência de técnica de reparo para reparar dutos com trinca._x000D_
Será aplicada nos dutos da Transpetro_x000D_
Disponibilidade em março de 2022</t>
  </si>
  <si>
    <t>Presença de trinca longitudinal no duto</t>
  </si>
  <si>
    <t>Dentro da Petrobras: _x000D_
Transpetro_x000D_
Fora da Petrobras: _x000D_
UFRGS_x000D_
ARBRA Engenharia</t>
  </si>
  <si>
    <t>Contratação do serviço</t>
  </si>
  <si>
    <t>Testes de validação da tecnologia para comprimir as trincas nos dutos.</t>
  </si>
  <si>
    <t>A tecnologia permitirá reparar trinca em dutos, fato que atualmente não é possível e não é previsto em normas. Isto evitará a parada de escoamento.</t>
  </si>
  <si>
    <t>Custos evitados: evitar interrupção do escoamento do duto (lucro cessante) pós instalação do reparo. Benefício estimado em 3,5 MM por ano._x000D_
_x000D_
Detalhamento:_x000D_
_x000D_
Tendo em vista que o potencial de aplicação poderá ser implementado em pelo menos um dutos por ano, pode-se estimar que evitará a troca de trecho e assim evitar por 2 dias a indisponibilidade de escoamento por duto._x000D_
 _x000D_
Para o cálculo do benefício financeiro, é sugerido a fórmula abaixo. _x000D_
 _x000D_
Benefício total por ano = tempo de parada evitado por ano x quantidade de dutos x (custo de indisponibilidade de um duto típico por dia + custa da troca de trecho) – Custo de aplicação do reparo_x000D_
 _x000D_
- tempo de parada evitado por ano = 2 dias_x000D_
 _x000D_
- quantidade de dutos = 1 _x000D_
 _x000D_
- custo de indisponibilidade de um duto típico por dia = R$ 1.000.000,00_x000D_
 _x000D_
- Custo da troca de trecho = R$ 1.000.000,00_x000D_
 _x000D_
- Custo de aplicação do novo reparo = R$ 500.000,00_x000D_
 _x000D_
Benefício total por ano = 2 dias  x  1 duto x (1.000.000,00 + 1.000.000,00) – 500.000,00_x000D_
 _x000D_
Benefício total por ano = R$ 3.500.000,00.</t>
  </si>
  <si>
    <t>Poucas técnicas de reparo disponíveis.</t>
  </si>
  <si>
    <t>Desenvolvimento de técnica de reparo para restabelecer a integridade estrutural de dutos com defeito tipo trinca.</t>
  </si>
  <si>
    <t>PT-200.20.00082.08</t>
  </si>
  <si>
    <t>PT-200.20.00211.08</t>
  </si>
  <si>
    <t>EV-00549</t>
  </si>
  <si>
    <t>Implantar a Identificação de Cargas em Porto por Visão Computacional</t>
  </si>
  <si>
    <t>Oferecer uma solução para identificar automaticamente as cargas movimentadas em portos, por meio de algoritmos de visão computacional (inteligência artificial), de modo a reduzir o tempo de confirmação das cargas e aumentar a integridade e a confiabilidade da informação logística.</t>
  </si>
  <si>
    <t>Redução de ocorrência de cargas sem confirmação de recebimento; redução de tempo de espera das embarcações pela confirmação da carga realizada; redução de HH para confirmação da carga movimentada; aumento da confiabilidade e da visibilidade da informação na cadeia logística, trazendo ganhos de produtividade; redução de risco tributário por falta de confirmação de entrega de cargas.</t>
  </si>
  <si>
    <t>LOEP/ILOG/OLPC</t>
  </si>
  <si>
    <t>CJBT</t>
  </si>
  <si>
    <t>David Christian Nogueira Bizarro</t>
  </si>
  <si>
    <t>9655950</t>
  </si>
  <si>
    <t>ST-0208</t>
  </si>
  <si>
    <t>Redução de gasto com Transporte Marítimo (LOEP)</t>
  </si>
  <si>
    <t>IT-052</t>
  </si>
  <si>
    <t>Redução de Gastos com Transporte</t>
  </si>
  <si>
    <t>Termo de Cooperação com a PUC-Rio: R$ 2,9 milhões (já contratado; rateio relativo a esta entrega);_x000D_
Custos de implantação estimados: R$ 100 mil.</t>
  </si>
  <si>
    <t>Acesso aos dados necessários;_x000D_
Apoio da área de negócios para selecionar os itens a acompanhar e fornecer exemplos para o treinamento dos algoritmos.</t>
  </si>
  <si>
    <t>A confirmação manual de cargas no porto consome esforço manual e toma tempo para ser realizada, podendo haver atrasos e imprecisão da informação, o que também prejudica o acompanhamento da carga pelo cliente._x000D_
A entrega poderá ser aplicada no Porto do Açu ou no Porto de Macaé para cargas de apoio offshore, a partir de Novembro de 2021.</t>
  </si>
  <si>
    <t>É essencial termos acesso às imagens e fluxos de vídeo das câmeras da área de embarque no porto e das câmeras do convés das embarcações PSV;_x000D_
Precisamos definir junto ao cliente quais serão os tipos de objetos de interesse e obter exemplos para guiar o aprendizado de máquina.</t>
  </si>
  <si>
    <t>Externos:_x000D_
PUC-Rio (Exacta)_x000D_
_x000D_
Internos:_x000D_
TIC/OI/CS/PROJ-US_x000D_
Equipes de Operação Portuária, Operação Marítima e Gerenciamento de Operações Integradas_x000D_
LOEP/ILOG/OLPC</t>
  </si>
  <si>
    <t>Obter acesso aos dados necessários (fluxos de vídeo para trabalho dos algoritmos).</t>
  </si>
  <si>
    <t>Equipe de desenvolvimento (PUC-Rio);_x000D_
Equipe de projeto (CENPES);_x000D_
Equipe de Infraestrutura (TIC);_x000D_
Imagens e vídeos a serem analisados;_x000D_
Suporte de ambiente computacional para implantar a entrega.</t>
  </si>
  <si>
    <t>Melhorias com a informação automática da carga (completude, disponibilidade, visibilidade da informação);_x000D_
Redução de tempo de espera das embarcações pela confirmação da carga realizada;_x000D_
Redução de HH para o acompanhamento da carga;_x000D_
Redução de erros causados por falta de informação (atrasos, pedidos duplicados).</t>
  </si>
  <si>
    <t>Redução de ocorrência de cargas sem confirmação de recebimento;_x000D_
Redução de tempo de espera das embarcações pela confirmação da carga realizada;_x000D_
Redução de HH para confirmação da carga movimentada;_x000D_
Aumento da confiabilidade e da visibilidade da informação na cadeia logística, trazendo ganhos de produtividade;_x000D_
Redução de risco tributário por falta de confirmação de entrega de cargas.</t>
  </si>
  <si>
    <t>Falta de dados para treinar adequadamente os algoritmos pode reduzir o desempenho ou comprometer a entrega.</t>
  </si>
  <si>
    <t>PT-200.20.00084.01</t>
  </si>
  <si>
    <t>PT-200.20.00208.05</t>
  </si>
  <si>
    <t>EV-00551</t>
  </si>
  <si>
    <t>Disponibilizar Roadmap para a MA no E&amp;P</t>
  </si>
  <si>
    <t>Disponibilizar plano e recomendações estratégicas, considerando requisitos de qualificação e eficiência dos processos produtivos e logísticos, para implementação da Manufatura Aditiva na produção de peças de reposição do E&amp;P.</t>
  </si>
  <si>
    <t>- Identificação das principais técnicas de manufatura aditiva;_x000D_
- Métodos de engenharia reversa e de projeto voltado à manufatura aditiva para obtenção de desenhos adequados para a produção de peças de reposição;_x000D_
- Estratégias de utilização da manufatura aditiva no contexto da gestão da integridade de ativos, voltadas para: (i)redução do inventário de peças de reposição; (ii) redução do tempo para obtenção de peças de reposição; (iii) redução da dependência dos_x000D_
fabricantes de equipamentos, e; (iv) peças com qualidade certificada.</t>
  </si>
  <si>
    <t>B35L</t>
  </si>
  <si>
    <t>Carlos Jose Nunes de Sousa</t>
  </si>
  <si>
    <t>9607361</t>
  </si>
  <si>
    <t>ST-0084</t>
  </si>
  <si>
    <t>Armazenamento Otimizado de Materiais</t>
  </si>
  <si>
    <t>IT-042</t>
  </si>
  <si>
    <t>Armazenagem e Estoques de Produtos e Materiais</t>
  </si>
  <si>
    <t>Termo de cooperação._x000D_
HH_x000D_
Viagens.</t>
  </si>
  <si>
    <t>Obter informações e dados sobre peças em estoque.</t>
  </si>
  <si>
    <t>As peças de reposição são armazenadas e quando solicitadas são encaminhadas para o local de aplicação. Muitas vezes as peças de reposição são armazenas e nunca são solicitadas ou quando são solicitadas não estão mais em condições de uso. O impacto da aplicação deverá acontecer nas áreas de armazenamento, oficinas e UM´s. A previsão é que o roadmap esteja disponível em janeiro de 2021.</t>
  </si>
  <si>
    <t>O processo de tomada de decisão para implantar ou não o roadmap da MA.</t>
  </si>
  <si>
    <t>SBS, Jurídico, CONTRIB, Fundação CERTI, LOEP/LON/OPARM, LOEP/ILOG/OLPC, UN-BC/OM/OPREQ / UN-BC/OM/OPRTBM</t>
  </si>
  <si>
    <t>Redução de custos de produção por manufatura aditiva e aumento da oferta de serviços de produção.</t>
  </si>
  <si>
    <t>Dados sobre peças e itens em estoque._x000D_
Informações sobre processos logísticos de aquisição, transporte e armazenamento de materiais._x000D_
Informações sobre os processos produtivos por manufatura aditiva._x000D_
Informação jurídicas sobre propriedade intelectual._x000D_
Informações sobre tributação para às possíveis soluções logísticas.</t>
  </si>
  <si>
    <t>Redução do número de itens em estoque._x000D_
Agilidade nos processos de suprimento de peças de reposição._x000D_
Agilidade nos processos de manutenção de equipamentos._x000D_
Evitar indisponibilidade de equipamentos por falta de peças de reposição._x000D_
Evitar perdas de produção por falta de equipamentos críticos.</t>
  </si>
  <si>
    <t>Redução do número de itens em estoque._x000D_
Evitar perdas de produção por falta de equipamentos críticos.</t>
  </si>
  <si>
    <t>A estagnação ou a redução da oferta de serviços para produção de peças por manufatura aditiva e a manutenção dos preços de produção/pós-processamento ou certificação das peças.</t>
  </si>
  <si>
    <t>Roadmap (definir o quê, como, quando fazer e qual o impacto) para produzir peças de reposição sob demanda, utilizando a manufatura aditiva, e reduzir o número de itens em estoque, mantendo ou aumentando a eficiência logística.</t>
  </si>
  <si>
    <t>PT-200.20.00084.02</t>
  </si>
  <si>
    <t>EV-00552</t>
  </si>
  <si>
    <t>Implantar nova versão do BR-Mobile</t>
  </si>
  <si>
    <t>Implantar nova versão do BR-Mobile, em Android, para gestão e controle das inspeções do armazenamento de resíduos radioativos de Macaé.</t>
  </si>
  <si>
    <t>Redução do tempo das inspeções de campo em 20% e redução da exposição dos trabalhadores aos riscos da radiação ionizante;  Manutenção de registros de inspeções para auditorias do órgão regulador.</t>
  </si>
  <si>
    <t>LOEP/LON/EO</t>
  </si>
  <si>
    <t>CMS9</t>
  </si>
  <si>
    <t>Marcelo Sasso</t>
  </si>
  <si>
    <t>233981</t>
  </si>
  <si>
    <t>ST-0181</t>
  </si>
  <si>
    <t>Redução do armazenamento de resíduos perigosos</t>
  </si>
  <si>
    <t>Valor estimado em R$400 mil desde o início do projeto até a implantação da entrega.</t>
  </si>
  <si>
    <t>X Efetivar o Termo de Cooperação com a Universidade de Campina Grande para conclusão do desenvolvimento da ferramenta computacional</t>
  </si>
  <si>
    <t>X Atualmente são utilizadas planilhas, controles e dados não centralizados. A aplicação será implantada na LOEP/US-LOG/SMS em 30/10/2021.</t>
  </si>
  <si>
    <t>X Treinar e dar suporte para equipe técnica da área operacional utilizar o sistema.</t>
  </si>
  <si>
    <t>X Universidade de Campina Grande
LOEP/ICOP/TOL
LOEP/US-LOG/SMS</t>
  </si>
  <si>
    <t>Utilização da ferramenta e modificação dos seus procedimentos operacionais internos.</t>
  </si>
  <si>
    <t>X Termo de Cooperação com a Universidade de Campina Grande e disponibilidade de ambiente computacional em nuvem.</t>
  </si>
  <si>
    <t>X Maior eficiência no planejamento e controle das atividades de armazenamento de material radioativo.</t>
  </si>
  <si>
    <t>O VPL da entrega está sendo atualizado</t>
  </si>
  <si>
    <t>Não ter ferramenta mais adequada para gestão e controle do estoque de resíduos radioativos . Ou seja, utilização de diversas planilhas, controles e dados não centralizados e de difícil atualização.</t>
  </si>
  <si>
    <t>X Implantação da ferramenta computacional BR-Mobile para auxiliar a gestão, controle e manutenção do estoque de resíduos radioativos.  A ferramentea é composta por um sistema de retaguarda com base de dados, gestão de atividades e geração de relatórios e um sistema avançado para atividades de campo em plataforma android.</t>
  </si>
  <si>
    <t>PT-200.20.00084.03</t>
  </si>
  <si>
    <t>PT-200.20.00181.03</t>
  </si>
  <si>
    <t>EV-00553</t>
  </si>
  <si>
    <t>Implantar metodologia para medição de NORM em campo reduzindo o tempo de medição</t>
  </si>
  <si>
    <t>Implantar metodologia para medição da atividade específica in situ de rejeitos radioativos acondicionados em tambores, nas áreas operacionais, utilizando equipamentos portáteis, sem a necessidade de retirada de amostras e envio para realização de análises em laboratórios.</t>
  </si>
  <si>
    <t>Redução do tempo total de medição de cerca de 3 meses para menos de 1 dia.</t>
  </si>
  <si>
    <t>- Aquisição de equipamento ou serviço de medição.</t>
  </si>
  <si>
    <t>- Realizar o treinamento em campo.</t>
  </si>
  <si>
    <t>As amostras dos resíduos contaminado são retirados dos tambores e enviadas para os laboratório onde são caracterizadas quanto ao nível de atividade da radiação. Os resultados das análises são disponibilizados,  em média, após 3 meses. Só após receber os resultados das análises, os resíduos são classificados quanto a necessidade de armazenamento ou descarte. A nova metodologia de medição estará disponível a partir de março/2021 e irá permitir que a caracterização dos rejeitos seja realizadas assim que os resíduos chegam nas áreas de armazenamento de resíduos contaminados em Macaé, depósito de Marimbondo.</t>
  </si>
  <si>
    <t>- Treinamento da equipe operacional.</t>
  </si>
  <si>
    <t>- IPEN (Instituto de Pesquisa em Energia Nuclear)</t>
  </si>
  <si>
    <t>- Reconhecimento da metodologia pelo órgão regulador - CNEN.</t>
  </si>
  <si>
    <t>- Equipamento de medição de campo.</t>
  </si>
  <si>
    <t>Agilidade no processo de medição e caracterização dos resíduos em tambores, acelerando a definição da necessidade de armazenamento ou descartes dos resíduos.</t>
  </si>
  <si>
    <t>- Redução de custos logísticos e operacionais dos processos de coleta, transporte e análise de amostras de resíduos contaminados com radionuclídios em laboratórios especializados e do armazenamento dos tambores em análise.</t>
  </si>
  <si>
    <t>- Não reconhecimento da metodologia pelo órgão regulador - CNEN.</t>
  </si>
  <si>
    <t>Metodologia de medição da atividade dos tambores com resíduos radioativos, com a redução do tempo de medição atual de 3 meses para 1 dia e consequente redução da exposição dos operadores à radiação ionizante.</t>
  </si>
  <si>
    <t>PT-200.20.00084.04</t>
  </si>
  <si>
    <t>PT-200.20.00181.04</t>
  </si>
  <si>
    <t>EV-00554</t>
  </si>
  <si>
    <t>Implantar sistema de roteirização de embarcações PSV's</t>
  </si>
  <si>
    <t>Implantar software de roteirização robusta integrado aos sistemas internos</t>
  </si>
  <si>
    <t>Redução do tempo de navegação através da construção de rotas otimizadas considerando as demandas e capacidades dos PSV's e redução de ociosidade das embarcações decorrente das indisponibilidades para a operação de carga e descarga devido a conflitos com outras operações e condições ambientais adversas.</t>
  </si>
  <si>
    <t>LOEP/LOFF/GOPI</t>
  </si>
  <si>
    <t>BD3K</t>
  </si>
  <si>
    <t>Yan Barboza Bastos</t>
  </si>
  <si>
    <t>2426786</t>
  </si>
  <si>
    <t>R$ 4,7 MM referente à Termo de Cooperação e HH Interno desde o início do projeto até a entrega (implantação do sistema).</t>
  </si>
  <si>
    <t>Roteirizador robusto considerando janelas de indisponibilidade: 
  - Desenvolvimento de heurística para otimização considerando cargas segregadas em tempo computacional compatível com a operação;
  - Desenvolvimento de método matemático para gerar cenários de variação na previsão meteoceanográfica para a abordagem robusta;
Simulador de movimentos da embarcação PSV a partir de dados de previsão meteoceanográfica:
  - Realizar instalação de sensores nas embarcações para calibração do modelo do simulador;
  - Estabelecer limites operacionais de movimentos da embarcação para a operação de Load e Backload;
Integração de sistemas:
  - Importação automatizada de dados de operações nas UM's conflitantes com a operação de Load/Backload (ex.: operações de mergulho, alívio, pouso de helicóptero)
  - Importação automatizada de dados de previsão meteoceanográfica.</t>
  </si>
  <si>
    <t>Atualmente a programação das embarcações PSV não considera as outras operações conclitantes nas unidades marítimas, nem a previsão meteoceanografica. O sistema será aplicado nos setores de programação de cargas do transporte marítimo (LOEP/US-LOG/OLNF/TM e LOEP/US-LOG/OLS/TM) a partir de 30/04/2022.</t>
  </si>
  <si>
    <t>É necessário que os dados de outras operações estejam disponibilizados, assim como dados de previsão meteoceanográfica (Oceanop).</t>
  </si>
  <si>
    <t xml:space="preserve">LOEP/ICOP/TOL
LOEP/US-LOG/GOPI
LOEP/US-LOG/OLNF/TM
LOEP/US-LOG/OLS/TM
CENPES/PDRGN/LO
CENPES/PDDP/TEO
TIC/US/LMS/PN-LOG&amp;D
USP
</t>
  </si>
  <si>
    <t>É necessário a adesão dos setores de programação de cargas (LOEP/US-LOG/OLNF/TM e LOEP/US-LOG/OLS/TM) ao sistema que será implantado.</t>
  </si>
  <si>
    <t>USP, CENPES/PDRGN/LO e LOEP/US-LOG/GOPI.</t>
  </si>
  <si>
    <t>Reduzir o tempo das embarações PSV's aguardando conclusão de outras operações nas unidades marítimas e condições meteoceanográficas adversas. A redução desse tempo de espera reduzirá o tempo médio de ciclo das embarcações, possibilitando a redução de frota de embarcações PSV's.</t>
  </si>
  <si>
    <t>VPL de R$ 66,5 MM (valor esperado considerando o TRL) referente à redução do tempo de ciclo de embarcações e potencial redução de frota de PSV's.</t>
  </si>
  <si>
    <t>Alterações na programação das embarcações baseadas na percepção dos operadores, como é realizado atualmente, podem reduzir os ganhos esperados (redução do tempo médio das embarcações PSV aguardando operações ou condições climáticas favoráveis).</t>
  </si>
  <si>
    <t>Sistema para roteirização robusta das embarcações PSV considerando janelas de indisponibilidade e integrado aos sistemas internos. Com o sistema o percentual de tempo aguardando condições de mar (AM05) será reduzido.</t>
  </si>
  <si>
    <t>PT-200.20.00086.01</t>
  </si>
  <si>
    <t>PT-200.20.00208.01</t>
  </si>
  <si>
    <t>EV-00555</t>
  </si>
  <si>
    <t>Implantar ALOCCO para embarcações supridoras</t>
  </si>
  <si>
    <t>Implantar a versão final da aplicação ALOCCO no Porto do Açu</t>
  </si>
  <si>
    <t>Melhor disposição das cargas nos conveses e  atendimento dos planos de carga das embarcações (prioridade das cargas, agrupamento por destino, entre outros), aumento do número de cargas alocadas e redução do tempo operacional de carga e descarga das embarcações nos portos e unidades offshore.</t>
  </si>
  <si>
    <t>R$ 0,95 MM referente à Termo de Cooperação e HH Interno desde o início do projeto até a entrega (implantação do sistema).</t>
  </si>
  <si>
    <t xml:space="preserve"> Integração da ferramenta computacional Alocco com o processo operacional e com o sistema de informações existente.</t>
  </si>
  <si>
    <t>Atualmente a alocação das cargas é realizada sem apoio de ferramenta computacional  que não garante eficiência na ocupação dos conveses. A implantação será realizada no Porto do Açu em 31/08/2021.</t>
  </si>
  <si>
    <t>Treinamento e capacitação da equipe operacional do Porto do Açu.</t>
  </si>
  <si>
    <t>LOEP/ICOP/TOL
LOEP/US-LOG/GOPI
LOEP/US-LOG/OLNF/TM
LOEP/US-LOG/OLS/TM
CENPES/PDRGN/LO
TIC/US/LMS/PN-LOG&amp;D
USP</t>
  </si>
  <si>
    <t xml:space="preserve">É necessário a adesão dos setores de programação de cargas (LOEP/US-LOG/OLNF/TM e LOEP/US-LOG/OLS/TM) ao sistema que será implantado.								
								</t>
  </si>
  <si>
    <t>USP,  LOEP/US-LOG/OLNF/TM</t>
  </si>
  <si>
    <t xml:space="preserve">Redução de HH necessário na alocação das cargas no convés da embarcação e otimização do convés da embarcação e redução dos tempos de load e backload.	</t>
  </si>
  <si>
    <t xml:space="preserve">Ganhos na redução de HH necessário na alocação das cargas no convés da embarcação, otimização do convés da embarcação e redução dos tempos de load e backload.								
								</t>
  </si>
  <si>
    <t>Redução da demanda de movimentação de cargas.</t>
  </si>
  <si>
    <t>Implantar ferramenta computacional para otimizar a alocação das cargas nos conveses das embarcações (PSV´s) . O parâmetro técnico a  ser alcançado é a taxa de ocupação dos conveses das embarcações.</t>
  </si>
  <si>
    <t>PT-200.20.00086.02</t>
  </si>
  <si>
    <t>PT-200.20.00208.02</t>
  </si>
  <si>
    <t>EV-00556</t>
  </si>
  <si>
    <t>Implantar sistema para otimização do mix de contratos de afretamento (versão final)</t>
  </si>
  <si>
    <t>Implantar sistema definitivo para otimização do mix de contratos de embarcações PSV's com predição de preços.</t>
  </si>
  <si>
    <t>Fornecer suporte ao processo de elaboração do plano de afretamento da frota de apoio às unidades marítimas, visando: redução dos custos de afretamento; previsão mais assertiva dos preços de afretamento; e flexibilidade da frota (conjunto de contratos aderente à realidade).</t>
  </si>
  <si>
    <t>CMMO</t>
  </si>
  <si>
    <t>Marcelo Oliveira de Souza</t>
  </si>
  <si>
    <t>233970</t>
  </si>
  <si>
    <t>R$ 3,8 MM referente à Termo de Cooperação e HH Interno desde o início do projeto até a entrega (implantação do sistema).</t>
  </si>
  <si>
    <t>Análise estatística dos dados de entrada para a definição do método estatístico mais adequado para a predição dos preços._x000D_
_x000D_
Implantação completa do sistema em ambiente da empresa (servidor ou nuvem), visando não só a utilização, mas a manutenção futura do sistema.</t>
  </si>
  <si>
    <t>A primeira versão (MVP1) foi disponibilizada para testes em Out/2019 (no servidor da UCS, com acesso via Web); A versão com os modelos integrados (MVP2) está disponível desde Mar/2020, em servidor da UCS. _x000D_
Desde o dia 30/04/2020, esta versão está disponível para testes num servidor de homologação da TIC._x000D_
_x000D_
Aplicação: gerência de Contratos Marítimos do E&amp;P (LMS/US-LOG/GCI/CMAR)._x000D_
_x000D_
A partir de 31/08/2020.</t>
  </si>
  <si>
    <t>Desempenho e estabilidade  do sistema no servidor, interface e usabilidade adequadas, geração de relatórios de saída com conteúdos e formatos conformes aos requisitos definidos pelo cliente (usuário).</t>
  </si>
  <si>
    <t>Desenvolvimento: TOL e CMAR (LMS), Universida-de Caxias do Sul (UCS) e TIC_x000D_
_x000D_
Abrangência: Contratos Marítimos (LMS/US-LOG/GCI/CMAR)._x000D_
_x000D_
Manutenção: TIC</t>
  </si>
  <si>
    <t>Utilização do sistema no processo de planejamento e renovação da frota; obtenção de dados de qualidade para alimentar o sistema; revisão periódica dos modelos de predição utilizados no sistema.</t>
  </si>
  <si>
    <t>Participação do cliente em análises e testes visando identificar possíveis problemas e introduzir melhorias pontuais no sistema._x000D_
_x000D_
Recursos de TIC: HH de desenvolvedores e disponibilidade de ambiente corporativo (servidor ou nuvem).</t>
  </si>
  <si>
    <t>Otimizar o plano de afretamento da frota de apoio às unidades marítimas, visando: redução dos custos de afretamento; previsão mais assertiva dos preços de afretamento; flexibilidade da frota (conjunto de contratos aderente à realidade); manutenção do nível adequado de atendimento às unidades marítimas.</t>
  </si>
  <si>
    <t>A economia potencial estimada com o mix ótimo de contratos de afretamento é apresentada na valoração. Premissas adotadas:_x000D_
• Frota atual de PSVs: 54_x000D_
• Variação da taxa diária: US$ 850,00 =&gt; representa cerca de 5% dos valores praticados atualmente (US$ 17.000/dia)_x000D_
• Renovação da frota de 33%/ano =&gt; os últimos contratos firmados têm duração média de 3 anos</t>
  </si>
  <si>
    <t>A não utilização do sistema no processo de planejamento e renovação da frota afretada; e a qualidade dos dados que alimentam o sistema.</t>
  </si>
  <si>
    <t>Sistema para otimização do mix de contratos de afretamento de embarcações de apoio offshore. O sistema contempla modelos de otimização do mix de contratos e de predição dos preços de afretamento integrados._x000D_
_x000D_
Parâmetros técnicos:_x000D_
Horizonte de planejamento, frota de embarcações já existente, tipos e tamanhos de contratos a serem considerados, demanda por embarcações, histórico de preços de afretamento, histórico das variáveis consideradas nos modelos de predição.</t>
  </si>
  <si>
    <t>PT-200.20.00086.03</t>
  </si>
  <si>
    <t>PT-200.20.00208.03</t>
  </si>
  <si>
    <t>EV-00557</t>
  </si>
  <si>
    <t>Implantar a integração dos planejamentos tático e pré-operacional para a Região Sudeste</t>
  </si>
  <si>
    <t>Implantar a integração dos planejamentos colaborativos tático e pré-operacional de derivados para a Região Sudeste</t>
  </si>
  <si>
    <t>Aumento da eficiência operacional para as movimentações de derivados e maior previsibilidade da disponibilidade de produtos nos pontos operacionais.</t>
  </si>
  <si>
    <t>LOG/PR/MD</t>
  </si>
  <si>
    <t>upimgs/Imagementrega_Mape_4osHsx6.jpg</t>
  </si>
  <si>
    <t>P2AO</t>
  </si>
  <si>
    <t>Marta de Melo da Silva Sousa</t>
  </si>
  <si>
    <t>2494144</t>
  </si>
  <si>
    <t>ST-0210</t>
  </si>
  <si>
    <t>Redução de gasto com Transporte Marítimo (LOG)</t>
  </si>
  <si>
    <t>R$ 700 mil Reais desde o início do desenvolvimento até a entrega em 31/10/2020</t>
  </si>
  <si>
    <t>A integração de várias equipes_x000D_
para a construção de trabalho _x000D_
colaborativo. A internalização de mudança de processo de_x000D_
 trabalho pelas áreas de negócio._x000D_
O entendimento e a representação de todas as regras de negócio de várias gerências materializadas em sistema único que visa a integração dos planejamentos colaborativos entre diversos atores</t>
  </si>
  <si>
    <t>Situação atual: As informações entre os dois níveis de planejamento são trocadas por email ou contatos telefônicos, discutidas semanalmente em reuniões e ficam registradas em planilha excel (informações de planejamento pré-operacional) e em sistema do SIA (informações de planejamento tático);_x000D_
ONDE SERÁ APLICADO: LOG/PR/MD (Planejadores e programadores);_x000D_
QUANDO: Outubro/20</t>
  </si>
  <si>
    <t>Implementação de regras de negócio validadas com a área cliente;_x000D_
Interface amigável;</t>
  </si>
  <si>
    <t>- Áreas de Negócio: LOG/PR/MD, _x000D_
INDUSTRIAL DA SEDE, _x000D_
Programadores de Terminais, _x000D_
Programadores das Refinarias._x000D_
- Universidade: PUC/Tecgraf</t>
  </si>
  <si>
    <t>Utilização efetiva do sistema com a incorporação das mudanças dos processos de trabalho das equipes envolvidas</t>
  </si>
  <si>
    <t>- Recursos de TIC: HH de equipe_x000D_
 interna do CENPES, HH de _x000D_
desenvolvedores (manutenção _x000D_
de TC com a PUC-Tecgraf)_x000D_
- Disponibilidade da área de negócio para validação das entregas parciais e implantação dessa entrega</t>
  </si>
  <si>
    <t>1- Maior fluidez e visibilidade das informações por todos os atores gera tomada de decisões mais rápidas e com maior assertividade._x000D_
2- Redução do número de replanejamentos e reprogramações;_x000D_
3- Com a maior assertividade da programação do envio de produtos para os Terminais Aquaviários espera-se redução no tempo de estadia do navio.</t>
  </si>
  <si>
    <t>Ganho estimado da ordem de R$3,5 MM, valor de VPL para o ano de 2021.</t>
  </si>
  <si>
    <t>Não incorporação das mudanças dos processos de trabalho para a utilização do _x000D_
sistema de forma integrada;</t>
  </si>
  <si>
    <t>A proposta da entrega é a implantação de um conjunto de funcionalidades com regras de negócio definidas pelo planejamento tático e pré-operacional a serem oferecidas em sistema do SIA com o objetivo de integrar informações, processos de trabalho e dar alta visibilidade de todos os atores que estarão inseridos na construção dos planejamentos colaborativos_x000D_
PARÂMETROS TÉCNICOS: Rastreabilidade das informações inseridas, funcionalidades que proporcionam o trabalho colaborativo, regras que permitem a tradução das informações entre os dois níveis de planejamento (pre-operacional e tático).</t>
  </si>
  <si>
    <t>PT-200.20.00210.04</t>
  </si>
  <si>
    <t>EV-00558</t>
  </si>
  <si>
    <t>Implantação do Otimizador do J-Consuelo para produtos escuros</t>
  </si>
  <si>
    <t>Implantação da programação de movimentação de dutos para Produtos Escuros no  J-Consuelo com a utilização do otimizador.</t>
  </si>
  <si>
    <t>Estimativa de ganho através da redução do custo com ociosidade dutoviária e que impactam diretamente na gestão de estoques e no atendimento das demandas de produtos escuros.</t>
  </si>
  <si>
    <t>LOG/PR/PSP</t>
  </si>
  <si>
    <t>C2WO</t>
  </si>
  <si>
    <t>Guilherme Lopes da Cruz Santos</t>
  </si>
  <si>
    <t>2563455</t>
  </si>
  <si>
    <t>R$ 500 Mil</t>
  </si>
  <si>
    <t>- Utilização da nova ferramenta base de programação pela equipe de programação de SP.
- Possível necessidade de recursos humanos técnicos da instituição parceira (UTF-PR).</t>
  </si>
  <si>
    <t>- Atualmente está acontecendo um esforço junto ao cliente para implementação do sistema base que propiciará a implantação da solução desenvolvida.
- Sua implementação, juntamente com o solução aqui desenvolvida esta prevista ainda para o ano de 2020.</t>
  </si>
  <si>
    <t>- O tempo para sua implantação não deve ser muito longo a fim de evitar um possível distanciamento de como o modelo de otmização foi estruturado e a realidade atual do sistema de dutoviario.
- A prática do programador com sua manipulação</t>
  </si>
  <si>
    <t>- Gerência e Programação de dutos
- TIC SP
- LASCA / UTF-PR</t>
  </si>
  <si>
    <t>- Alterações pouco significativas no comportamento do sistema atual</t>
  </si>
  <si>
    <t>- Disponibilidade de recursos humanos TIC espeializado para implantação da ferramenta base (J-Consuelo)
- Programadores de dutos</t>
  </si>
  <si>
    <t>- Aumento da visibilidade e velocidade das oportunidades que a programção dutoviária oferece e que impactam diretamente na gestão de estoques e no atendimento das demandas.</t>
  </si>
  <si>
    <t>2 MM a.a.</t>
  </si>
  <si>
    <t>- Uma alteração muito significativa no comportamento do sistema atual pode gerar fatores que não foram imaginados para a modelagem atualmente desenvolvida.</t>
  </si>
  <si>
    <t>- Aplicação de um solucionador que retorne uma programação otimizada para os sistemas de dutos de Escuros junto à nova ferramenta de programação de dutos (J-Consuelo) e a sua efetiva utilização pela equipe de programadores.</t>
  </si>
  <si>
    <t>EV-00559</t>
  </si>
  <si>
    <t>Implantação do Otimizador do J-Consuelo para produtos claros</t>
  </si>
  <si>
    <t>Implantação da programação de movimentação de dutos para Produtos Claros no  J-Consuelo com a utilização do otimizador.</t>
  </si>
  <si>
    <t>Estimativa de ganho através da redução do custo com ociosidade dutoviária e que impactam diretamente na gestão de estoques e no atendimento das demandas de produtos claros.</t>
  </si>
  <si>
    <t>- Aplicação de um solucionador que retorne uma programação otimizada para o sistema de duto OSBRA  junto à nova ferramenta de programação de dutos (J-Consuelo) e a sua efetiva utilização pela equipe de programadores.</t>
  </si>
  <si>
    <t>PT-200.20.00210.05</t>
  </si>
  <si>
    <t>EV-00560</t>
  </si>
  <si>
    <t>Implantação do Otimizador do J-Consuelo para o Osbra</t>
  </si>
  <si>
    <t>Implantação da programação de movimentação do oleoduto Osbra no  J-Consuelo com a utilização do otimizador.</t>
  </si>
  <si>
    <t>Estimativa de ganho através da redução do custo com ociosidade dutoviária e que impactam diretamente na gestão de estoques e no atendimento das demandas de produtos para o Osbra.</t>
  </si>
  <si>
    <t>PT-200.20.00087.01</t>
  </si>
  <si>
    <t>PT-200.20.00210.01</t>
  </si>
  <si>
    <t>EV-00561</t>
  </si>
  <si>
    <t>Implantação de modelo de validação de desempenho da frota, acoplado a ferramenta de suporte ao processo (SADN - Sistema de Acompanhamento de Desempenho de Navio / off hire e underperformance</t>
  </si>
  <si>
    <t>Desenvolvimento e implantação de modelo que através de mineração contínua de dados provê a validação de informações relativas ao desempenho da frota de navios, acoplado a ferramenta de suporte ao novo processo proposto</t>
  </si>
  <si>
    <t>Recuperação financeira de valores contratuais associados ao baixo desempenho das embarcações, garantindo maior conformidade e robustez nesse processo.</t>
  </si>
  <si>
    <t>LOG/TA/ON-CE</t>
  </si>
  <si>
    <t>upimgs/sadn_entrega_01.png</t>
  </si>
  <si>
    <t>R$ 500 mil Reais desde o início do desenvolvimento até a entrega em 30/09/2020</t>
  </si>
  <si>
    <t xml:space="preserve"> A internalização de mudança de processo de trabalho pelas áreas de negócio.
Garantir frente colaborativa com a TIC;
</t>
  </si>
  <si>
    <t>SITUAÇÃO ATUAL: Informações descentralizadas, registros manuais, gerando dificuldade de compilação e validação das informações relativas à desempenho da frota. Tal situação gera atraso na recuperação de valores de aluguel previstas em contrato.
ONDE SERÁ APLICADO: LOG/TA/GCA e LOG/TA/ON 
QUANDO: Setembro/20</t>
  </si>
  <si>
    <t>Disponibilização dos ambientes de TIC (servidores) para implantação;
Disponibilização dos serviços de dados dos sistemas parceiros;
Interface intuitiva e aderente ao processo proposto;</t>
  </si>
  <si>
    <t>- Áreas de negócio: LOG/TA/GCA, LOG/TA/ON
- Recursos TIC: TIC/DS/LC
- Universidade: PUC/RIO (Tecgraf e ExACTa)</t>
  </si>
  <si>
    <t>Informações mais precisas por parte dos navios</t>
  </si>
  <si>
    <t xml:space="preserve">- Recursos de HH: Equipe TIC CENPES, desenvolvedores (P&amp;D Ágil com a PUC-RIO) e TIC/DS/LC;
</t>
  </si>
  <si>
    <t xml:space="preserve">1- Maior eficiência, com rapidez e acurácia na recuperação dos valores passiveis de descontos contratuais da frota de navios;
2- Maior fluidez e visibilidade das informações por todos os atores gera tomada de decisões mais rápidas e com maior assertividade.
3- Mitigação das arbitragens sobre desempenho (custo aprox. de US$60.000 por arbitragem)
</t>
  </si>
  <si>
    <t>Ganho estimado da ordem de R$20,35 MM (VPL).</t>
  </si>
  <si>
    <t xml:space="preserve">Mudança / flexibilização das bases contratuais da frota
</t>
  </si>
  <si>
    <t>Modelo de validação das informações enviadas pelos navios frente a informações obtidas com outros atores que confrontadas com as informações contratuais indicam variações de desempenho destes.
 PARÂMETROS: Mineração de Dados, mudança de processo (workflow)</t>
  </si>
  <si>
    <t>EV-00562</t>
  </si>
  <si>
    <t>Implantação de sistema de estimativa de fretes rodoviários para combustíveis</t>
  </si>
  <si>
    <t>Desenvolvimento e implantação de modelo matemático para o cálculo dos valores dos fretes rodoviários para diesel e gasolina para todas as regiões do país, distinguindo entre fretes de transferência e de distribuição. Estes valores serão amplamente utilizados pela empresa, entre seus usos principais está na definição/composição do cálculo da PPI</t>
  </si>
  <si>
    <t>Maior previsibilidade dos valores de internalização dos combustíveis pelas regiões do país, ampliando a margem de competitividade da Cia frente a importadores e futuros produtores de derivados de petróleo em território nacional.</t>
  </si>
  <si>
    <t>LOG/PL/SLA</t>
  </si>
  <si>
    <t>upimgs/smart_frete.jpg</t>
  </si>
  <si>
    <t>ST-0209</t>
  </si>
  <si>
    <t>Redução de gasto com Transporte em outros Modais</t>
  </si>
  <si>
    <t>O entendimento e a representação  de todas variáries que influenciam na implementação do modelo matemático de estimativa de fretes terrestres.</t>
  </si>
  <si>
    <t>SITUAÇÃO ATUAL: Ferramenta atual descontinuada e sem manutenção evolutiva_x000D_
ONDE SERÁ APLICADO: LOG/TA/SLA _x000D_
QUANDO: Julho/20</t>
  </si>
  <si>
    <t>Modelo matemático com resposta adequada para o cálculo de estimativa de frete;_x000D_
Incorporação das variáveis adequas e seus respectivos pesos no modelo matemático;_x000D_
Ferramenta amigável e de fácil interpretação;</t>
  </si>
  <si>
    <t>- Áreas de negócio: LOG/PR/SLA_x000D_
- Universidade: PUC-RIO (ExACTa)</t>
  </si>
  <si>
    <t>Aumento da participação no Market Share embasadas por uma melhor precificação dos custos de transporte envolvidos.</t>
  </si>
  <si>
    <t>- Termo de Cooperação: P&amp;D Ágil com a PUC-RIO_x000D_
- Disponibilidade da área de negócio para validação das entregas parciais e implantação dessa entrega</t>
  </si>
  <si>
    <t>Os valores calculados de frete serão amplamente utilizados pela empresa e entre seus usos principais está a definição/composição do cálculo do Preço de Paridade de Importação (PPI), para avaliação do Market Share da concorrência.</t>
  </si>
  <si>
    <t>A área cliente (LOG/PL/SLA*) informou que foi realizado o seguinte estudo:_x000D_
*Eduardo Ladeira Ávila e Guilherme de Aquino Barbosa_x000D_
_x000D_
A partir de premissas utilizadas no PNG20_24 (PNG) para o cenário cardume (base) foi realizado um estudo dos impactos em volume movimentado e faturamento para os polos de venda da Petrobras a partir da variação do custo logístico de transporte de derivados. Quanto maior o valor do custo de movimentação terrestre, maior é a margem competitiva da Cia frente a importadores que precisam internalizar os produtos para regiões mais distantes dos Terminais aquaviários._x000D_
Nesse estudo foram considerados: todos os polos de venda da Petrobras no país e polos de venda de importadores. Os polos de vendas Petrobras foram segregados em dois grupos, um sendo composto com os polos Petrobras localizados nas regiões SE e CO e um segundo compostos pelos demais polos. O produto estudado foi o Diesel 10 ppm de enxofre (DSL 10)._x000D_
Dentro das premissas deste estudo, foi observado que uma variação de 21% no custo logístico de transporte levou a uma variação equivalente de 21% no fluxo em volume movimentado a partir dos polos de vendas Petrobras situados nas regiões SE e CO em relação ao cenário base do PNG20_24. Ou seja, na média obtida para este cenário, uma variação de 1% do custo logístico de transporte levou a uma variação média de 1% no fluxo em volume nestas regiões._x000D_
Em termos de volume, indicou uma variação média para este cenário de 189 mil m³/mês (2.268 mil m³/ano) em relação ao cenário base do PNG. Em termos de faturamento anual, esta variação de volume representou cerca de R$ 5,3 bilhões anuais, considerando o valor médio para o Diesel DSL10 utilizado pelo PNG nos polos de venda da Petrobras nas regiões SE e CO. Em termos de faturamento, o cenário Base do PNG movimentou cerca de R$ 53,5 bilhões anuais apenas nos polos de venda da Petrobras, não considerando importação de terceiros. _x000D_
Cálculos:_x000D_
Variação de 21% no custo logístico    Variação de 21% no fluxo de volume movimentado_x000D_
Variação de 1% no custo logístico    Variação média 1% no fluxo de volume movimentado_x000D_
Cenário indica variação de volume de 189 mil m³/mês (2.268 mil m³/ano), que representa R$ 5,3 bilhões anuais, considerando o valor médio para o Diesel DSL10 utilizado pelo PNG nos polos de venda da Petrobras nas regiões SE e CO_x000D_
Cenário Base do PNG movimentou cerca de R$ 53,5 bilhões anuais apenas nos polos de venda da Petrobras_x000D_
Considerando a variação de R$ 5,3 bilhões anuais de volume e de custo logístico (indicação do cenário)_x000D_
Considerando que na composição desse valor, a parcela do frete possa representar 5%, então teremos:_x000D_
5,3 bilhões * 0,05 = R$ 265 MM_x000D_
Considerando que o novo modelo de cálculo de frete rodoviário possa aumentar a precisão da estimativa dos fretes e que isso dará um retorno de 10% sobre esse valor: R$ 265 MM * 0,1= R$ 26,5 MM por ano (benefício estimado para o novo modelo de estimativa de frete).</t>
  </si>
  <si>
    <t>Mudança na regulamentação na cobrança de fretes.</t>
  </si>
  <si>
    <t>PROPOSTA: Desenvolver modelo matemático para o cálculo dos valores dos fretes rodoviários para derivados de petróleo e combustíveis para todas as regiões do país, distinguindo entre fretes de transferência e de distribuição.  _x000D_
PARÂMETROS TÉCNICOS:  A implementação de variáveis com seus respectivos pesos incorporados no Modelo matemático</t>
  </si>
  <si>
    <t>EV-00563</t>
  </si>
  <si>
    <t>Procedimento de Medição de Borra em Tanques de Armazenamento de Petróleo utilizando Câmeras Termográficas</t>
  </si>
  <si>
    <t>É uma especificação técnica para a medição de borra em tanques de armazenamento de petróleo utilizando as melhores práticas e tecnologias</t>
  </si>
  <si>
    <t>Empoderamento das áreas dependentes da disponibilidade de tanques em verificar a formação de borra prévia a execução da limpeza em tanque. Uma única medição de borra tradicional de um único tanque com o método disponível no mercado custa centenas de milhares de reais e requer que o tanque fique fora de operação durante o processo que leva dias e requer remoção de toda a água, o método proposto não traz esses revezes.</t>
  </si>
  <si>
    <t>upimgs/pano7_out.jpg</t>
  </si>
  <si>
    <t>U44H</t>
  </si>
  <si>
    <t>Erico Vieira Porto</t>
  </si>
  <si>
    <t>2479221</t>
  </si>
  <si>
    <t>ST-0088</t>
  </si>
  <si>
    <t>Operações Inteligentes em Ativos Logísticos</t>
  </si>
  <si>
    <t>IT-030</t>
  </si>
  <si>
    <t>Comercialização e Logística 4.0</t>
  </si>
  <si>
    <t>Reduzir custos Logísticos e aumentar os níveis de serviço e segurança nas operações</t>
  </si>
  <si>
    <t>- HH para validar e estruturar o Procedimento;_x000D_
- Passagens e diárias para validar a solução;_x000D_
- Câmera termográfica e alvos para execução do serviço;_x000D_
- Software de processamento das imagens;</t>
  </si>
  <si>
    <t>- Execução de expedições em campo para ajustar o processo;_x000D_
- Definição de processos para detecção da borra através da câmera térmica em condições de baixo contraste;</t>
  </si>
  <si>
    <t>- Procedimento existente precisa ser trabalhado para ser executado por técnicos (sem supervisão dos desenvolvedores) e precisa ser aprimorado com cuidados que levem em conta situações adversas em campo para detecção do nível da borra;_x000D_
- Aplicado na execução dos serviço de medição de borra por termografia;_x000D_
- Disponível para o primeiro trimestre de 2021;</t>
  </si>
  <si>
    <t>- Procedimento claro e contendo todas as informações necessárias para execução do serviço;</t>
  </si>
  <si>
    <t>- Industrial_x000D_
- A Flir como fornecedorar de equipamento, treinamento e manutenção das câmeras;_x000D_
- Operadores de logística nos parques de armazenamento;_x000D_
- Time de segurança do trabalho e outros operacionais de suporte dos terminais;</t>
  </si>
  <si>
    <t>- Clientes desejem medir a quantidade de borra antes de contratar o serviço de remoção/tratamento;_x000D_
- Desejo pelo levantamento de volume útil real do parque de armazenamento;</t>
  </si>
  <si>
    <t>- Equipe qualificada para prestação de serviço;_x000D_
- Câmera termográfica e outros acessórios;_x000D_
- Software e procedimento de medição de borra;</t>
  </si>
  <si>
    <t>- Agilidade no processo de medição em campo;_x000D_
- Redução do nível de especialização exigido para a execução de medição termográfica de borra em tanque de armazenamento;_x000D_
- Mitigação de repetições em campo;</t>
  </si>
  <si>
    <t>- Serviço de medição de borra 90% mais barato que o atualmente utilizado (economia de ~250 kR$ por medição);_x000D_
- Maior previsibilidade de resíduo no tanque viabiliza redução da margem de alocação de recursos para limpeza de tanques;_x000D_
- Maior eficiência no processo de manutenção dos tanques;</t>
  </si>
  <si>
    <t>- Uso incorreto do procedimento;_x000D_
- Decisão de não utilizar ou suportar a criação do procedimento proposto;_x000D_
- Entrada de empresa com preço competitivo que realize o serviço sem necessidade do método proposto;_x000D_
- Redução na quantidade de serviços de remoção/tratamento de borra;_x000D_
- Procedimento desconsiderando alguma premissa considerada pelo responsável pelo uso em campo;_x000D_
- Falta de interesse das companhias no investimento em manutenção;</t>
  </si>
  <si>
    <t>- Procedimento estruturando para a execução do serviço de medição de borra;_x000D_
- Procedimento mantido via Portal de Gestão;_x000D_
- Clareza e cobertura de pontos relevantes;</t>
  </si>
  <si>
    <t>PT-200.20.00088.01</t>
  </si>
  <si>
    <t>EV-00564</t>
  </si>
  <si>
    <t>Medição de borra em Tanques por imagens termográficas</t>
  </si>
  <si>
    <t>É um software de processamento de imagens termográficas para análises rápidas de volume de borra precipitado no fundo de tanques</t>
  </si>
  <si>
    <t>Maior agilidade e repetibilidade no processamento de imagens termográficas. _x000D_
_x000D_
Com as imagens adquiridas em campo evita o custo de uma medição de borra comercial.</t>
  </si>
  <si>
    <t>LOG/PL/GMI</t>
  </si>
  <si>
    <t>upimgs/pano1_out.jpg</t>
  </si>
  <si>
    <t>ST-0182</t>
  </si>
  <si>
    <t>Armazenamento Otimizado de Petróleo e Derivados</t>
  </si>
  <si>
    <t>- RH para desenvolver e validar o software;_x000D_
- Banco de imagens;</t>
  </si>
  <si>
    <t>- Projetar alvos que aparecem nas imagens termográficas;_x000D_
- Deixar o software o menos dependente de ferramentas e setups externos;</t>
  </si>
  <si>
    <t>- Há um sistema desenvolvido em Lab-View, porém ele é monolítico e utiliza um kit de ferramentas de visão computacional com licenças limitadas, parte do esperado é reescrever para retirar a limitação dessas licenças;_x000D_
- O sistema precisa ser validado metrologicamente, novos alvos precisam ser projetados e fabricado, software precisa ser re-trabalhado para os novos alvos e revisto a integração com as ferramentas da Microsoft e o harware precisa ser especificado detalhadamente; _x000D_
- Sistema será utilizado também em serviço de medição de borra;_x000D_
- Previsão que o sistema esteja completamente operacional ainda no ano de 2021;</t>
  </si>
  <si>
    <t>- Funcionalidade e usabilidade do software;_x000D_
- Nível de detalhamento da lista de hardware;</t>
  </si>
  <si>
    <t>- A Flir como fornecedorar de equipamento, treinamento e manutenção das câmeras;_x000D_
- Operadores de logística nos parques de armazenamento;_x000D_
- Equipe de TI para validar processos;_x000D_
- Empresas de remoção/tratamento de borra;</t>
  </si>
  <si>
    <t>- Equipe qualificada de desenvolvimento;_x000D_
- Banco de imagens termográficas;</t>
  </si>
  <si>
    <t>- Agilidade no processo de medição em campo;_x000D_
- Redução do nível de especialização do operador em campo;_x000D_
- Registro histório das medições, visão da topografia da borra e digitalização de resultados;</t>
  </si>
  <si>
    <t>- Serviço de medição de borra 90% mais barato que o atualmente utilizado (economia de ~250 kR$ por medição);_x000D_
- Maior eficiência no processo de manutenção dos tanques;</t>
  </si>
  <si>
    <t>- Entrada de outra concorrente com preço competitivo;_x000D_
- Redução na quantidade de serviços de remoção/tratamento de borra;_x000D_
- Falta de interesse das companhias no investimento em manutenção;</t>
  </si>
  <si>
    <t>- Sistema de medição de borra composto por software e especificação de hardware;_x000D_
- Software funcional (preparação do ambiente realizada a parte) e lista detalhada do hardware;</t>
  </si>
  <si>
    <t>PT-200.20.00088.02</t>
  </si>
  <si>
    <t>PT-200.20.00182.02</t>
  </si>
  <si>
    <t>EV-00565</t>
  </si>
  <si>
    <t>Ábaco de parametrização para impelidores de tanques</t>
  </si>
  <si>
    <t>Ferramenta eletrônica de parametrização operacional para impelidores de tanques de armazenamento de petróleo.</t>
  </si>
  <si>
    <t>1-Redução do custo com manutenção, retirada e descarte de borra; 2-Redução da formação de borra; 3-Aumento da disponibilidade do parque de tanques de armazenamento de petróleo ;4-Redução do consumo energético dos misturadores; 5-geração de indicadores operacionais de mistura do petróleo (blend), qualificando o produto armazenado.</t>
  </si>
  <si>
    <t>upimgs/Impelidor_snappHexaMesh_cfmesh.jpg</t>
  </si>
  <si>
    <t>LM0X</t>
  </si>
  <si>
    <t>Reynaldo Pires da Fonseca</t>
  </si>
  <si>
    <t>9696445</t>
  </si>
  <si>
    <t>Custo do Termo de coperação;_x000D_
Custo de treinamento e ATC.</t>
  </si>
  <si>
    <t>Teste em campo com medições do processo. Comparação da operação com e sem o uso da ferramenta.</t>
  </si>
  <si>
    <t>Entrega do produto em maio de 2021 e implantação em algumas refinarias e terminais, selecionadas com o cliente, da ferramenta computacional, até maio de 2022</t>
  </si>
  <si>
    <t>Disponibilidade do parque de tanques por parte do cliente para realização da implantação da ferramenta computacional.</t>
  </si>
  <si>
    <t>Terminais_x000D_
Refinarias_x000D_
UNICAMP (termo de cooperação)_x000D_
CENPES</t>
  </si>
  <si>
    <t>Solução desenvolvida pela Universidade e o CENPES independe do mercado.</t>
  </si>
  <si>
    <t>Custo de treinamento e ATC com a Universidade para suporte técnico no momento da implantação.</t>
  </si>
  <si>
    <t>Ganhos com redução de manutenção, limpeza e descarte da borra;_x000D_
Redução do consumo energético no enquadramento do petróleo;_x000D_
Redução no impacto ambiental, ganho na imagem, redução do tempo de pessoas dentro do tanque para realização da limpeza; redução da emissão de carbono no processo de incineração da borra nas cimenteiras.</t>
  </si>
  <si>
    <t>VPL considerando custos evitados com base no histórico de limpeza e destinação do resíduo (borra) em tanques de armazenamento de petróleo (Refinarias e Terminais). Aumento da receita através da maior disponibilidade de tanques, consequente maior aproveitamento do ativo;_x000D_
Redução com apólice de seguros com ativos logísticos.</t>
  </si>
  <si>
    <t>Ferramenta de parametrização operacional para tanques de petróleo._x000D_
Redução da formação de borra; _x000D_
Redução de paradas de tanque para remoção do borra e realização de manutenção;_x000D_
Menor necessidade de tratamento de resíduos;_x000D_
Redução da presença de água e consequente redução da corrosão de dutos e equipamentos na refinaria e terminais.</t>
  </si>
  <si>
    <t>PT-200.20.00088.03</t>
  </si>
  <si>
    <t>PT-200.20.00182.03</t>
  </si>
  <si>
    <t>EV-00566</t>
  </si>
  <si>
    <t>Implantação de processo de priorização de manutenção de tanques tendo por base estudo de machine learning</t>
  </si>
  <si>
    <t>É um "framework" que mostra como estudos de machine learning podem ajudar na priorização de manutenção em tanques de petróleo</t>
  </si>
  <si>
    <t>CYX3</t>
  </si>
  <si>
    <t>Leonardo Rosas Leal</t>
  </si>
  <si>
    <t>9752109</t>
  </si>
  <si>
    <t>Aproximadamente R$ 5MM segundo negociação do termo de cooperação com a UFRJ</t>
  </si>
  <si>
    <t>Qualidade dos dados nos bancos de dados referentes à Logística da Petrobras</t>
  </si>
  <si>
    <t>Atualmente, não temos tais processos  de priorização de forma sistêmica. Em princípio, serão aplicados nos ativos logísticos de São Paulo a partir de 2021.</t>
  </si>
  <si>
    <t>PESC-COPPE-UFRJ: Programa de Engenharia de Sistemas e Computação da UFRJe PUC-RJ</t>
  </si>
  <si>
    <t>Não identificado</t>
  </si>
  <si>
    <t>Mão de obra qualificada em banco de dados e Machine Learning</t>
  </si>
  <si>
    <t>Suportar deciões com ferramentas de IA minimizando subjetividades em processos decisórios.</t>
  </si>
  <si>
    <t>PT-200.20.00088.04</t>
  </si>
  <si>
    <t>EV-00567</t>
  </si>
  <si>
    <t>Data set e análise exploratória de dados para o estudo de machine learning em estadia de navios</t>
  </si>
  <si>
    <t>É o conjundo de dados sobre o qual os algorítmos de machine learning irão inferir (aprender) um modelo de previsão para o tempo de estadia de um navio em um porto.</t>
  </si>
  <si>
    <t xml:space="preserve"> Em princípio, serão aplicados nos ativos logísticos de interesse do RGN Digital a partir de 2021.</t>
  </si>
  <si>
    <t>Data set e análise exploratória de dados para estudo de machine learning.</t>
  </si>
  <si>
    <t>PT-200.20.00088.05</t>
  </si>
  <si>
    <t>EV-00568</t>
  </si>
  <si>
    <t>Modelo de reconhecimento de padrões e sinergias ocultas em operação de dutos com base em aprendizado de máquina não supervisionado</t>
  </si>
  <si>
    <t>É um modelo de apoio a decisão por meio de aprendizado de máquina para o levantamento de relações matemáticas entre variáveis logísticas na operação de dutos.</t>
  </si>
  <si>
    <t>Atualmente, não temos tais modelos de previsão difundidos de forma sistêmica. Em princípio, serão aplicados nos ativos logísticos de São Paulo a partir de 2021.</t>
  </si>
  <si>
    <t xml:space="preserve">Modelo de reconhecimento de padrões e sinergias ocultas em operação de dutos tendo por base aprendizado de máquina não supervisionado </t>
  </si>
  <si>
    <t>EV-00569</t>
  </si>
  <si>
    <t>Modelo de machine learning para previsão do tempo de estadia de navios em portos</t>
  </si>
  <si>
    <t>Planejar a estadia de navios em portos, especificamente em terminais, em que haja operações da logística do RGN a fim de se buscar reduções no custo dessas operações.</t>
  </si>
  <si>
    <t>Aproximadamente, um VPL de R$ 45.15 MM segundo valoração</t>
  </si>
  <si>
    <t>Modelos matemáticos de previsão inferidos via machine learning para os principais processos logísticos da Petrobras</t>
  </si>
  <si>
    <t>PT-200.20.00088.06</t>
  </si>
  <si>
    <t>EV-00570</t>
  </si>
  <si>
    <t>Modelo de simulação de terminais SP sem as estruturas de IA (Derivados)</t>
  </si>
  <si>
    <t>É um modelo de simulação que comtemple as principais operações dos principais ativos logísticos de São Paulo para a movimentação de derivados"</t>
  </si>
  <si>
    <t>Aproximadamente, R$ 4MM de acordo com negociação de TC com a UNIFEI</t>
  </si>
  <si>
    <t xml:space="preserve">Maturidade das soluções tecnológicas de mercado que já existem integrando simulação com inteligência artificial;
</t>
  </si>
  <si>
    <t>Hoje, perde-se muito tempo tanto no desenvolvimento de tais modelos, assim como na análise de cenários. As novas tecnologias serão aplicadas nos ativos logísticos de São Paulo a partir de 2021;</t>
  </si>
  <si>
    <t>UNIFEI- Universidade Federal de Itajubá</t>
  </si>
  <si>
    <t>Softwares específicos: abertos e comerciais;</t>
  </si>
  <si>
    <t>Redução no tempo de ciclo para a tomada de decisões, desde o aparecimento de uma questão a ser resolvida até a concepção de uma solução.</t>
  </si>
  <si>
    <t>Modelos de simulação com arquiteturas de IA para a redução do prazo de desenvolvimento e de análise de cenários;</t>
  </si>
  <si>
    <t>PT-200.20.00088.07</t>
  </si>
  <si>
    <t>EV-00571</t>
  </si>
  <si>
    <t>Simulação de internalização de petróleo na REDUC e REGAP via Terminais do RJ</t>
  </si>
  <si>
    <t>Modelo de simulação destinado a avaliar a capacidade de internalização e movimentação de petróleo para a REDUC e Regap, num contexto de desinvestimento dessa última refinaria, aliado a necessidade do aumento da capacidade de atendimento a terceiros por parte do TABG, e com suporte do TEBIG e TECAM .</t>
  </si>
  <si>
    <t>Dimensionar a adequadamente a estrutura de armazenamento e movimentação do sistema em questão a fim de gerar de valor para companhia neste cenário de readequação da carteira de ativos. Além disso, uma avaliação/pesquisa de novas manobras e limites operacionais serão estudados, constituindo uma iniciativa de obtenção de ganhos financeiros com baixo CAPEX.</t>
  </si>
  <si>
    <t>Maturidade das soluções tecnológicas de mercado que já existem integrando simulação com inteligência artificial;</t>
  </si>
  <si>
    <t>Aproximadamente R$ 49,15MM de acordo com a valoração da entrega</t>
  </si>
  <si>
    <t>PT-200.20.00088.08</t>
  </si>
  <si>
    <t>PT-200.20.00209.08</t>
  </si>
  <si>
    <t>EV-00572</t>
  </si>
  <si>
    <t>Modelo de simulação de dutos de SP parametrizado para petróleo</t>
  </si>
  <si>
    <t>Disponibilização do modelo parametrizado para petróleo</t>
  </si>
  <si>
    <t>Aproximadamente R$ 20.81 MM de acordo com a valoração da entrega</t>
  </si>
  <si>
    <t>EV-00573</t>
  </si>
  <si>
    <t>Modelo de simulação de dutos de SP parametrizado para derivados</t>
  </si>
  <si>
    <t>Disponibilização do modelo parametrizado para derivados</t>
  </si>
  <si>
    <t>PT-200.20.00088.10</t>
  </si>
  <si>
    <t>EV-00574</t>
  </si>
  <si>
    <t>Modelo de simulação de dutos de SP com IA parametrizado para petróleo e derivados</t>
  </si>
  <si>
    <t>Modelo de simulação de dutos de SP com IA ( Petróleo e Derivados)</t>
  </si>
  <si>
    <t>Aproximadamente R$ 41.92MM de acordo com a valoração da entrega</t>
  </si>
  <si>
    <t>PT-200.20.00088.11</t>
  </si>
  <si>
    <t>EV-00576</t>
  </si>
  <si>
    <t>Tecnologia de sensoriamento vibroacústico para Faixa de Dutos</t>
  </si>
  <si>
    <t>Diretrizes para aquisição e aplicação de sistema de sensoriamento vibro-acústico para detecção de vazamentos e monitoramento operacional de dutos com tecnologia de mercado</t>
  </si>
  <si>
    <t>Redução brusca de eventos e risco de vazamentos com danos ao meio ambiente, pessoas e instalações da Petrobras. Redução de outros custos reativos, de patrulhamento, inspeção e manutenção, e remediação, na ordem de 70% de uma média de 150 milhões de reais por ano.</t>
  </si>
  <si>
    <t>upimgs/e-VMPS.png</t>
  </si>
  <si>
    <t>BW67</t>
  </si>
  <si>
    <t>Pedro Altoe Ferreira</t>
  </si>
  <si>
    <t>329500</t>
  </si>
  <si>
    <t>ST-0213</t>
  </si>
  <si>
    <t>Redução do volume perdido de petróleo e derivados (DCs)</t>
  </si>
  <si>
    <t>No P&amp;D os gastos estão na primeira onda restritos a custos de viagem e HH; Na segunda onda, se a resposta do teste de campo for positiva, abrimos espaço para uma linha de pesquisa para otimização da solução de mercado, para testar outras funcionalidades para a solução de mercado, e para aplicar a tecnologia para outros problemas em áreas de E&amp;P com o mesmo princípio de sensoriamento.</t>
  </si>
  <si>
    <t>"1- Fim da COVID-19 e retorno as atividades normais pela empresa italiana, e pela Petrobras, exemplos: deslocamento por transporte aéreo; processos via R.Federal e outros órgãos relacionados a parte de importação, compra e frete. A infra-estrutura do fornecedor na parte de software fica em Milão e na parte de fabricação e montagem em Bergamo, cujas atividades estão impactadas pela COVID. Igualmente está impactado a atividades de algumas subcontratadas (ex: paineis solares). Há ainda um subcomponente fabricado nos EUA, que pode talvez ter sua fabricação tb impactada pelos mesmos problemas dependendo da demanda por outros clientes. 2- Engajamento da área cliente, com apoio de técnicos e gerentes da operação e engenharia Transpetro para levantar os dados de campo, providenciar instalações, serviços, autorizações e obras de forma a facilitar o projeto conceitual do sistema de monitoramento. Idem para sua efetivação após a contratação do serviço. 3- Morosidade nos processos internos na Transpetro para efetivação de contrato de serviço com empresa italiana 4 - Prioridade para obras civis e de trepanação p/instalação de conexões com o duto em operação, para instalação nos pontos chaves nos terminais e ao longo da faixa de dutos pela Transpetro do sistema de sensoriamento e vigilância 5- ter menos atividades de gestão e acompanhamento de projetos de P&amp;D, pois tais atividades tiram o foco e reduz tempo, ter pessoas na equipe dedicada a função de gestor de projeto para a parte técnica fluir corretamente. A meta é deixar os envolvidos (pesquisador e gestor técnico) se concentrarem nas atividades necessárias para o projeto evoluir tirando-os de outras ligadas a parte de gestão 6- ter autonomia para decidir e aprovar viagens de campo ou mesmo ao exterior (tanto pelo lado da Transpetro como pelo gestor do PT no CENPES) junto ao fornecedor do sistema da parte de hardware e software para análises e discussões de adaptações , caso necessárias, para condições específicas encontrados nos dutos do sistema Petrobras 7- Suporte e apoio da cliente Petrobras RGN - LOG junto à Transpetro para priorizar as atividades de campo, e depois, caso o sistema implantado seja bem sucedido, viabilizar recursos financeiros para uma carteira de implantação mais abrangente."</t>
  </si>
  <si>
    <t>Situação atual é super crítica, onde temos necessidade imediata da solução. Primeiras implantações estão previstas para SP, e depois podem ser expandidas ao Centro-Oeste/ RJ e estados vizinhos. Para viabilizar a "Entrega" ou mesmo acelerá-la, o modelo de negócio foi mudado assumindo um serviço turn-key. As atividades iniciais foram impactadas pelas restrições de mobilidade impostas pela COVID-19. Com base no sucesso dos testes operacionais de campo, na missão no exterior em Jan de 2020, em duto da operadora ENI, junto com as informações prospectadas no projeto, a área cliente aprovou acelerar a implantação. Assumiu os testes na missão no exterior como fase piloto, e decidiu implantar de imediato o sistema em dois dutos.</t>
  </si>
  <si>
    <t>Precisão da localização dos eventos, % de acertos de identificação e baixo número de falso-positivos. Ter sucesso na identificação/localização de eventos na faixa que cruzam diferentes tipos de ambientes. Manter uma boa acurácia com sensores instalados a um distanciamento grande (ex: 30Km), para consequentemente ter custo/beneficio atrativo._x000D_
Os parâmetros principais para que a tecnologia seja aplicável é que o duto tenha coluna-fechada, pressão mínima de 1 bar, uso contínuo de antena para sincronização dos dados, e diâmetro do vazamento) maior ou igual ao definido para a acurácia da tecnologia.</t>
  </si>
  <si>
    <t>SolAres</t>
  </si>
  <si>
    <t>Que  a empresa detentora da tecnologia licenciada pela ENI, crie parcerias nacionais ou filial própria no país para atender a demanda de  fornecer serviço  no Brasil  conforme o modelo de negócio escolhido pela Transpetro. Caso contrário, a implantação de forma abrangente do sistema de vigilância dependerá da aquisição direta dos equipamentos além do licenciamento anual do uso do software de avaliação dos dados do sistema de detecção. Nesta alternativa, todos os custos e atividades de mantenabilidade são executadas pela própria Transpetro, ou via outros contratos nacionais de mão de obra. Como tivemos restrições com a COVID-19, as ações para acelerar ou manter a implantação conforme idealizamos poderá ser impactada. Por exemplo, poderemos ter atrasos na implantação na sua escalabilidade, ou seja, de forma mais abrangente do sistema para o número assumido de 10 dutos na valoração. Se isso ocorrer, o VPL calculado para os primeiros 10 anos considerado que o início começa a contar a partir do início da implantação no primeiro duto, poderá ser penalizado.</t>
  </si>
  <si>
    <t>Financeiro: HH, compromisso gerencial para implantação, prioridade de setores de análise de conformidade para contratação, etc.. recurso financeiro, pessoas dedicadas para implantar e acompanhar o sistema na fase inicial, e de equipes dedicadas para verificar (de forma segura) no campo os eventos. Continuidade da prestação de serviço e licenciamento pelos parceiros chaves.</t>
  </si>
  <si>
    <t>Redução brusca de eventos e risco de vazamentos com danos ao meio ambiente, pessoas e instalações da Petrobras. Redução de outros custos reativos, de patrulhamento, inspeção e manutenção, e remediação, na ordem de 70% de uma média de 150 milhões de reais por ano. A solução traz outros ganhos devido a outras funcionalidades que ajudam na operação, tais como: rastreamento de pigs, fechamento de válvulas, e deslocamento de diferentes tipos de produtos bombeados.</t>
  </si>
  <si>
    <t>Ganho de custo evitado, potencial, na ordem de R$ 1,3 Bilhões em 10 anos.</t>
  </si>
  <si>
    <t>"1-Empresa licenciada é pequena e pode ser adquirida por outra empresa gerando descontinuidade ou atrasos; 2- Aumento do custo dos sistemas inviabilizando seu uso em larga escala,"; 3- Barreiras alfandegárias ou restrições atrasando a importação de produtos europeu, ou mesmo novas restrições de ingresso de pessoas vindo da Italia devido à COVID-19, impedindo a instalação do sistema, ou treinamento de profissionais subcontratados brasileiros para realizar a tarefa; 4- Empresas nacionais subcontratadas para execução das tarefas de montagem, instalação e mantenabilidade apresentarem desempenho insatisfatório, levando os sistemas a ficarem com baixa disponibilidade operacional. 5 -A implantação pode ser impactada pela não disponibilidade operacional do sistema, em áreas de válvulas desassistidas ao longo da faixa de dutos. O conceito inicial é proteger tais áreas com a instalação de câmeras e atuar rapidamente coibindo ações de depredação, substituindo as partes danificadas com agilidade. Contudo se tal conceito não funcionar, será necessário fazer investimentos adicionais, com um projeto mais robusto de proteção da área de sensores na faixa para mitigar tais situações.</t>
  </si>
  <si>
    <t>"Sistema de detecção considerando a premissa que duto tenha coluna cheia, ele deve ser capaz de: 1- identificar perdas de produto 2- ser capaz de gerar baixa taxa de falso positivo 3- ter boa precisão na localização</t>
  </si>
  <si>
    <t>PT-200.20.00163.01</t>
  </si>
  <si>
    <t>PT-200.20.00213.01</t>
  </si>
  <si>
    <t>EV-00577</t>
  </si>
  <si>
    <t>GASGUN - PIG ACÚSTICO</t>
  </si>
  <si>
    <t>Aplicação de técnicas acústicas no desenvolvimento dos protótipos de equipamentos  (PIG Acústico e GASGUN) para inspeção e detecção/localização de trepanações ilegais e vazamentos em dutos de transporte de óleo e gás.</t>
  </si>
  <si>
    <t>1) Localizar trepanações ilegais e furos na linha mesmo sem o vazamento estar acontecendo; _x000D_
2) Evitar furto de combustíveis; _x000D_
3) Evitar multas por danos ambientais e exposição da Companhia;_x000D_
4) Evitar multas pelo descumprimento de norma reguladora (ANP) que obriga utilização de detecção de vazamentos.</t>
  </si>
  <si>
    <t>upimgs/gasgun_2.jpg</t>
  </si>
  <si>
    <t>CXAK</t>
  </si>
  <si>
    <t>Italo Marcio Madeira</t>
  </si>
  <si>
    <t>223940</t>
  </si>
  <si>
    <t>9 MM R$ da concepção até a entrega.</t>
  </si>
  <si>
    <t>Localizar derivações clandestinas utilizando ondas acústicas propagadas e refletidas dentro de dutos de transporte de combustíveis.</t>
  </si>
  <si>
    <t>1) realidados estudos analíticos e numéricos das propagações e reflexões de onda nas geometrias abrangidas e realizados testes experimentais dos princípios físicos envolvidos; _x000D_
2) Será aplicado inicialmente no duto OSRIO (Japeri-Reduc) e no OSVAT; _x000D_
3) a partir de junho de 2022.</t>
  </si>
  <si>
    <t>1) diâmetro do duto e espessura;_x000D_
2) comprimento do duto; _x000D_
3) duto enterrado ou aéreo; _x000D_
4) dimensões da derivação; _x000D_
5) se é "duto pigável";_x000D_
6) fase do produto e _x000D_
7) duto de coluna aberta ou fechada.</t>
  </si>
  <si>
    <t>COPPE - UFRJ</t>
  </si>
  <si>
    <t>Continuidade na utilização de transporte dutoviário de combustíveis.</t>
  </si>
  <si>
    <t>1) Montagem de linha em escala no laboratório; _x000D_
2) construção do Invólucro PIG; _x000D_
3) Dispositivos sensores e dispositivos emissores; _x000D_
4) Projeto e construção de ancoragem e interface entre duto e GASGUN;_x000D_
5) Módulo portátil de recarga do GASGUN</t>
  </si>
  <si>
    <t>Localização de pontos de furto de combustíveis, inibindo locais de derivações clandestinas atuais.</t>
  </si>
  <si>
    <t>Economia de 50 MM R$/ano (conforme apurado em 2019) em furto de produto e reparo de dutos de transporte de combustíveis. Evitar dano ambiental decorrente de derramamento em furto de produto combustível.</t>
  </si>
  <si>
    <t>Prejuízos em torno de 50 MM R$/ano em furtos de produtos e reparo de dutos de transporte de combustíveis. Prejuízo com imagem e multa por acidente ambiental.</t>
  </si>
  <si>
    <t>1) Construir PIG (pipeline inspection gauge) com tecnologia acústica semelhante a sonar para detectar derivações clandestinas;_x000D_
2) construir sistema acústico ativo com canhão de gás (GASGUN) para localizar derivações clandestinas.</t>
  </si>
  <si>
    <t>PT-200.20.00163.02</t>
  </si>
  <si>
    <t>PT-200.20.00213.02</t>
  </si>
  <si>
    <t>EV-00578</t>
  </si>
  <si>
    <t>Pig baixo custo (CP) para detecção derivações clandestinas</t>
  </si>
  <si>
    <t>Protótipo de Pig simplificado com sensores de correntes parasitas para detecção de derivações clandestinas</t>
  </si>
  <si>
    <t>A Petrobras terá a possibilidade de empregar uma ferramenta simplificada de inspeção, proporcionando um menor custo por inspeção e uma maior frequência de inspeções, atuando como um elemento importante no enfrentamento das derivações clandestinas. Adicionalmente, a ferramenta de inspeção é projetada para ser semelhante a um PIG convencional de limpeza, facilitando seu manuseio e aplicação por equipes próprias ou contratadas.</t>
  </si>
  <si>
    <t>upimgs/PIG_CP_MAP-E.png</t>
  </si>
  <si>
    <t>"R$ 3,2 MM:_x000D_
TC (PEP78) R$ 3,0 MM;  Serviços (PEP85) R$  20 k; HH (PEP75) R$ 200 k."</t>
  </si>
  <si>
    <t>Assinar a parceria e efetuar desembolsos do TC.</t>
  </si>
  <si>
    <t>"Situação Atual: Inspeções estão sendo realizadas com pigs convencionais, com custo médio de R$ 250.000,00 por corrida. Estimativa é reduzir estes custos a no máximo R$ 75.000,00 por corrida._x000D_
Onde: 28 dutos de transportes considerados como críticos pela Transpetro; _x000D_
Quando: Disponibilização para teste de campo em setembro/21".</t>
  </si>
  <si>
    <t>Velocidade de passagem do pig limitada a 2 m/s.</t>
  </si>
  <si>
    <t>"COPPE/LNDC (TC em contratação)_x000D_
4PIPE/HIDROPIG (mostrou interesse em possível licenciamento da tecnologia)".</t>
  </si>
  <si>
    <t>Não ser criada solução inovadora com custos para inspeção mais baixos.</t>
  </si>
  <si>
    <t>"Recurso financeiro: _x000D_
Assinatura do TC em 2020 - valor total R$ 4.998.597,72, parcela em 2020 R$ 1.986.721,49"</t>
  </si>
  <si>
    <t>Redução de custos de inspeção;  redução de riscos de acidentes (vazamento, incêndio); redução de perda de produtos.</t>
  </si>
  <si>
    <t>"A proposta é desenvolver pig simplificado de baixo custo com sensores eletromagnéticos (p. ex.: correntes parasitas) de forma que os custos para passagem desse pig fique na ordem de 30% dos custos de passagem de pigs convencionais de mercado;_x000D_
Parâmetros a serem alcançados:                                                     Obter probabilidade de deteção mínima de 90% para derivações de diâmetro maior ou igual a 3/8""."</t>
  </si>
  <si>
    <t>PT-200.20.00163.03</t>
  </si>
  <si>
    <t>PT-200.20.00213.03</t>
  </si>
  <si>
    <t>EV-00579</t>
  </si>
  <si>
    <t>Pig baixo custo (OG) para detecção derivações clandestinas</t>
  </si>
  <si>
    <t>Protótipo de Pig simplificado com sensores de ondas guiadas circunferenciais para detecção de derivações clandestinas</t>
  </si>
  <si>
    <t>Comentário: entrega de valor interrompida, com previsão de validação do conceito de uma ferramenta de inspeção de dutos empregando a técnica de ondas guiadas, com previsão de conclusão em TRL6 e CRL4 (transformar em marco de controle).</t>
  </si>
  <si>
    <t>R$ 3,2 MM:_x000D_
TC (PEP78) R$ 3,0 MM;  Serviços (PEP85) R$  20 k; HH (PEP75) R$ 200 k.</t>
  </si>
  <si>
    <t>Continuar a parceria e efetuar desembolsos restantes do TC.</t>
  </si>
  <si>
    <t>Situação Atual: Inspeções estão sendo realizadas com pigs convencionais, com custo médio de R$ 250.000,00 por corrida. Estimativa é reduzir estes custos a no máximo R$ 75.000,00 por corrida._x000D_
Onde: 28 dutos de transportes considerados como críticos pela Transpetro; _x000D_
Quando: Disponibilização para teste de campo em dezembro/21.</t>
  </si>
  <si>
    <t>UFRGS/LAMEF (TC em andamento).</t>
  </si>
  <si>
    <t>Recurso financeiro: _x000D_
Pagamento das parcelas restantes do TC - valor 2020 R$ 1.020.244,41 / 2021 R$ 920.244,42.</t>
  </si>
  <si>
    <t>Considerando-se redução de custos de inspeção e de custos associados a perda de produção e manutenção em função de acidentes já ocorridos devido a ação de derivações clandestinas, resulta-se VPL de R$ 107 MM em 10 anos.</t>
  </si>
  <si>
    <t>A proposta é desenvolver pig simplificado de baixo custo com sensores de ondas guiadas circunferenciais de forma que os custos para passagem desse pig fique na ordem de 30% dos custos de passagem de pigs convencionais de mercado;_x000D_
Parâmetros a serem alcançados:                                                     Obter probabilidade de deteção mínima de 90% para derivações de diâmetro maior ou igual a 3/8"".</t>
  </si>
  <si>
    <t>PT-200.20.00163.04</t>
  </si>
  <si>
    <t>PT-200.20.00213.04</t>
  </si>
  <si>
    <t>EV-00580</t>
  </si>
  <si>
    <t>PIG de Baixo Custo de Mercado para derivações clandestinas</t>
  </si>
  <si>
    <t>Avaliação de PIGs de Baixo Custo disponíveis no mercado com foco em inspeção para detecção de derivações clandestinas.</t>
  </si>
  <si>
    <t>A Petrobras terá a possibilidade de empregar uma ferramenta simplificada de inspeção, proporcionando um menor custo por inspeção e uma maior frequência de inspeções, atuando como um elemento importante no enfrentamento das derivações clandestinas.</t>
  </si>
  <si>
    <t>upimgs/PIG_DMR_p_MAP-E.PNG</t>
  </si>
  <si>
    <t>CJW1</t>
  </si>
  <si>
    <t>Sergio Ricardo Kokay Morikawa</t>
  </si>
  <si>
    <t>9657561</t>
  </si>
  <si>
    <t>O Projeto de P&amp;D se baseou em TEAs (Test Evaluation Agreements) com três fornecedores e sem custos para a Petrobras. Até 2019 o projeto havia consumido R$ 487.600 em HH/Petrobras. Para as avaliações de campo foram realizadas contratações por rodízio de fornecedores pela Transpetro.</t>
  </si>
  <si>
    <t>Concluir a avaliação dos resultados obtidos do último teste de campo para validação do modelo comercial da ferramenta de inspeção.</t>
  </si>
  <si>
    <t>A Petrobras vem enfrentando desafios com o elevado número de derivações clandestinas nos últimos dois anos. A tecnologia poderá ser aplicada em todos os dutos "pigáveis" da malha de dutos terrestres da Petrobras. A previsão é de que a partir de setembro/2020, a tecnologia deva estar disponível para aplicação (contratação).</t>
  </si>
  <si>
    <t>É uma ferramenta compacta, de um único módulo, e que apresenta especificações técnicas dentro do que se entende como desejado para o tipo de aplicação.</t>
  </si>
  <si>
    <t>PipeWay Engenharia LTDA</t>
  </si>
  <si>
    <t>Ainda devemos ter alguns anos pela frente com ocorrências de derivações clandestinas. Nos países onde isso ocorreu foi verificado que, se não combatido há um aumento expressivo no número de casos e, mesmo em casos onde se consegue controlar é necessário manter ações para que o problema não reapareça.</t>
  </si>
  <si>
    <t>Com a ferramenta em fase final de avaliação, o recurso necessário para conclusão da entrega será a avaliação dos especialistas da Petrobras e Transpetro.</t>
  </si>
  <si>
    <t>A nova ferramenta de inspeção poderá representar uma economia de até 70% quando comparada com a tecnologia convencional empregada.</t>
  </si>
  <si>
    <t>Caso haja uma redução drástica no número de derivações clandestinas que não justifique a necessidade de inspeções frequentes.</t>
  </si>
  <si>
    <t>Disponibilizar uma ferramenta simplificada de inspeção interna de dutos com foco na detecção de derivações clandestinas. Confiabilidade de detecção maior do que 90%, nos casos furos passantes de 10mm, e sob certas condições, nos casos furos passantes de até 6mm.</t>
  </si>
  <si>
    <t>PT-200.20.00163.05</t>
  </si>
  <si>
    <t>PT-200.20.00213.05</t>
  </si>
  <si>
    <t>EV-00581</t>
  </si>
  <si>
    <t>SOLID²</t>
  </si>
  <si>
    <t>SOLID² - Sistema de Observação, Localização, Identificação e Danos em Dutos. Desenvolver um sistema computacional inteligente para permitir a detecção e localização de vazamentos e danos em dutos de óleo e gás. Esse sistema, permitirá a detecção e localização de pontos de furto de combustível, atuando inclusive preditivamente, possibilitando a previsão de regiões propícias à ocorrência de novas derivações.</t>
  </si>
  <si>
    <t>1) Aumentar a acurácia na identificação e localização de vazamentos;_x000D_
2) Reduzir o tempo de detecção de vazamentos;_x000D_
3) Evitar furto de combustíveis;_x000D_
4) Evitar multas por danos ambientais e exposição da Companhia;_x000D_
5) Evitar multas pelo descumprimento de norma reguladora (ANP).</t>
  </si>
  <si>
    <t>upimgs/solid2.png</t>
  </si>
  <si>
    <t>Realizar Identificação de vazamentos (detecção), controle de alarmes, fornecer ferramenta de observação e análise de dados, localizar vazamentos e classificá-los em dutos de gás, líquido ou bifásicos.</t>
  </si>
  <si>
    <t>Implementados _x000D_
1) Identificação e Localização para duto monofásico em fase líquida, _x000D_
2) será aplicado ao duto OSVAT de 22 polegadas;_x000D_
3) será implantado a partir de junho de 2022 (após os testes em escala real no CTDUT)</t>
  </si>
  <si>
    <t>1) Sensibilidade de Identificação (tamanho do vazamento); _x000D_
2) Tempo de identificação; _x000D_
3) Precisão da localização; _x000D_
4) Número de alarmes falsos e _x000D_
5) Quantidade de acertos.</t>
  </si>
  <si>
    <t>Continuidade na utilização de transporte dutoviário. Manutenção da legislação obrigando a utilizar um sistema de detecção de vazamentos.</t>
  </si>
  <si>
    <t>HH COPPE; HH TIC Cenpes; Disponibilidade de dados históricos e online via rede do duto OSVAT operado pela Transpetro; Disponibilidade de hardware para instalação do software.</t>
  </si>
  <si>
    <t>Localização de pontos de furto de combustíveis, inibindo locais de derivações clandestinas atuais e prevendo futuros pontos e horários de furtos.</t>
  </si>
  <si>
    <t>Economia de 50 MM R$/ano (conforme apurado em 2019) em furto de produto e reparo de dutos de transporte de combustíveis. Economia com um sistema próprio de detecção de vazamentos, conforme exigido por legislação, evitando também multas pela inexistência de um sistema obrigarório.</t>
  </si>
  <si>
    <t>Prejuízos em torno de 50 MM R$/ ano em furtos de produtos e reparo de dutos de transporte de combustíveis. Multa pelo não cumprimento da exigência de legislação específica sobre sistema de detecção de vazamentos. Acidente ambiental gerando prejuízo à imagem e multa.</t>
  </si>
  <si>
    <t>Construir: _x000D_
1) Identificador de vazamentos e controle de alarmes; _x000D_
2) Implementar Localização nas fases restantes monofásico gás, bifásico (abertura de coluna);_x000D_
3) Interface com Bancos de Dados reais; _x000D_
4) calibração com sistema real; _x000D_
5) Implantação final.</t>
  </si>
  <si>
    <t>PT-200.20.00163.06</t>
  </si>
  <si>
    <t>PT-200.20.00213.06</t>
  </si>
  <si>
    <t>EV-00582</t>
  </si>
  <si>
    <t>Abraçadeiras soldáveis</t>
  </si>
  <si>
    <t>Projeto e construção de abraçadeiras aparafusadas soldáveis, possibilitando reparo permanente, mesmo em situações de contingências, especialmente, aquelas causadas por derivações clandestinas. Essa entrega proporcionará um aumento de disponibilidades para reparo em operação, e maior segurança operacional. Não há similar no mercado.</t>
  </si>
  <si>
    <t>(1) Aumento de possibilidades para reparo em operação de derivações clandestinas;(2) Maior rapidez para execução do reparo e liberação da linha(3) Maior segurança operacional pela redução do risco da soldagem em operação;</t>
  </si>
  <si>
    <t>ST-0212</t>
  </si>
  <si>
    <t>Aumento da disponibilidade de dutos (DCs)</t>
  </si>
  <si>
    <t>(1) Custos P&amp;D: R$2.5MM;_x000D_
(2) No cálculo dos benefícios já estão sendo considerados os custos de implantação.</t>
  </si>
  <si>
    <t>(1) Abraçadeiras aparafusadas são  consideradas como reparo provisório. Serão desenvolvidos projetos de abraçadeiras soldáveis e estudados procedimentos de soldagem em operação para soldagem dessas abraçadeiras a fim de tornar essa opção um reparo permanente;</t>
  </si>
  <si>
    <t>(1) Abraçadeiras aparafusadas são reparos provisórios e normalmente usados para conter contingencias. O projeto visa tornar essa entrega um reparo permanente; A proposta da UFSC está contratada e em execução;_x000D_
(2) Será aplicada na malha de dutos da Petrobras e possível abrangência para tubulações de refinarias e plataformas;_x000D_
(3) A partir de 2023.</t>
  </si>
  <si>
    <t>(1) Num primeiro momento de posse do projeto otimizado e da abraçadeira construida, a implantação da entrega se dará através do CREDUTO (Centro de Reparos Emergencial de Dutos da Petrobras) com sua equipe própria._x000D_
(2) A partir dessa implantação essa solução ficará disponível para outras unidades do sistema Petrobras.</t>
  </si>
  <si>
    <t>UFSC;_x000D_
TRANSPETRO/CREDUTO (TP/DDT/COICM/TPO/CRD);_x000D_
LOG/PL/EGE.</t>
  </si>
  <si>
    <t>(1) A UN deve prever em suas especificações técnicas a utilização dessa alternativa de reparo.</t>
  </si>
  <si>
    <t>(1) Otimização do projeto da abraçadeira a ser soldada em operação com requisitos de qualificação conforme API 1104 anexo B e N-2163._x000D_
(2)Termo de cooperação com a UFSC coexecutora do projeto.</t>
  </si>
  <si>
    <t>(1) Aumento de disponibilidades para reparo em operação;_x000D_
(2) Maior segurança operacional pela redução do risco de trinca induzida pelo hidrogênio.</t>
  </si>
  <si>
    <t>Verbas de P&amp;D (HH interno e conhecimento);_x000D_
_x000D_
ATC;_x000D_
 _x000D_
Valoração: VPL da ordem de  R$25MM</t>
  </si>
  <si>
    <t>(1) Reduzir a ocorrência de derivações clandestinas no Brasil. _x000D_
(2) Opção de realizar troca de trecho ao invés da soldagem em operação</t>
  </si>
  <si>
    <t>Nossas Abraçadeiras Soldáveis ajudam a Transpetro que tem como propósito operar os terminais e dutos da Petrobras com segurança através da aplicação de um reparo contingencial e permanente e da agilidade na manutenção, reduzindo o impacto das derivações clandestinas	, ao contrário do produto disponível no mercado que requer um reparo provisório._x000D_
_x000D_
_x000D_
(1) Projeto de abraçadeiras aparafusadas soldáveis como proposta para reparo permanente. _x000D_
(2) Otimização e validação do projeto de uma abraçadeira estanque e soldável em operação conforme API 1104 anexo B e norma Petrobras N-2163.</t>
  </si>
  <si>
    <t>PT-200.20.00092.01</t>
  </si>
  <si>
    <t>PT-200.20.00212.01</t>
  </si>
  <si>
    <t>EV-00583</t>
  </si>
  <si>
    <t>ERDUT II</t>
  </si>
  <si>
    <t>Equipamento de Reparo de Derivação Clandestina</t>
  </si>
  <si>
    <t>A tecnologia permitirá um reparo mais seguro e eficiente da derivação clandestina.</t>
  </si>
  <si>
    <t>upimgs/ERDUT_II_2zm2QfQ.jpg</t>
  </si>
  <si>
    <t>TC (PEP78) R$ 2,37 MM, HH (PEP85) 400 M</t>
  </si>
  <si>
    <t>Testes experimentais no CTDUT simulando condição de campo.</t>
  </si>
  <si>
    <t>Situação Atual: As intervencões ilegais nos dutos promovem vazamentos e estes precisam ser contidos de maneria rápida e segura. As técnicas atuais de reparos possuem limitação de pressão para serem aplicadas quando o duto está com vazamento. Além disso, a atual técnica de inserção de batoque de madeira cria um sobressalto interno no duto que pode danificar o Pig.</t>
  </si>
  <si>
    <t>Vazamento na derivação clandestina.</t>
  </si>
  <si>
    <t>Dentro da Petrobras: CREDUTO_x000D_
Fora da Petrobras: UERJ</t>
  </si>
  <si>
    <t>O CREDUTO deve ter interesse em aplicar a tecnologia.</t>
  </si>
  <si>
    <t>Testes de validação da tecnologia no Centro de Reparo de Dutos da Petrobras e no Centro de Tecnologia de Dutos.</t>
  </si>
  <si>
    <t>Custos evitados: evitar interrupção do escomento do duto (lucro cessante) pós instalação do reparo. Benefício estimado em 3,6 MM por ano._x000D_
_x000D_
Detalhamento:_x000D_
Premissas_x000D_
Tempo de parada evitado por ano = 2 dias parada/incidente._x000D_
Quantidade de dutos reparados por ano: 2 dutos_x000D_
Quantidade de incidentes por duto por ano = 2 incidentes/ano.  _x000D_
Custo de indisponibilidade de um duto típico = R$ 500.000,00/dia. _x000D_
Custo de aplicação do reparo = R$ 100.000,00 _x000D_
_x000D_
Metodologia de Cálculo_x000D_
_x000D_
Beneficio = (Tempo de parada evitado por ano x Quantidade de dutos reparados por ano x Quantidade de incidentes por duto por ano + custo da indisponibilidade por dia - custo da aplicação dos reparos._x000D_
_x000D_
Benefício total por ano = ( 2 x 2 x 2 x 500.000,00) – (4 x R$100.000,00) =  R$ 3.600.000,00/ano</t>
  </si>
  <si>
    <t>Fim do furto de combustíveis, o que de fato seria o mais importante, mas não se pode trabalhar com esta hipótese.</t>
  </si>
  <si>
    <t>Aprimorar máquina  de forma a aumentar os limites de aplicação e além disso será desenvolvido dispositivo para aplicação do rebite com a presença da derivação clandestina.</t>
  </si>
  <si>
    <t>PT-200.20.00092.02</t>
  </si>
  <si>
    <t>PT-200.20.00212.02</t>
  </si>
  <si>
    <t>EV-00585</t>
  </si>
  <si>
    <t>Preaquecimento por indução</t>
  </si>
  <si>
    <t>Máquina de aquecimento por indução (não disponível no mercado) para soldagem em operação de reparos em dutos, visando aumento da abrangência de procedimentos de soldagem em operação e maior segurança operacional pela redução do risco de trinca induzida pelo hidrogênio. Em especial, para aqueles reparos ocasionados por derivações clandestinas.</t>
  </si>
  <si>
    <t>(1) Aumento da abrangência de procedimentos de soldagem em operação;(2) Maior segurança operacional pela redução do risco de trinca induzida pelo hidrogênio.</t>
  </si>
  <si>
    <t>(1) Custos P&amp;D: R$1.6MM;_x000D_
(2) Os procedimentos qualificados serão de propriedade Petrobras;_x000D_
(3) No cálculo dos benefícios já estãos sendo considerados os custos de implantação.</t>
  </si>
  <si>
    <t>(1) Simulação computacional e laboratorial das condições de extração de calor encontradas nas instalações da Petrobras._x000D_
(2) Definir a potência e arquitetura do equipamento de forma que seja capaz de realizar o preaquecimento em condições extremas de extração de calor._x000D_
(3) Desenvolver e aplicar um equipamento  inovador na Petrobras.</t>
  </si>
  <si>
    <t>(1) Nunca foi utilizado um equipamento semelhante na Petrobras; A proposta da UFSC está contratada e em execução;_x000D_
(2) Será aplicada na malha de dutos da Petrobras;_x000D_
(3) A partir de 2023.</t>
  </si>
  <si>
    <t>(1 )Num primeiro momento o equipamento será implantado atraves do CREDUTO (Centro de Reparos Emergencial de Dutos da Petrobras) com sua equipe própria._x000D_
(2) A partir dessa implantação o equipamento poderá ser licenciado para outras empresas do mercado</t>
  </si>
  <si>
    <t>1. UFSC;_x000D_
2. TRANSPETRO/CREDUTO (TP/DDT/COICM/TPO/CRD);_x000D_
3. LOG/PL/EGE;_x000D_
4. Empresa IMC.</t>
  </si>
  <si>
    <t>(1) A UN deve prever em suas especificações técnicas a utilização do equipamento em pelo menos um reparo de duto por ano.</t>
  </si>
  <si>
    <t>(1) Contratação de uma empresa para a construção e comercialização da entrega - já em definição;_x000D_
(2) Desenvolvimento de parâmetros para o preaquecimento.</t>
  </si>
  <si>
    <t>(1) Aumento da abrangência de procedimentos de soldagem em operação;_x000D_
(2) Maior segurança operacional pela redução do risco de trinca induzida pelo hidrogênio.</t>
  </si>
  <si>
    <t>Nosso equipamento de preaquecimento por indução ajuda a Transpetro que tem como propósito operar os terminais e dutos da Petrobras através da disponibilização de uma fonte de calor em campo para reduzir o risco de trincamento por hidrogênio e do aumento da janela operacional do procedimento de soldagem, reduzindo o impacto das derivações clandestinas	, ao contrário dos equipamentos disponíveis no mercado._x000D_
_x000D_
_x000D_
(1) Equipamento para realizar o preaquecimento na soldagem em operação. _x000D_
(2) Janela operacional com os parâmetros de preaquecimento e soldagem.</t>
  </si>
  <si>
    <t>PT-200.20.00092.03</t>
  </si>
  <si>
    <t>PT-200.20.00212.03</t>
  </si>
  <si>
    <t>EV-00586</t>
  </si>
  <si>
    <t>Reparos alternativos</t>
  </si>
  <si>
    <t>Geometrias de reparos alternativos soldados em operação com foco em derivações clandestinas, visando aumento de opções para reparo em operação (sem parada de produção ou transporte). Maior produtividade na execução desses reparos pela redução do conservadorismo de projeto. A prática atual é projetar reparos de acordo com o código ASME usando critérios de fabricação o que resulta em reparos excessivamente conservadores.</t>
  </si>
  <si>
    <t>(1) Aumento de possibilidades para reparo em operação de derivações clandestinas;(2) Maior rapidez para execução do reparo e liberação da linha; (3) Maior segurança operacional pela redução do risco da soldagem em operação;</t>
  </si>
  <si>
    <t>(1) Custos P&amp;D: R$2.5MM;_x000D_
(2) No cálculo dos benefícios já estão sendo considerados os custos de implantação._x000D_
(3) Os procedimentos qualificados serão de propriedade Petrobras;</t>
  </si>
  <si>
    <t>(1) Otimização de projeto de geometrias de reparos alternativos com foco em derivações clandestinas através de modelamento computacional e ensaios em escala real;</t>
  </si>
  <si>
    <t>(1) São realizados reparos com elevado conservadorismo seguindo o código ASME.  Tais reparos demandam alto tempo e grande quantidade de recursos. ; A proposta da UFSC está contratada e em execução;_x000D_
(2) Será aplicada na malha de dutos da Petrobras;_x000D_
(3) A partir de 2022.</t>
  </si>
  <si>
    <t>(1) Num primeiro momento de posse do projeto de reparo otimizado e validado, a implantação da entrega se dará através do CREDUTO (Centro de Reparos Emergencial de Dutos da Petrobras) com sua equipe própria._x000D_
(2) A partir dessa implantação essa solução ficará disponível para outras unidades do sistema Petrobras</t>
  </si>
  <si>
    <t>Simulação numérica;_x000D_
Projeto e construção dos reparos;_x000D_
Teste em escala real;_x000D_
Teste de campo._x000D_
Termo de cooperação com a UFSC coexecutora do projeto.</t>
  </si>
  <si>
    <t>Verbas de P&amp;D (HH interno e conhecimento);_x000D_
_x000D_
ATC;_x000D_
 _x000D_
Valoração: VPL da ordem de  R$38MM</t>
  </si>
  <si>
    <t>Nossas reparos alternativos ajudam a Transpetro que tem como propósito operar os terminais e dutos da Petrobras através da aplicação de novas geometrias otimizadas de reparos soldados em derivações clandestinas e da maior agilidade em função da redução do conservadorismo no projeto do reparo, ao contrário do procedimento atualmente utilizado nesse tipo de aplicação._x000D_
(1) Serão desenvolvidas novas geometrias de reparos soldados em função de ocorrências de derivações clandestinas. _x000D_
(2) Otimização de procedimentos soldados em operação conforme API 1104 anexo B e norma Petrobras N-2163</t>
  </si>
  <si>
    <t>PT-200.20.00092.04</t>
  </si>
  <si>
    <t>PT-200.20.00212.04</t>
  </si>
  <si>
    <t>EV-00587</t>
  </si>
  <si>
    <t>Procedimento GMAW e FCAW</t>
  </si>
  <si>
    <t>Procedimentos de soldagem por GMAW e FCAW aplicáveis a soldagem em operação para ajudar os operadores da malha de dutos da Petrobras ou a Transpetro através da aplicação de procedimentos de soldagem com maior capacidade de mecanização, produtividade e menor risco de trincamento pelo hidrogênio, ao contrário dos  processos atualmente utilizados nesse tipo de aplicação.</t>
  </si>
  <si>
    <t>(1) Aumento de possibilidades para reparo em operação de derivações clandestinas;(2) Maior rapidez para execução do reparo e liberação da linha; (3) Maior segurança operacional pela redução do risco da soldagem em operação; (4) Aumentar a produtividade e segurança da soldagem de reparo de derivações clandestinas com o uso de processos mecanizados e semiautomáticos; (5) Mecanizar para afastar o operador do risco(6) Redução do  risco de trinca induzida pelo Hidrogênio pela  redução da quantidade do próprio hidrogênio presente na junta soldada devido a utilização de processos com arame sólido.</t>
  </si>
  <si>
    <t>(1) Custos P&amp;D: R$1.6 MM;_x000D_
(2) Os procedimentos qualificados serão de propriedade Petrobras;_x000D_
(3) No cálculo dos benefíci os já estão sendo considerados os custos de implantação.</t>
  </si>
  <si>
    <t>(1) Desenvolver procedimentos de soldagem semiautomáticos e mecanizados para viabilizar a utilização do processo de soldagem  GMAW e FCAW para execução de reparos em operação de dutos;</t>
  </si>
  <si>
    <t>(1) Nunca foram utilizados os processos de soldagem  GMAW e FCAW na soldagem em operação na Petrobras; A proposta da UFSC está contratada e em execução;_x000D_
(2) Será aplicada na malha de dutos da Petrobras;_x000D_
(3) A partir de 2023.</t>
  </si>
  <si>
    <t>(1) Num primeiro momento os procedimentos serão implantados através do CREDUTO (Centro de Reparos Emergencial de Dutos da Petrobras) com sua equipe própria._x000D_
(2) A partir dessa implantação os procedimentos ficarão disponíveis para outras unidades do sistema Petrobras.</t>
  </si>
  <si>
    <t>(1) A UN deve prever em suas especificações técnicas a utilização dos processos de soldagem GMAW e FCAW.</t>
  </si>
  <si>
    <t>(1) Desenvolvimento de parâmetros de soldagem para adequação dos processos a soldagem em operação.</t>
  </si>
  <si>
    <t>Verbas de P&amp;D (HH interno e conhecimento);_x000D_
_x000D_
ATC;_x000D_
_x000D_
Valoração: R$ 17 MM (VPL 10 anos).</t>
  </si>
  <si>
    <t>Nossos novos procedimentos de soldagem em operação GMAW e FCAW ajudam a Transpetro que tem como propósito operar os terminais e dutos da Petrobras através da aplicação de procedimentos de soldagem com maior capacidade de mecanização, produtividade e menor risco de trincamento pelo hidrogênio, ao contrário dos  processos atualmente utilizados nesse tipo de aplicação._x000D_
_x000D_
_x000D_
(1) Procedimentos de soldagem usando processos de mais baixo hidrogênio difusível (GMAW), mais produtivos (FCAW) e de maior capacidade de mecanização (GMAW e FCAW). _x000D_
(2) Janela operacional com os parâmetros de soldagem.</t>
  </si>
  <si>
    <t>PT-200.20.00092.05</t>
  </si>
  <si>
    <t>PT-200.20.00212.05</t>
  </si>
  <si>
    <t>EV-00588</t>
  </si>
  <si>
    <t>Marcadores químicos de petróleo</t>
  </si>
  <si>
    <t>Avaliação de marcadores químicos de petróleo disponibilizados por fornecedores de mercado.</t>
  </si>
  <si>
    <t>1) Avaliação da performance dos marcadores químicos para petróleo;_x000D_
2) Emprego dos marcadores químicos em ações para rastreamento de cargas furtadas;_x000D_
3) Emprego dos marcadores químicos para dar suporte às ações de órgãos de fiscalização e autoridades do poder público.</t>
  </si>
  <si>
    <t>upimgs/Marcadores_MAP-E_2.png</t>
  </si>
  <si>
    <t>Para o Projeto foram assinados TEAs com três fornecedores, sem geração de custos para Petrobras. A estimativa inicial de custos do projeto de P&amp;D é de R$ 2,502 mil. Apesar de alguns custos de implantação já levantados, ainda será necessário aguardar a definição da estratégia de implantação.</t>
  </si>
  <si>
    <t>Executar os testes de avaliação de um marcador químico para petróleo para comprovação da sua eficácia e garantir que não gerem efeitos danosos aos produtos e processos.</t>
  </si>
  <si>
    <t>A Petrobras vem enfrentando desafios com o elevado número de derivações clandestinas nos últimos 2 anos. A tecnologia poderá ser aplicada em todos os dutos de transporte de petróleo da Petrobras. A previsão é de que em 2022 a tecnologia esteja disponível para aplicação (contratação).</t>
  </si>
  <si>
    <t>É preciso considerar que o marcador deve ter sido aprovado em todos os requisitos estabelecidos nos protocolos de avaliação.</t>
  </si>
  <si>
    <t>DOW, Authentix e Tracerco.</t>
  </si>
  <si>
    <t>Ainda deveremos ter alguns anos pela frente com ocorrências de derivações clandestinas. Nos países onde isso ocorreu foi verificado que, se não combatido, há um aumento expressivo no número de casos e, mesmo em casos onde consegue controlar, é necessário manter ações para que o problema não reapareça.</t>
  </si>
  <si>
    <t>Para realizar todos os testes do protocolo de avaliação, serão necessários recursos como, amostras de petróleo, marcadores químicos (fornecidos pelos parceiros), simulação de etapas de refino, e análise dos resultados (realizado pelos parceiros).</t>
  </si>
  <si>
    <t>A Petrobras ainda não utiliza marcadores químicos em seus petróleos. A possibilidade do uso destas tecnologias, pode representar ganhos nas ações de inteligência contra organizações criminosas que atuam na execução das derivações clandestinas.</t>
  </si>
  <si>
    <t>Os ganhos econômicos decorrerão da redução do número de ocorrências de derivações clandestinas e do volume de produtos furtados nos dutos da Petrobras, fruto das ações de inteligência suportados pelo uso dos marcadores.</t>
  </si>
  <si>
    <t>Caso haja uma redução drástica no número de derivações clandestinas que não justifique a necessidade do uso destes marcadores.</t>
  </si>
  <si>
    <t>Qualificar um marcador de petróleo que atenda as características consideradas como desejáveis pela Petrobras.</t>
  </si>
  <si>
    <t>PT-200.20.00163.07</t>
  </si>
  <si>
    <t>PT-200.20.00213.07</t>
  </si>
  <si>
    <t>EV-00590</t>
  </si>
  <si>
    <t>ESTUDO HIDRICO COMPERJ</t>
  </si>
  <si>
    <t>Entrega Parcial do PT-159.01.13473Estudo Hídrico para atender à condicionante de Licença de Instalação da UPGN e TREM 1 do COMPERJ - TAC INEA e MPRJ.</t>
  </si>
  <si>
    <t>Atendimento ao INEA e MPRJ para Licenciamento para a Instalação da UPGN e Trem 1 do COMPERJ.</t>
  </si>
  <si>
    <t>BACL</t>
  </si>
  <si>
    <t>Maria de Fatima Rodrigues da Cunha</t>
  </si>
  <si>
    <t>9677271</t>
  </si>
  <si>
    <t>ST-0200</t>
  </si>
  <si>
    <t>Soluções de tratamento e gerenciamento de recursos hídricos visando o reuso e a minimização da captação de água</t>
  </si>
  <si>
    <t>IT-032</t>
  </si>
  <si>
    <t>Minimização da vulnerabilidade hídrica e redução de custos de descarte de efluentes líquidos no RGN</t>
  </si>
  <si>
    <t>Reduzir a vulnerabilidade hídrica das instalações da Petrobras e aumentar a eficiência, confiabilidade e reduzir custos dos processos de descarte de efluentes hídricos em antecipação a novas exigências ambientais em garantia da continuidade operacional da produção.</t>
  </si>
  <si>
    <t>No P&amp;D, somente HH e os TCs com USP e UFRJ._x000D_
Para a implantação das soluções elencadas é necessário inserir os investimentos nos Planos da UNs e do Corporativo, não sendo possível interferência do CENPES.</t>
  </si>
  <si>
    <t>Manter em andamento, conforme planejado e contratado, os Termos de Cooperação com a USP e UFRJ.</t>
  </si>
  <si>
    <t>- ESTUDOS AVALIAM FONTES LOCACIONAIS E TECNOLÓGICAS. _x000D_
- AS SOLUÇÕES SÃO AVALIADAS ATRAVÉS DE METODOLOGIA MULTI-CRITÉRIO_x000D_
- SERÁ APLICADA PARA O SUPRIMENTO DA UPGN;_x000D_
- A PARTIR DE 2024 PELO PERÍODO DE 20 ANOS - HORIZONTE DO PROJETO</t>
  </si>
  <si>
    <t>QUE A FONTE HÍDRICA GARANTA O SUPRIMENTO PELA VIDA ÚTIL DO PROJETO, CONSIDERANDO-SE A EVOLUÇÃO NA OCUPAÇÃO DO SOLO DA BACIA HIDRÓGRAFICA, PROJEÇÃO FUTURA DO REGIME DE CHUVAS, E INFERÊNCIA DO EFEITO DAS MUDANÇAS CLIMÁTICAS</t>
  </si>
  <si>
    <t>- PDIDMS/CTA, CARACTERIZAÇÃO E MONITORAMENTO AMBIENTAL, RENOVÁVEIS E MUDANÇAS CLIMÁTICAS;_x000D_
_x000D_
- ICTs: USP/LABSID, UFRJ/LABHID</t>
  </si>
  <si>
    <t>A Gestão das Bacias Hidrográficas deve ser cada vez mais rigorosa quanto ao controle de outorgas, deve primar por um cadastro de usuários consistente, bem como a qualidade dos efluentes industriais e domésticos lançados nos corpos hídricos deve ser um valor.</t>
  </si>
  <si>
    <t>PERMANÊNCIA DOS TERMOS DE COOPERAÇÃO EM ANDAMENTO COM A UFRJ E USP.</t>
  </si>
  <si>
    <t>Evitar riscos à produção, que pode ocorrer periodicamente nos períodos de escassez hídrica cada vez mais frequente, e com despriorização do consumo industrial frente ao consumo humano, em conformidade com a Lei das Águas</t>
  </si>
  <si>
    <t>Perdas evitadas na produção do Refino, das Térmicas e Unidades Onshore de produção de petróleo, pela restrição das outorgas de captação.</t>
  </si>
  <si>
    <t>A falta de regulamentação, de fiscalização e controle, de ações para garantir a disponibilidade e qualidade da água, de ações para desenvolver sistemas que apoiem na gestão dos recursos hídricos das bacias hidrográficas, podem trazer riscos de suprimento além do que pode ser mitigado pelo conhecimento de uso atual e futuro adquirido nos estudos em desenvolvimento.</t>
  </si>
  <si>
    <t>AVALIAÇÃO DE DIFERENTES FONTES HÍDRICAS PARA SUPRIMENTO DE ÁGUA ÀS UNIDADES DE NEGÓCIO EM ÁREAS COM CRITICIDADE, VISANDO GARANTIR A CONTINUIDADE OPERACIONAL E O ATENDIMENTO AOS ÓRGÃOS AMBIENTAIS.</t>
  </si>
  <si>
    <t>PT-200.20.00094.01</t>
  </si>
  <si>
    <t>EV-00594</t>
  </si>
  <si>
    <t>Implantação do reúso 70 m3/h na RACE (Reduc)</t>
  </si>
  <si>
    <t>Implantação do reúso de 70 m3/h do efluente final na Rede Auxiliar de Combate a Emergências (RACE) da Reduc</t>
  </si>
  <si>
    <t>O reúso efetivamente implantado tem uma vazão média de 90 m³/h, o que representa entre 4 e 5% do consumo de água bruta da refinaria._x000D_
_x000D_
Esse reúso representa uma economia estimada em 1,5 milhões de R$/ano para a Petrobras, reafirma o empenho do Cenpes e REDUC com o Compromisso de Sustentabilidade 7 da Petrobras de reduzir a captação de água doce em 30% até 2025 e abre o caminho para que outras unidades operacionais sigam o exemplo da REDUC e implementem esta rota de reúso._x000D_
_x000D_
Adicionalmente, é importante ressaltar que a redução do uso de água doce é fundamental para mitigar o risco de queda de produção em nossas instalações em cenários de escassez hídrica.</t>
  </si>
  <si>
    <t>upimgs/Reúso_RACE.png</t>
  </si>
  <si>
    <t>U5RA</t>
  </si>
  <si>
    <t>Ricardo de Araujo Cid da Silva</t>
  </si>
  <si>
    <t>2496997</t>
  </si>
  <si>
    <t>P&amp;D: R$ 0,069 MM_x000D_
CAPEX: R$ 0,128 MM</t>
  </si>
  <si>
    <t>Alteração da Norma Petrobras_x000D_
Gestão de Mudanças/Alinhamento na REDUC</t>
  </si>
  <si>
    <t>Testes concluídos e validados, com primeira aplicação na REDUC até Dezembro/2020.</t>
  </si>
  <si>
    <t>Alinhamento para o sistema de resfriamento._x000D_
TOG na água tratada menor que 20 mg/L.</t>
  </si>
  <si>
    <t>Empresa Firemetria_x000D_
INDUSTRIAL/PO/UTL_x000D_
REDUC_x000D_
SMS Corp_x000D_
NORTEC</t>
  </si>
  <si>
    <t>Manutenção dos custos de produtos químicos utilizados no tratamento de água da refinaria.</t>
  </si>
  <si>
    <t>Gestão de Mudança na REDUC para o alinhamento e início do reuso.</t>
  </si>
  <si>
    <t>Redução de custos com o tratamento de água para uso na RACE._x000D_
Liberação dessa vazão da outorga de água captada, auxiliando na gestão hídrica da refinaria em casos de escassez ou diminuição da outorga.</t>
  </si>
  <si>
    <t>VPL: R$ 3,01 MM</t>
  </si>
  <si>
    <t>Parada ou ineficiência da unidade de tratamento de água contaminada da REDUC.</t>
  </si>
  <si>
    <t>Reuso de 70 m3/h do efluente contaminado da Reduc tratado (TOG &lt; 20 mg/L) na Rede Auxiliar de Combate a Emergências (RACE).</t>
  </si>
  <si>
    <t>EV-00595</t>
  </si>
  <si>
    <t>Implantação da coagulação inteligente (REDUC)</t>
  </si>
  <si>
    <t>Implantação de sistema de coagulação inteligente para otimização de Estações de Tratamento de Águas (ETAs) e minimização de custos operacionais</t>
  </si>
  <si>
    <t>- Eliminação da necessidade de fazer “jar test” diário ou semanal. Redução da demanda operacional._x000D_
_x000D_
- Resposta automática e imediata para variação da qualidade da água bruta, melhorando a qualidade da água tratada._x000D_
_x000D_
- Dosagens otimizadas de produtos químicos, evitando desperdícios e diminuindo os custos operacionais._x000D_
_x000D_
- Maior eficiência técnica, operacional e econômica.</t>
  </si>
  <si>
    <t>upimgs/Coagulacao_Inteligente.png</t>
  </si>
  <si>
    <t>P&amp;D: R$ 1,23 MM_x000D_
CAPEX: R$ 0,31 MM</t>
  </si>
  <si>
    <t>Calibração de uma rede neural frente as variabilidades na qualidade na água de alimentação da ETA + implantação / automação na planta.</t>
  </si>
  <si>
    <t>Testes iniciais realizados, em fase de otimização da rede neural, com potencial para primeira implantação na REDUC (2023) e, por abrangência, nas demais UNs do RGN.</t>
  </si>
  <si>
    <t>Facilidade de aplicação no sistema de controle da refinaria para permitir a automação do processo.</t>
  </si>
  <si>
    <t>UFRJ_x000D_
CENPES/PDIDMS/PRGN/EOP_x000D_
REDUC/EST/OT</t>
  </si>
  <si>
    <t>Manutenção dos custos de tratamento de água nas ETAs.</t>
  </si>
  <si>
    <t>Termo de Cooperação com a UFRJ ou estera ágil com empresas de tecnologia e/ou recursos internos.</t>
  </si>
  <si>
    <t>Redução dos custos de produtos químicos com tratamento de água._x000D_
Melhoria na qualidade e aumento da confiabilidade do sistema de tratamento._x000D_
Redução de demanda operacional.</t>
  </si>
  <si>
    <t>VPL: R$ 12,13 MM</t>
  </si>
  <si>
    <t>Redução nos custos dos produtos químicos utilizados nas ETAs.</t>
  </si>
  <si>
    <t>Sistema de rede neural para otimização dos processos de tratamento de água captada nas refinarias, mantendo a qualidade da água tratada e com redução de custos operacionais.</t>
  </si>
  <si>
    <t>PT-200.20.00095.02</t>
  </si>
  <si>
    <t>PT-200.20.00188.12</t>
  </si>
  <si>
    <t>EV-00596</t>
  </si>
  <si>
    <t>Reúso de 350 m3/h do efluente final Reduc</t>
  </si>
  <si>
    <t>Viabilização do reuso de 350 m3/h do efluente final da Reduc no sistema de resfriamento, suprindo a ausência da outorga de Saracuruna e liberando vazão de água captada para UPGN do COMPERJ</t>
  </si>
  <si>
    <t>- Viabilização da partida da UPGN do COMPERJ por atendimento a exigência na licença de operação;_x000D_
- Minimização do risco hídrico da REDUC com a perda de outorga de Saracuruna.</t>
  </si>
  <si>
    <t>upimgs/Recap.png</t>
  </si>
  <si>
    <t>BTM1</t>
  </si>
  <si>
    <t>Rodrigo Suhett de Souza</t>
  </si>
  <si>
    <t>221933</t>
  </si>
  <si>
    <t>P&amp;D: R$ 0,12 MM
CAPEX: R$ 68,10 MM</t>
  </si>
  <si>
    <t>Avaliação da toxicidade e enquadramento do efluente final após o reuso.</t>
  </si>
  <si>
    <t>Tecnologia de reuso definida, sendo necessária a avaliação da toxicidade do efluente final após o reuso. Será aplicado na Reduc a partir de 2025, com a perda de outorga de Saracuruna e necessidade de envio de água para a UPGN do COMPERJ.</t>
  </si>
  <si>
    <t>Balanço hídrico e variabilidade do efluente da Reduc.</t>
  </si>
  <si>
    <t>CENPES/PDEP/MA</t>
  </si>
  <si>
    <t>Manutenção dos resultados financeiros esperados para a UPGN.</t>
  </si>
  <si>
    <t>Sistema de bancada para simulação da Osmose e testes de toxicidade.</t>
  </si>
  <si>
    <t>Viabilização da partida da UPGN do COMPERJ em função da demanda de licença ambiental.
Minimização da vulnerabilidade hídrica da Reduc em casos de escassez hídrica e perda de outorga.</t>
  </si>
  <si>
    <t xml:space="preserve">VPL: R$ 4.279,69 MM </t>
  </si>
  <si>
    <t>Variações no valor gerado na UPGN por questões de mercado.
Retirada da exigência legal na licença ambiental da UPGN do COMPERJ.</t>
  </si>
  <si>
    <t>Viabilização do reuso de 350 m3/h do efluente final da Reduc no sistema de resfriamento, suprindo a ausência da outorga de Saracuruna e liberando vazão de água captada para UPGN do COMPERJ.</t>
  </si>
  <si>
    <t>PT-200.20.00095.03</t>
  </si>
  <si>
    <t>PT-200.20.00200.03</t>
  </si>
  <si>
    <t>EV-00597</t>
  </si>
  <si>
    <t>Adaptação de lodo biológico à condição hipersalina</t>
  </si>
  <si>
    <t>Lodo das ETEs (TEBAR - São Sebastião/SP e TEBIG - Angra dos Reis/RJ) adaptado à condição hipersalina (maior que 100.000 mg NaCl/L) em antecipação à salinidade da água do Pré-Sal</t>
  </si>
  <si>
    <t>- Redução do custo operacional com tratamentos alternativos;- Atendimento a legislação ambiental;- Redução de estoques de água produzida em tanques e navios.</t>
  </si>
  <si>
    <t>LOG/PR/SP</t>
  </si>
  <si>
    <t>upimgs/P9130187.JPG</t>
  </si>
  <si>
    <t>P&amp;D: R$ 4,05 MM
CAPEX: R$ 1,89 MM</t>
  </si>
  <si>
    <t>Adaptação do lodo biológico à condição hipersalina.
Estratégia para aumento de escala.</t>
  </si>
  <si>
    <t>Testes em fase de otimização, com aplicação prevista para o Tebar e Tebig a partir da mudança no perfil de salinidade da água de produção (estimado para 2023).</t>
  </si>
  <si>
    <t>Recebimento de água hipersalina nos terminais de forma gradual.
Ajustes nos sistemas para adaptação do lodo.</t>
  </si>
  <si>
    <t>Universidade Federal de Viçosa (UFV)
Transpetro</t>
  </si>
  <si>
    <t>Manutenção dos custos de tratamento nas ETEs e em alternativas em terceiros. Variações nesses valores mudam a expectativa de retorno.</t>
  </si>
  <si>
    <t>Conclusão do Termo de Cooperação com a UFV.</t>
  </si>
  <si>
    <t>Redução dos custos com tratamento alternativos em terceiros da água hipersalina.
Redução do custo com transporte de água hipersalina e ocupação de navios com água.
Redução de riscos ambientais (imagem e multas) por desenquadramento do efluente tratado nos terminais.</t>
  </si>
  <si>
    <t xml:space="preserve">VPL: R$ 634,79 MM </t>
  </si>
  <si>
    <t>Salinidade da água produzida não aumentar significativamente ou vazão de água produzida reduzir.
Tratamentos alternativos com menor custo operacional.</t>
  </si>
  <si>
    <t>Adaptação do lodo biológico da Estações de tratamento de Efluentes (ETEs) do Tebar e Tebig para condição hipersalina (maior que 100.000 mg NaCl/L) em antecipação à salinidade da água do Pré-Sal.</t>
  </si>
  <si>
    <t>PT-200.20.00095.04</t>
  </si>
  <si>
    <t>PT-200.20.00209.01</t>
  </si>
  <si>
    <t>EV-00598</t>
  </si>
  <si>
    <t>Controle Avançado Híbrido para UPGNs</t>
  </si>
  <si>
    <t>Implantação de sistema de Controle Híbrido não-linear na UPGN III da UN-Cacimbas</t>
  </si>
  <si>
    <t>ST-0096</t>
  </si>
  <si>
    <t>Tecnologia Digitais para Otimização em tempo real e sistemas inteligentes para suporte à operação</t>
  </si>
  <si>
    <t>EV-00599</t>
  </si>
  <si>
    <t>RTO de pequeno porte</t>
  </si>
  <si>
    <t>Implantação de sistema de RTO na UPGN III da UN-Cacimbas</t>
  </si>
  <si>
    <t>EV-00600</t>
  </si>
  <si>
    <t>IAGO - Predição de reclamações em função de odor de emissões</t>
  </si>
  <si>
    <t>Melhorias no modelo e migração para nuvem Azure</t>
  </si>
  <si>
    <t>Acordo assinado com a PUC + Azure + Sensores H2S LoraWAN + gateway outdoor LoraWAN+ HH CENPES
R$ 1.487.000,00 desde o início do projeto até 06/05/2020</t>
  </si>
  <si>
    <t>1- Poucos dados de reclamação
2- Medidor/sensor de H2S a 2 km da RNEST e baixa disponibilidade.
3- Dados ambientais com baixa disp.
4- Não há medidor/sensor de H2S nas comunidades envolta da RNEST.
5- Equipe sem conhecimento e familiaridade com Azure.</t>
  </si>
  <si>
    <t>1- Situação: reclamações das comunidades e cobrança do órgão ambiental.
2- Local: RNEST
3- Quando: julho de 2020.</t>
  </si>
  <si>
    <t>1- entregar em 2 meses.
2- Poucos dados anotados de reclamação.</t>
  </si>
  <si>
    <t>1- Cenpes
2- PUC
3- Industrial
4- TIC-Industrial
5- RNEST</t>
  </si>
  <si>
    <t>Ter dados ambientais disponíveis.
Ter dados de H2S, que permita o retreinamento.
Continuidade do contrato com a Azure.</t>
  </si>
  <si>
    <t>1- Medidor/sensor de H2S e ambiental (atualmente fora de operação)
2- Azure</t>
  </si>
  <si>
    <t>1- Tempo de diagnóstico.
2- números de reclamações.</t>
  </si>
  <si>
    <t xml:space="preserve">A entrega não tem com objetivo ofertar ganho econômico. O objetivo é diminuir o número de reclamações e facilitar o entendimento com órgão ambiental, que em muitas situações pode provocar diminuição de carga das unidades em questão. </t>
  </si>
  <si>
    <t>Não ter dados ambientais disponíveis.
Não ter dados de H2S, que permita o retreinamento.
Encerramento do contrato com a Azure.</t>
  </si>
  <si>
    <t>1- Diminuir número de reclamações.
2- Reduzir o tempo de diagnóstico das reclamações, que estão relacionadas com as emissões.</t>
  </si>
  <si>
    <t>PT-200.20.00096.01</t>
  </si>
  <si>
    <t>EV-00601</t>
  </si>
  <si>
    <t>Process Mining aplicado aos alarmes do COQUE da Reduc</t>
  </si>
  <si>
    <t>Desenvolvimento de técnicas e ferramentas baseadas em dados para a extração automática dos procedimentos de realmente praticados para o atendimento aos alarmes.</t>
  </si>
  <si>
    <t>Responde quais ações o operador toma na ocorrência de um alarme_x000D_
- contribui para a racionalização dos alarmes (reduz o tempo de análise, identifica alarmes problemáticos)_x000D_
- permite auditoria_x000D_
- contribui para o treinamento_x000D_
- potencialmente, reduz a possibilidade de desligamentos ou acidentes de processo</t>
  </si>
  <si>
    <t>CSG0</t>
  </si>
  <si>
    <t>Marcelo Lopes de Lima</t>
  </si>
  <si>
    <t>203509</t>
  </si>
  <si>
    <t>Custos do Termo de Cooperação + HH CENPES</t>
  </si>
  <si>
    <t>1 - Validação de uma metodologia adequada aos logs dos procedimentos, e dados de processo. 2 - Inferir ou obter dados de campo. 3 - filtrar as informações relevantes.</t>
  </si>
  <si>
    <t>- Escolhido o COQUE da REDUC como aplicação inicial;_x000D_
- O excesso de alarmes dificulta a resposta do operador e reduz sua efetividade;_x000D_
- Hoje existem técnicas e procedimentos para o gerenciamento de alarmes, mas nenhuma com o foco no processo de atendimento ao alarme;_x000D_
- entendendo como os operadores reagem aos alarmes será possível otimizar o sistema de alarmes, melhorar o treinamento, e a efetividade do sistema de alarmes.</t>
  </si>
  <si>
    <t>Adequação dos modelos obtidos à realidade da operação.</t>
  </si>
  <si>
    <t>PUC, TIC Cenpes, TIC Reduc, Engenharia, OTM Reduc, Operação da Reduc, Industrial</t>
  </si>
  <si>
    <t>Deve haver a disponibilização e abrangência da ferramenta na comunidade de automação, operação e otimização.</t>
  </si>
  <si>
    <t>acesso ao LOG de ações do operador</t>
  </si>
  <si>
    <t>- Um conhecimento da real maneira de operar; _x000D_
- Identificação das oportunidades de melhorias, otimização, e efetividade na maneira de operar;_x000D_
- Identificação das oportunidades de automatização dos processos, com aumento de produtividade, de padronização e melhoria de SMS;_x000D_
-Racionalização dos alarmes, treinamento, auditoria.</t>
  </si>
  <si>
    <t>Na entrega relacionada a alarmes, impacto em segurança de processos e redução de perdas.</t>
  </si>
  <si>
    <t>Risco inerente a P&amp;D - a ferramenta pode não ser eficiente nos casos de interesse. Risco de aceitação: a ferramenta deve ser incentivada, precisa ser de fácil utilização e o treinamento deve ser disponibilizado.</t>
  </si>
  <si>
    <t>Extrair dos dados de operação (LOG), enriquecido por dados de processo, o procedimento real executado pelos operadores na resposta aos eventos, incluindo suas variantes e recursos utilizados.</t>
  </si>
  <si>
    <t>PT-200.20.00096.02</t>
  </si>
  <si>
    <t>PT-200.20.00186.02</t>
  </si>
  <si>
    <t>EV-00602</t>
  </si>
  <si>
    <t>Implantação do Sistema Inteligente para monitoração da cogeração da RECAP</t>
  </si>
  <si>
    <t>Implantação do Sistema Inteligente de Monitoração e Diagnóstico da Unidade de Cogeração da RECAP, U-5132. O Sistema lê dados do PI e executa automaticamente regras definidas em conjunto com os especialistas e fornece, em tempo real, diagnóstico sobre a operação da unidade</t>
  </si>
  <si>
    <t>Redução de perdas por indisponibilidade, aumento da eficiência da unidade e subsídios para a gestão da manutenção</t>
  </si>
  <si>
    <t>PT-200.20.00097.01</t>
  </si>
  <si>
    <t>PT-200.20.00193.03</t>
  </si>
  <si>
    <t>EV-00604</t>
  </si>
  <si>
    <t>Aumento da Capacidade de Produção de Vapor da Caldeira Recuperadora (GV-210) da REVAP</t>
  </si>
  <si>
    <t>Aumento da capacidade de produção de vapor da caldeira recuperadora, GV-210 da REVAP,  através do maior uso da energia disponível nos gases de combustão exaustos dos fornos da refinaria, proporcionado pelo diagnóstico das causas da limitação existente no escoamento de água por técnicas de fluido-dinâmica computacional, resultado deste projeto de P&amp;D.</t>
  </si>
  <si>
    <t>Elaboração de diagnóstico e prognóstico visando aumento de desempenho de caldeiras de recuperação mediante emprego sistemático de modelos de CFD validados. No caso da aplicação na caldeira recuperadora de calor da REVAP GV-21002 espera-se um benefício da ordem de US$3.600.000,00/ano com a retomada de escoamento e redução dos trips</t>
  </si>
  <si>
    <t>Para recuperação da Produção de vapor na caldeira da REVAP em 30%: R$ 900.000,00_x000D_
Para recuperação da Produção de vapor na caldeira da REVAP em 95% estimativa de: R$ 7.900.000,00</t>
  </si>
  <si>
    <t>Devido à Quarentena, se faz necessário um Aditivo de Prazo no Termo de Cooperação</t>
  </si>
  <si>
    <t>Foi  realizado o teste industrial de aumento de 30% de capacidade sem CAPEX na REVAP em Agosto de 2020. A recuperação de 95% da Capacidade de Produção com CAPEX será possível na próxima parada de NR-13 (se for cada 2 anos, será em Dezembro de 2022). Quanto a aplicação da metodologia de redução de vibrações induzidas em bancos de tubos pelo escoamento do gás de combustão, a mesma, será somente disponibilizada como Ferramenta e será realizada uma análise para o caso da Caldeira Recuperadora da UFCC da RECAP (nesta caldeira tem-se uma perda de 20% de capacidade de produção de vapor devido às vibrações induzidas).</t>
  </si>
  <si>
    <t>1- Relatório do diagnóstico das causas da limitação existente no escoamento de água por técnicas de fluido-dinâmica computacional e as  Propostas de Alteração no Projeto Conceitual  da Caldeira GV-21002 (REVAP)  para posterior Avaliação pela Engenharia de Equipamentos da proposta para geração do CAPEX ._x000D_
2- Disponibilização pela Universidade do  Relatório Final com as  metodologias e  os arquivos e a lista de softwares necessários para o uso.</t>
  </si>
  <si>
    <t>FURB_x000D_
REFINO_x000D_
TIC_x000D_
GPPT _x000D_
SRGE</t>
  </si>
  <si>
    <t>Realização das modificações na caldeira de REVAP de acordo com as conclusões do projeto</t>
  </si>
  <si>
    <t>Capacidade de Processamento de Dados</t>
  </si>
  <si>
    <t>Recuperação da Produção de Vapor na Caldeira da REVAP em até 30% sem CAPEX. E recuperação de 95% da Produção de Vapor com CAPEX na Caldeira da REVAP</t>
  </si>
  <si>
    <t>VPL de R$  61.8 MM considerando as premissas para o cálculo e a metodologia para cálculo de VPL adotada em maio 2020 (horizonte de 10 anos)</t>
  </si>
  <si>
    <t>A REVAP continuara com a disponibilidade de VAPOR limitada</t>
  </si>
  <si>
    <t>Para a Caldeira da Revap: Aumento Parcial de Produção (SEM CAPEX) no curto prazo e Aumento Máximo de Produção (COM CAPEX). Para o caso de Vibrações Induzidas em Bancos de Tubos de Caldeira: Entrega do Pacote de Avaliação por Fluidodinâmica Computacional corroborado com dados experimentais de laboratório</t>
  </si>
  <si>
    <t>PT-200.20.00097.02</t>
  </si>
  <si>
    <t>PT-200.20.00193.05</t>
  </si>
  <si>
    <t>EV-00606</t>
  </si>
  <si>
    <t>Metamodelos para Análise Riser</t>
  </si>
  <si>
    <t>Ferramentas de baixo custo computacional para análise de risers.</t>
  </si>
  <si>
    <t>Viabilização de metodologias de baixo custo computacional para análise de risers; Redução de custos (tempo de projeto) mantendo a precisão dos resultados; Suporte à implementação de tecnologias digitais tais como “Machine Learning” e “Digital Twins”.</t>
  </si>
  <si>
    <t>Custos relativos a HH.</t>
  </si>
  <si>
    <t>Desenvolvimento e validação dos metamodelos mais adequados para cada tipo de análise e de configuração de riser.</t>
  </si>
  <si>
    <t>SUB/ES/EDD/EDR_x000D_
SUB/ES/PSUB</t>
  </si>
  <si>
    <t>- O tempo atual de um projeto básico de risers rígidos é da ordem de 6 meses. A redução desse tempo tem impacto positivo com a possibilidade de antecipação da produção._x000D_
- O desenvolvimento de digital twins para risers depende de simulações numéricas em tempo real que tem grande custo computacional. O uso de metamodelo reduz o tempo de processamento, viabilizando a aplicação dessa tecnologia.</t>
  </si>
  <si>
    <t>A entrega tem impacto apenas nos processos internos. Não depende de resposta do mercado.</t>
  </si>
  <si>
    <t>Financiamento do P&amp;D para desenvolvimento dos metamodelos.</t>
  </si>
  <si>
    <t>Considerando uma redução de 80% no custo computacional, estima-se uma redução de 4,5 no tempo de projeto básico dos risers.</t>
  </si>
  <si>
    <t>Redução de HH de projetos de risers e antecipação da produção com a redução do tempo de projeto.</t>
  </si>
  <si>
    <t>Não há expectativa de influência do mercado nos resultados da entrega.</t>
  </si>
  <si>
    <t>Desenvolvimento de ferramentas computacionais para análise de risers com foco na redução do custo computacional._x000D_
Os principais objetivos são:_x000D_
- Redução de custos de projeto e antecipação de produção (tempo de projeto)._x000D_
- Suporte à implementação de tecnologias digitais tais como “Machine Learning” e “Digital Twins”.</t>
  </si>
  <si>
    <t>PT-200.20.00102.01</t>
  </si>
  <si>
    <t>PT-200.20.00222.15</t>
  </si>
  <si>
    <t>EV-00607</t>
  </si>
  <si>
    <t>Portal SubWEB Versao 2.0</t>
  </si>
  <si>
    <t>O Busca em Estoque é uma ferramenta voltada para automatização das pesquisas e análises de compatibilidade dos dutos flexíveis e umbilicais disponíveis em estoque para novas aplicações. Esta ferramenta, com base nos parâmetros básicos entrada (diâmetro, pressão, LDA, etc) e dados de fluido requeridos por um determinado projeto, avalia os tramos disponíveis em estoque (poderá futuramente também avaliar tramos em fabricação ainda não entregues) realizando todos os cálculos necessários para verificação dos materiais, massa anódica, análises de instalação, cargas para verificação dos suporte e vida à fadiga.</t>
  </si>
  <si>
    <t>Reduzir o tempo gasto na análise dos materiais disponíveis em estoque, possibilitando a otimização dos tempos de implantação de projetos.</t>
  </si>
  <si>
    <t>PT-200.20.00102.05</t>
  </si>
  <si>
    <t>PT-200.20.00062.06</t>
  </si>
  <si>
    <t>EV-00608</t>
  </si>
  <si>
    <t>Integração do Comissionamento com Normas Regulamentadoras (NR13)</t>
  </si>
  <si>
    <t>Verificação de Aderência entre a Integração de Processos de comissionamento e Processos de Normas Regulamentadoras através da integração semântica de Dados</t>
  </si>
  <si>
    <t>- Ganhos de HH, maior produtividade durante o planejamento e fiscalização das atividades de gestão para Normas Regulamentadoras (NR-13/NR-10);_x000D_
- Redução das pendências levantadas pelo MTE.</t>
  </si>
  <si>
    <t>upimgs/Entrega_Cancelada_MAP-e.png</t>
  </si>
  <si>
    <t>UP5T</t>
  </si>
  <si>
    <t>Fernando Rodrigues Gonzalez</t>
  </si>
  <si>
    <t>9810142</t>
  </si>
  <si>
    <t>- Desembolso previsto em 36 meses com P&amp;D (PEP-78) = 3,990 mi R$;_x000D_
  - Custo de HH interno e viagens;_x000D_
  - CAPEX de implantação = 0.</t>
  </si>
  <si>
    <t>Complexidade do assunto e variações de processo conforme a natureza (Upstream, Downstream, etc.).</t>
  </si>
  <si>
    <t>- Escala laboratorial será feita em comparação com o projeto P-74 (já concluído)._x000D_
_x000D_
 - Aplicação poderá ser imediata nos projetos de Búzios 5 e 6 (P-78 e P-79), durante todo o planejamento executivo do comissionamento._x000D_
_x000D_
Bandeirola da disponibilidade pela ICT em 2021.</t>
  </si>
  <si>
    <t>- Acesso aos sistemas e bases de dados de comissionamento da Petrobras;_x000D_
_x000D_
- Acesso a informações sobre a NR13;_x000D_
_x000D_
- Colaboração da equipe técnica da Petrobras na elaboração da análise crítica do protótipo através de entrevistas com grupos focais de especialistas em comissionamento e NR13.</t>
  </si>
  <si>
    <t>Internos:_x000D_
  - ARC-TIC;_x000D_
  - SRGE (ESUP/APS );_x000D_
  - GT de interoperabilidade (Petrobras);_x000D_
  - Grupo JIP-36._x000D_
_x000D_
Externos:_x000D_
  - PUC/Rio - Instituto Tecgraf.</t>
  </si>
  <si>
    <t>- Iniciativas internacionais sobre interoperabilidade (CFIHOS/JIP-36, DEXPI) devem assimilar e incorporar as soluções desenvolvidas neste projeto, tornando-as conhecidas pelo mercado (não é uma solução interna à Petrobras).</t>
  </si>
  <si>
    <t>Profissionais de TIC da Petrobras e ESUP/APS.</t>
  </si>
  <si>
    <t>Aumento de produtividade com a Automatização dos processos de planejamento dos equipamentos e linhas, além de Sistemas e Subsistemas envolvidos em requisitos legais (NR-13 e NR-10).</t>
  </si>
  <si>
    <t>- Ganhos de HH, maior produtividade durante o planejamento e fiscalização das atividades de gestão para Normas Regulamentadoras (NR-13/NR-10);_x000D_
_x000D_
- Redução das pendências levantadas pelo MTE.</t>
  </si>
  <si>
    <t>Continuidade das falhas apresentadas na gestão de Normas Regulamentadoras, elevando os riscos de interrupção por não atendimento (multas e paralisação das atividades).</t>
  </si>
  <si>
    <t>- Elaboração de um constructo de intergração semântica considerando inforamções de projeto e de fornecedores para elaboração de enquadramento à NR-13 e NR-10, além do registro de informações com o desenvolvimento do comissionamento.</t>
  </si>
  <si>
    <t>EV-00609</t>
  </si>
  <si>
    <t>INSIDE: Interoperabilidade Semântica na Integração de Dados de Engenharia</t>
  </si>
  <si>
    <t>'Dashboard' contendo dicionário e para classificação de componentes e atributos, além da busca de informações de forma integrada com diversos sistemas utilizando soluções semânticas, substituindo as tradicionais "queries" escritas em SQL;</t>
  </si>
  <si>
    <t>- Aumento de produtividade com a automatização dosprocessos de extração; - Tratamento e carregamento no sistema de gerenciamento de medição de serviços, maior confiabilidade das informações, simplificação da coexistência entre diferentes sistemas relacionados ao comissionamento, maior assertividade na validaçãodas programações ou pacotes de serviço;  - Maior transparência das informações tanto para auditorias internas quanto para auditorias externas;</t>
  </si>
  <si>
    <t>upimgs/IMAGEM_PROJETO_2_MaYCnJ9.PNG</t>
  </si>
  <si>
    <t>- Complexidade do assunto e variações de processo conforme a natureza (Upstream, Downstream, etc.)._x000D_
 - Dificuldade de composição dos dicionários. O mundo tenta em vários consórcios (ex.: CFIHOS) porém nenhuma solução completa já foi disponibilizada. Demanda muito esforço.</t>
  </si>
  <si>
    <t>- Escala laboratorial será feita em comparação com o projeto P-74 (projeto concluído)._x000D_
_x000D_
 - Aplicação nos projetos para Búzios, durante as fases de projeto básico e executivo.</t>
  </si>
  <si>
    <t>- Alinhamento com as iniciativas internacionais (CFIHOS/JIP-36);_x000D_
_x000D_
 - Interface com as iniciativas sobre interoperabilidade existentes na empresa._x000D_
_x000D_
 - Acesso aos sistemas e bases de dados de comissionamento da Petrobras._x000D_
_x000D_
 - Acesso a informações sobre a NR13._x000D_
_x000D_
 - Colaboração da equipe técnica da Petrobras na elaboração da análise crítica do protótipo através de entrevistas com grupos focais de especialistas em comissionamento e NR13</t>
  </si>
  <si>
    <t>Internos:_x000D_
  - ARC-TIC;_x000D_
  - SRGE (ESUP/APS );_x000D_
  - GT de interoperabilidade (Petrobras);_x000D_
  - Grupo JIP-36._x000D_
  - TIC._x000D_
_x000D_
Externos:_x000D_
  - PUC/Rio - Instituto Tecgraf_x000D_
Processo: 2019/00206-4</t>
  </si>
  <si>
    <t>Aumento de produtividade com a Automatização dos processos de extração, tratamento e carregamento nos sistemas de engenharia, maior confiabilidade das informações.</t>
  </si>
  <si>
    <t>1) Premissas para geração de valor com a redução do HH despendido para a fiscalização e planejamento das atividades para a gestão de requisitos legais para a NR-13:_x000D_
  1.A) Equipes envolvidas (UN+SRGE) = 4 engenheiros;_x000D_
  1.B) HH médio = R$ 400,00/hora_x000D_
  1.C) Redução de esforço pretendida = 20% (fonte: entrevistas com profissionais da área);_x000D_
  1.D) Redução do número de pendência levantadas pelo MTE de 30 para aproximadamente 6 (80%);_x000D_
  1.E) Esforço dedicado para o tratamento de cada pendência = 8 horas (equipe toda dedicada à NR-13);_x000D_
  1.F) Tempo de elaboração das listas NR-13: 2 meses. Possibilidade de redução para 15 dias com as informações integradas._x000D_
_x000D_
2) Redução do tempo para a construção de "queries":_x000D_
   2.A) Tempo gasto (em média): 3 dias_x000D_
   2.B) Quantidade de "queries" elaboradas por projeto: 100_x000D_
   2.C) Fator de retrabalho: 15%_x000D_
_x000D_
3) Premissa de 7 plataformas a serem construídas ao longo dos próximos 10 anos.</t>
  </si>
  <si>
    <t>- Aumento do grau de dependência da Petrobras com relação à empresas fornecedoras de softwares (fornecimento de pacotes fechados);_x000D_
_x000D_
 - Continuidade das falhas apresentadas na gestão de Normas Regulamentadoras, elevando os riscos de interrupção por não atendimento (multas e paralisação das atividades).</t>
  </si>
  <si>
    <t>- Elaboração de um 'dashboard' contendo dicionário e para classificação de componentes e atributos e busca de informações de forma integrada com diversos sistemas utilizando soluções semânticas;_x000D_
_x000D_
 - Elaboração de um constructo de intergração semântica considerando inforamções de projeto e de fornecedores para elaboração de enquadramento à NR-13.</t>
  </si>
  <si>
    <t>PT-200.20.00103.07</t>
  </si>
  <si>
    <t>EV-00610</t>
  </si>
  <si>
    <t>Ferramentas para Comissionamento 4.0</t>
  </si>
  <si>
    <t>Soluções Integradas para aplicação de todas as atividades de comissionamento, desde o planejamento integrado até a execução em campo, considerando também a transformação digital do controle de energias perigosas em áreas de risco e a interoperabilidade com sistemas de empresas contratadas.</t>
  </si>
  <si>
    <t>Modernização da gestão de comissionamento nos empreendimentos, considerando as seguintes premissas:  - Geração da informação útil a partir de dados de diferentes fontes;  - Aumento da confiabilidade das informações;  - Democratização do acesso a informação;  - Compartilhamento de informações com as contratadas;  - Flexibilidade para trabalho online e offline;  - Informação direcionada para o público alvo correto;  - Rapidez e capacidade de processamento para o trabalho de campo;  - Diminuição da gestão por papel;  - Maximização do tempo da fiscalização em campo;</t>
  </si>
  <si>
    <t>upimgs/IMAGEM_PROJETO_P0SIcl0.PNG</t>
  </si>
  <si>
    <t>- Desembolso previsto em 36 meses com P&amp;D (PEP-78) = 7,19 mi R$;_x000D_
  - Custo de HH interno e viagens = 1,28 mi R$;_x000D_
  - CAPEX = a definir (tende a ser muito inferior em comparação dispêndio com P&amp;D).</t>
  </si>
  <si>
    <t>Desenvolver solução tecnológica integrada que seja adaptável aos diversos modelos de gestão que a Companhia utiliza (afretamento, BOT, EPC, etc.)._x000D_
_x000D_
Padronização dos procedimentos de TAPs, considerando a complexidade dos diversos tipos de Subsistemas Operacionais antes do início dos trabalhos com Transformação Digital</t>
  </si>
  <si>
    <t>O cenário atual na gestão do comissionamento em empreendimentos é dados por: 1) Dados dispersos em muitos sistemas; 2) Elevado HH para tratar os dados; 3) Distribuição precária da informação; 4) Sistemas que retornam dados ao invés de informação gerencial; 5) Ineficiência, burocracia e papelada; 6) Baixa confiabilidade de informações; 7) Modelo intrusivo da Petrobras; 8) Sistemas rígidos e não configuráveis aos novos modelos de gestão; 9) Planejamento não integrado._x000D_
_x000D_
Primeira aplicação (CERTIFICARE - Fase I) já possível em Nov. / 2020 (P-71);_x000D_
Projetos para Búzios (P-78 e P-79) utilizarão as tecnologias desenvolvidas na integralidade.</t>
  </si>
  <si>
    <t>- Precariedade de internet no campo;_x000D_
- Complexidade e diversidade de sistemas;_x000D_
- Interface com profissionais de campo com pouco conhecimento em TIC e, talvez, pouca intimidade com tecnologias digitais de vanguarda.</t>
  </si>
  <si>
    <t>Internos:_x000D_
  - TIC;_x000D_
  - SRGE (ESUP/ECOM e empreendimentos);_x000D_
_x000D_
Externos:_x000D_
  - Fundação CERTI._x000D_
* SIGITEC: 2019/00424-1</t>
  </si>
  <si>
    <t>Espera-se que as empresas executantes (construtoras, estaleiros) tenham boa receptividade às soluções oferecidas (exemplo da experiência já bem-sucedida com o PRV-Mobile).</t>
  </si>
  <si>
    <t>Profissionais de TIC da Petrobras e ESUP/ECOM.</t>
  </si>
  <si>
    <t>- Potencial de antecipação do cronograma do partida e, consequentemente, antecipação da produção e óleo e gás;_x000D_
  - Potencial de redução da equipe de fiscalização em 25%;_x000D_
  - Redução de riscos operacionais na etapa de maior criticidade (partida).</t>
  </si>
  <si>
    <t>O VPL total do projeto em 10 anos é estimado em 104,86 milhões de Reais. As premissas utilizadas para este cálculo são as seguintes:_x000D_
_x000D_
1) Possibilidade de redução de tempo de entrada em operação em 1 a 1,5 meses, reduzindo os custos com equipes dedicadas (avaliação: grupo de Soluções Digitais para Comissionamento do PROD-1000);_x000D_
_x000D_
2) Possibilidade de redução em 20% do esforço de fiscalização de comissionamento devido ao excesso de ferramentas e burocracia (Fonte: profissionais de preservação da P-71 e profissionais de fiscalização Comperj);_x000D_
_x000D_
3) Atrasos entre a representação das informações reais no meio digital de 7 a 30 dias (pior caso: estaleiros na Ásia), gerando decisões gerenciais imprecisas, sendo a captura de valor estabelecida no item 3.1, a seguir:_x000D_
_x000D_
   3.1) As perdas no primeiro ano atribuídas a problemas de comissionamento, conforme o GIP, para as plataformas P-66, P-67, p-68, P-69, P-74, P-75, P-76 e P-77 atingem média de 653 mil barris. Espera-se que 63% destas perdas sejam eliminadas (segundo pesquisa feita com profissionais da área de comissionamento com à relação à influência dos sistemas digitais integrados para os 16 fatores de sucesso estabelecidos pelo CII, RT-312)._x000D_
_x000D_
4) Premissa de 7 plataformas a serem construídas ao longo dos próximos 10 anos.</t>
  </si>
  <si>
    <t>O principal risco seria a redução do investimento em construção de plataformas próprias pela Petrobras.</t>
  </si>
  <si>
    <t>1) Desenvolvimento do CERTIFICARE: Soluções Móveis Integradas para Comissionamento;_x000D_
_x000D_
2) Desenvolvimento do TAP Digital: Fase I: Composição do procedimento digitalmente; Simulação dos testes para identificação antecipada de riscos;_x000D_
Fase II: Uso de ferramentas já disponíveis (OPC/UA, Emerson AMS, etc.) durante a execução dos testes, com redução da interação humana e consequente aumento da confiabilidade e segurança._x000D_
_x000D_
3) Desenvolvimento do módulo PCIC (Planejamento Integrado do Comissionamento (PCIC);_x000D_
_x000D_
4) Desenvolvimento do SICAAR: Transformação digital do controle de energias perigosas em áreas de risco durante as etapas Pré-Operação e Partida e Operação.</t>
  </si>
  <si>
    <t>PT-200.20.00103.08</t>
  </si>
  <si>
    <t>EV-00611</t>
  </si>
  <si>
    <t>TAP Digital</t>
  </si>
  <si>
    <t>Elaboração dos procedimentos de TAP (Testes de Aceitação de Performance) de forma digital, inteligente, com a posterior obtenção dos dados de campo via automação (ex.: OPC/UA).</t>
  </si>
  <si>
    <t>- Protagonismo para a Petrobras de uma atividade importante hoje feita pelas contratadas de forma artesanal, tardia e não padronizada;_x000D_
  - Aumento da confiabilidade e agilidade na realização dos TAPs;_x000D_
  - Redução no tempo de elaboração e aprovação dos procedimentos de TAP, com maior assertividade das atividades a serem realizadas.</t>
  </si>
  <si>
    <t>upimgs/Entrega_Cancelada_MAP-e_TAP-DIGITAL.png</t>
  </si>
  <si>
    <t>Custos estão relacionados à entrega "pai", EV-0610, dentro do PT-154.01.13728.</t>
  </si>
  <si>
    <t>Padronização dos procedimentos de TAPs na complexidade dos diversos tipos de Subsistemas Operacionais antes do início dos trabalhos com Transformação Digital.</t>
  </si>
  <si>
    <t>Atualmente, todo o processo de elaboração de TAPs encontra-se na mão de empresas executantes (estaleiros), tratando-se de um processo artesanal em "eterno recomeço". No campo, a execução destas atividades é totalmente analógica, dependendo exclusivamente do fator humano._x000D_
_x000D_
A proposta é a aplicação das tecnologias já nos projetos de Búzios (P-78 e P-79).</t>
  </si>
  <si>
    <t>As Unidades de Negócio devem ser fortemente envolvidas neste trabalho, pois são elas quem validam os procedimentos e os resultados dos TAPs;</t>
  </si>
  <si>
    <t>Internos:_x000D_
  - TIC;_x000D_
  - SRGE (ESUP/ECOM e empreendimentos);_x000D_
_x000D_
Externos:_x000D_
  - Fundação CERTI.</t>
  </si>
  <si>
    <t>- Receptividade das empresas executantes;</t>
  </si>
  <si>
    <t>Redução de HH para a elaboração e verificação de procedimentos de TAP, aumento da repetibilidade (histórico de outras plataformas),  aumento da confiabilidade das instalações e possibilidade de antecipação de entrada em operação;</t>
  </si>
  <si>
    <t>O VPL total do projeto em 10 anos é estimado em 104,86 milhões de Reais (considerando também a entrega TAP Digital, EV-0610).</t>
  </si>
  <si>
    <t>Perda de competitividade da empresa na execução de seus projetos de investimento (prazo maior de implantação), principalmente no que concerne ao desenvolvimento de instalações próprias.</t>
  </si>
  <si>
    <t>1) TAP Digital - Fase I: Composição do procedimento digitalmente; Simulação dos testes para identificação antecipada de riscos;​_x000D_
_x000D_
2) TAP Digital, Fase II: Uso de ferramentas já disponíveis (OPC/UA, Emerson AMS, etc.) durante a execução dos testes, com redução da interação humana e consequente aumento da confiabilidade e segurança.​</t>
  </si>
  <si>
    <t>EV-00612</t>
  </si>
  <si>
    <t>ET Meteoceanografica Digital</t>
  </si>
  <si>
    <t>Disponibilização via WEB em formato digital  da documentação técnica  ambiental automatizada (API).</t>
  </si>
  <si>
    <t>Com a e automatização e interoperabilidade haverá um redução no tempo de projeto, um ganho de confiabilidade,  rastreabilidade, diminuição do erro de digitação manual e sobra de tempo para a tomada de decisão.</t>
  </si>
  <si>
    <t>CTRC</t>
  </si>
  <si>
    <t>Eric Oliveira Ribeiro</t>
  </si>
  <si>
    <t>212205</t>
  </si>
  <si>
    <t>P&amp;D: 7.9 MM R$_x000D_
Implantação: 1.2 MM R$</t>
  </si>
  <si>
    <t>Estruturar formato de dados ambientais para interoperação._x000D_
Estabelecer  a API de acesso aos dados meteoceanográficos._x000D_
Aprimorar casos de uso da ferramenta, com visão integrada dos sistemas internos como PoçoWEb, Naval e Sub WEb,  para otimizar o valor gerado.</t>
  </si>
  <si>
    <t>Substituição das informações da documentação ténica em PDF por JSON, formato intercambiável. O acesso, atualmente, é através de um website com todos os arquivos digitais. _x000D_
Os dados passarão a ser acessíveis através de uma API  e a documentação passará a ser uma estrutura de dados. O sistema integrará as diferentes informações meteoceanográficas com todos os seus respectivos metadados. Por fim, o produto aumenta a agilidade das operações e permite o consumo das informações de forma padronizada, rastreável e controlada dentro do sistema Petrobrás.</t>
  </si>
  <si>
    <t>Os custo de implantação consiste em infra-estrutura da TIC assim como sua manutenção, necessita-se de bancos de dados em produção e o suporte a API  para prover a integração com os demais sistemas Petrobrás.</t>
  </si>
  <si>
    <t>1- TIC Cenpes/Petrobras - Apoio técnico à integração das ferramentas desenvolvidas com os sistemas, bancos de dados e processos internos da Petrobras_x000D_
_x000D_
2- UFAL - Apoio técnico à integração das ferramentas desenvolvidas com os sistemas, bancos de dados e processos internos da Petrobras_x000D_
_x000D_
SUB/OPSUB/GDSO/GDS, SRGE/ESUP/EM/EBCSA, SUB/ES/EISE/EDR, CENPES/PDDP/TDUT</t>
  </si>
  <si>
    <t>O mercado, no caso projetistas da PETROBRAS, já está usando e habituado com as entregas  dos documentos metocean da TEO.</t>
  </si>
  <si>
    <t>Equipe Cenpes para integrar conhecimento operacional com conhecimento cientifico. Equipe de apoio TIC para integração da ferramenta na Infraestrutura de TI.</t>
  </si>
  <si>
    <t>Redução do CAPEX gasto pela Petrobras devido a redução das campanhas de medição oceanográficas gerando  uma economia de 2.5 MM R$. Além da redução no tempo dos projetos da Petrobras e contribuição para a antecipação do 1o óleo.</t>
  </si>
  <si>
    <t>O risco é atraso de projetos DP da PETROBRAS por falta de dados metocean no prazo dos gates.</t>
  </si>
  <si>
    <t>Tornar os dados meteoceanográficos digitalmente acessíveis dentro do sistema Petrobrás._x000D_
Diminuição do tempo de execução do processamento e análise de dados amientais,  formatação digital interoperável com flexibilidade e modularidade e diminuição de erros de interpretação/digitação.</t>
  </si>
  <si>
    <t>PT-200.20.00103.01</t>
  </si>
  <si>
    <t>PT-200.20.00174.08</t>
  </si>
  <si>
    <t>EV-00613</t>
  </si>
  <si>
    <t>NAVALWEB - Plataforma Integrada de Projeto Naval</t>
  </si>
  <si>
    <t>Plataforma Digital WEB de Projetos Navais para redução de tempo de projeto Básico - NavalWeb</t>
  </si>
  <si>
    <t>Reduo do tempo de projeto bsico, redução do custo de projeto e de gastos com serviços de terceiros, aumento do valor agregado em atividades de engenharia</t>
  </si>
  <si>
    <t>CMC6</t>
  </si>
  <si>
    <t>Andre Luiz Ladeira de Sosa Lima</t>
  </si>
  <si>
    <t>232646</t>
  </si>
  <si>
    <t>ST-0173</t>
  </si>
  <si>
    <t>Ferramentas computacionais aplicadas à Engenharia Naval</t>
  </si>
  <si>
    <t>Além do custo do TC, viagens para workshops em alagoas, custos de TI para usuários e infraestrutura</t>
  </si>
  <si>
    <t>Mapeamento de dados e atividades em diversas áreas diferentes da companhia_x000D_
Tradução das atividades de engenharia em software integrado_x000D_
Integração de atividades e dados de origens e propriedade distintas._x000D_
Criar plataforma escalável (para crescer moíularmente e permitir a criação de um ecossistema de desenvolvedores de aplicações), cuja custódia possa ser assumida pela TIC, usando tecnologias modernas e duráveis, de forma a estender sua vida útil.</t>
  </si>
  <si>
    <t>(AGO2020) 2a versão so software implantada em ambiente petrobras. 3a prevista para DEZ2020</t>
  </si>
  <si>
    <t>SRGE/ESUP/ENG/EBNG (ENGENHARIA BASICA DE NAVAL E GEOTECNICA)_x000D_
CENPES_x000D_
CENPES/PDDP/TEO_x000D_
Universidades (PUC/UFRJ)_x000D_
Institutos Tecnológicos (CESAR)_x000D_
Empresas (MorningStar)</t>
  </si>
  <si>
    <t>Acesso a pontos de integração (Bases de dados de outras gerencias e de outros softwares)_x000D_
Acesso a recursos de TI para suporte a execução do software_x000D_
Acesso Recursos de TIC como chaves Petrobras e Acesso ao Teams para as equipes externas de desenvolvedores.</t>
  </si>
  <si>
    <t>Redução do tempo de atividades de engenharia_x000D_
Aumento do valor agregado nas análises de engenharia_x000D_
Redução de custos de HH de engenharia_x000D_
Redução de inconsistências de projeto_x000D_
Redução de margens de projeto</t>
  </si>
  <si>
    <t>Redução do tempo de DP, redução do gasto de HH, redução de contratações externas, aumeto da consistência dos projetos de engenharia</t>
  </si>
  <si>
    <t>Solução integrada de software composta de: plataforma de integração SQUID, portais de aplicações (NAVAL e SUB) e diversas aplicações de engenharia, tanto novas quanto pré-existentes e integradas ao sistema</t>
  </si>
  <si>
    <t>PT-200.20.00103.02</t>
  </si>
  <si>
    <t>PT-200.20.00173.06</t>
  </si>
  <si>
    <t>EV-00614</t>
  </si>
  <si>
    <t>Otimização de dados oceanográficos para projetos</t>
  </si>
  <si>
    <t>Novas metodologias para análise de dados meteo-oceanográficas para projetos dos novos sistemas, manutenção e operação dos sistemas existentes, e descomissionamento.</t>
  </si>
  <si>
    <t>Os ganhos são  redução de prazos do desenvolvimento DP devido aos documentos metocean já estarem disponíveis, redução de CAPEX e OPEX dos sistemas por possibilitarem melhorias de projetos e operações.</t>
  </si>
  <si>
    <t>upimgs/entrega_EV_0614_Otimização_Dados_Metocean_Projetos_Operações_GeB7Sml.jpg</t>
  </si>
  <si>
    <t>CTXJ</t>
  </si>
  <si>
    <t>Wellington Ceccopieri Belo</t>
  </si>
  <si>
    <t>215999</t>
  </si>
  <si>
    <t>Os custos são Recursos Humanos  (RH) do CENPES/PDIDP/ESUP/TEO, e estrutura de TI para banco de dados e manutenção/operação dos sistemas computacionais.</t>
  </si>
  <si>
    <t>Consolidar as metodologias de otimização de dados metocean em ferramentas computacionais (programas) para facilitar a elaboração de ETs metocean e outros documentos para projetos e operações da PETROBRAS, considerando a evolução do conhecimento e as normas vigentes.</t>
  </si>
  <si>
    <t>A situação atual é que o CENPES/PDIDP/ESUP/TEO é o  fornecedor de ETs Metocean para todos projetos offshore da PETROBRAS, pois possui os recursos humanos especializados para sua elaboração e o banco de dados que permite obtenção dos parâmetros estatísticos que são fornecidos como produtos.   Os programas computacionais desenvolvidos na TEO são utilizados na elaboração dos documentos de projeto.</t>
  </si>
  <si>
    <t>Os programas de processamento e análise precisam estar compatíveis com os padrões e normas relacionadas ao  fornecimento de dados metocen para indústria offshore (normas ISO DIS 19901, DNV-RP-C205, e norma PETROBRAS N-2557)</t>
  </si>
  <si>
    <t>SUB/SSUB/GDSO/STGO, SRGE/ESUP/ENG/EBNG, SUB/ES/EDD/EDR, CENPES/PDIDP/TDUT, LIBRA/SOE/UEP, LIBRA/SOE/SUB, GIA-E&amp;P/EAEP/CAEP/INCL, GIA-E&amp;P/EAEP.</t>
  </si>
  <si>
    <t>O mercado, no caso projetistas da PETROBRAS, empresas de afretamento e EPC, já está usando e está habituado com as entregas  dos documentos metocean da TEO.</t>
  </si>
  <si>
    <t>Recursos Humanos (RH) do CENPES (profissionais da TEO), que possuem todo conhecimento das tecnologias e métodos de processamento e análise de dados para ETs.</t>
  </si>
  <si>
    <t>Os ganhos são  redução de prazos do desenvolvimento DP (antecipação do 1o. óleo) devido `a antecipação dos documentos metocean, com base nos dados já disponíveis no banco de dados, redução de CAPEX e OPEX dos sistemas por possibilitarem melhorias de projetos e operações.</t>
  </si>
  <si>
    <t>Redução de prazos do desenvolvimento DP devido aos documentos metocean já estarem disponíveis, redução de CAPEX e OPEX dos sistemas por possibilitarem melhorias de projetos e operações.</t>
  </si>
  <si>
    <t>O risco é atraso de projetos DP da PETROBRAS por falta de dados e parâmetros de projeto metocean no prazo dos gates.</t>
  </si>
  <si>
    <t>A principal entrega consiste nas ferramentas computacionais (programas) implementadas em ambiente de fácil acesso pelos profissionais especializados da PETROBRAS que processam os dados para projetos e operações.</t>
  </si>
  <si>
    <t>PT-200.20.00103.03</t>
  </si>
  <si>
    <t>PT-200.20.00174.15</t>
  </si>
  <si>
    <t>EV-00615</t>
  </si>
  <si>
    <t>PLANOPS - Ferramenta de Simulação e Planejamento de Operações Simultâneas</t>
  </si>
  <si>
    <t>Software 3D desktop integrado ao ambiente GisSub da Petrobras, que permite o Planejamento e Monitoramento de Operações Simultâneas (SIMOPS) Rotineiras e de Emergências. O sw tem a capacidade de visualizar em 3D o ambiente offshore de uma UEP e a atuação das embarcações, sondas, ROVs e outros elementos participantes de uma operação de SIMOPS. Nessa visualização são exibidas as restrições e interferências em superfície, superfície e solo marinho. Tal capacidade é essencial em operações críticas, tal como a contenção de um blow-out submarino.</t>
  </si>
  <si>
    <t>Aumento da segurança operacional por redução de riscos na operação, redução do HHER e automatização de atividades de Planejamento e Monitoração de Operações Simultâneas Rotineiras e de Emergência.</t>
  </si>
  <si>
    <t>S092</t>
  </si>
  <si>
    <t>Ismael Humberto Ferreira dos Santos</t>
  </si>
  <si>
    <t>807655</t>
  </si>
  <si>
    <t>R$ 3.287.416,87 - Termo de Cooperação a ser celebrado com o Laboratorio TecGraf da PUC-Rio. SIGITEC 2017/00230-7.</t>
  </si>
  <si>
    <t>Integrar o PlanOps com os sistemas computacionais diversos das disciplinas Naval e Meteo-oceanografia, executá-los diariamente em modo operacional e disponibilizando os resultados dentro da plataforma do PlanOps para facilitar o planejamento otimizado das operações offshore de SIMOPS.</t>
  </si>
  <si>
    <t>Atualmente a Petrobras não possui uma ferramenta para o planejamento e monitoração de operações de SIMOPS rotineiras ou de emergências. O planejamento das mesmas é feito usando planilhas e apresentações em power point o que torna processo ineficiente. _x000D_
_x000D_
A dificuldade de criação de diferentes cenários também é uma limitação do processo atual pois a identificação dos riscos operacionais e as oportunidades de otimização no uso dos recursos é prejudicada._x000D_
_x000D_
Pelos motivos expostos o PlanOps pode ser usado para o planejamento das operações offshore em situações de emergência como a ocorrência de um Blow-out, onde o número de operações de SIMOPS é elevado. As atividades de descomissionamento de UEPs e instalação de UEPs na locação se apresentam como aplicações potenciais que também podem ser beneficiadas pelo PlanOps. _x000D_
_x000D_
Clientes: SRGE/ESUP/ENG, SMS/CRE, POCOS/SM/ES/ECS, SUB/SSUB/PRO, SUB/OPSUB/GDSO/GDS, SUB/SSUB/GDSO/STGO, UN-BC/ATP-C-S/SMS e demais areas de SMS dos ativos de produção das demais Uns.</t>
  </si>
  <si>
    <t>A otimização das operações de SIMOPS utiliza previsões meteo-oceanográficas (vento, onda e corrente) que tem incertezas e simplificações associadas. _x000D_
Portanto o planejamento deve ser encarado como uma estimativa inicial das operações a serem realizadas. _x000D_
_x000D_
Daí a importância do processo de Monitoração das operações (disponível na v3.0 do PlanOps) de forma que as operações sejam acompanhadas seguindo o planejamento previamente feito, mas com a possibilidade de mudança das operações de acordo com a necessidade durante a execução. _x000D_
_x000D_
O ambiente de monitoração do PlanOps visa a avaliação de cenários alternativos para a escolha das melhores opções a serem seguidas diante de alguma dificuldade operacional. _x000D_
_x000D_
As seguintes características são importantes de observar em relação a entrega e a sua adequação ao sistema Petrobras, a saber:_x000D_
1)	Integração da solução desenvolvida com ambiente do GISSUB de forma que os Planos de Operações de SIMOPS planejados possam ser acessados por todos os agentes participantes de uma operação de SIMOPS;_x000D_
2)	Interface amigável para a operação;_x000D_
3)	Confiabilidade dos resultados;_x000D_
4)	Treinamento adequado para operar a solução desenvolvida;</t>
  </si>
  <si>
    <t>1) ICT: PUC-Rio Lab TecGraf  - desenvolvimento de metodologias e ferramentas, principal executora através de TCT _x000D_
_x000D_
2) Petrobras - Clientes Internos: _x000D_
SMS/CRE/ETC_x000D_
POCOS/SM/ES/ECS_x000D_
SUB/OPSUB/GDSO/GDS_x000D_
​</t>
  </si>
  <si>
    <t>Os responsáveis pelas diferentes frotas de embarcações de apoio devem ser apresentados ao sistema de forma que as características das embarcações sejam corretamente modeladas no PlanOps. Isto porque o processo de otimização de alocação de embarcações feitas no planejamento das operações de SIMOPS leva em conta essas características das embarcações e as condições ambientais obtidas pelo PlanOps.</t>
  </si>
  <si>
    <t>HH TIC na integração da solução aos sistemas da Petrobras como o GISSUB</t>
  </si>
  <si>
    <t>Aumento da segurança operacional por permitir um melhor planejamento e execução das ações de combate a emergência (Blow-out, vazamentos de óleo, etc.) e também no apoio a operações rotineiras como operações de offloading, descomissionamento e instalações de UEPs na locação. _x000D_
_x000D_
Redução de custos com otimização logística no planejamento de embarcações de apoio para operações offshore SIMOPS reduzindo o gasto com weather stand-by no caso de operações rotineiras.</t>
  </si>
  <si>
    <t>Redução do OPEX gasto pela Petrobras em operações de SIMOPS de emergência. Redução de OPEX com embarcações de apoio durante operações de SIMOPS rotineiras. VPL estimado em R$ 46,5 M em 10 anos.</t>
  </si>
  <si>
    <t>A empresa poderá continuar tendo gastos desnecessários pagando por weather stand-by de embarcações de apoio durante as operações de SIMOPS, incluindo a possibilidade da degradação da segurança operacional.</t>
  </si>
  <si>
    <t>Ferramenta dedicada ao Planejamento e Monitoração das Operações Simultâneas (SIMOPS) Rotineiras e de Emergência visando aumentar a Segurança Operacional das operações offshore através da verificação de interferências entre recursos em superfície e subsuperfície. _x000D_
_x000D_
Permite também o planejamento otimizado das operações de SIMOPS reduzindo custos mitigando a ocorrência de contenção de recursos além de evitar riscos de colisões entre recursos durante as operações. _x000D_
    ​</t>
  </si>
  <si>
    <t>PT-200.20.00103.04</t>
  </si>
  <si>
    <t>PT-200.20.00176.20</t>
  </si>
  <si>
    <t>EV-00616</t>
  </si>
  <si>
    <t>Sistema Inteligente para Geração de Dados Geotécnicos</t>
  </si>
  <si>
    <t>Desenvolver um sistema inteligente (usando técnica de machine learning) para correlacionar atributos geofísicos com propriedades geológico-geotécnicas e assim poder estimar perfis e parametros geotécnicos em áreas ainda não investigadas._x000D_
Serão utilizadas tecnologias de aprendizagem de máquina de modo que a partir de padrões de comportamento de atributos geofícos e propriedades geotécnicas,  possa se estabelecer correlações para previsão de perfis geotécnicos e propriedades de engenharia em áreas sem investigação geotécnica, usando-se apenas dados geofísicos. Para isso são fornecidos informações geológicas/geofísicas, assim como resultados de investigação geotécnica de algumas áreas  extensamente investigadas e através de técnicas de Machine Learning estabelecidas correlações montando-se assim um sistema de previsão inteligente de informações geotécnicas.</t>
  </si>
  <si>
    <t>REDUÇAO DE HH DE GEOFÍSCOS E GEOTÉCNICOS_x000D_
REDUÇÃO DO NÚMERO DE FUROS EM CAMPANHAS GEOTÉCNICAS</t>
  </si>
  <si>
    <t xml:space="preserve">Recurss Humanos  (RH) do CENPES/PDDP/TEO, estrutura de TI para banco de dados e manutenção/operação dos sistemas computacionais, investimento em pesquisa com universidade </t>
  </si>
  <si>
    <t xml:space="preserve">BASE DE DADOS SUFICIENTE PARA TREIANAMENTO DA  REDE NEURAL
INTEGRAÇAO DAS BASES DE DADOS DE GEOFÍSICA E GEOTECNIA
HOMOLOGAÇÃO DO SISTEMA POR PARTE DA TIC </t>
  </si>
  <si>
    <t>SITUAÇÃO ATUTAL: INFORMAÇÕES GEOTÉCNICAS ESTIMADAS COM BAIXO GRAU DE CONFIABILIDADE ONDE NÃO EXISTEM SONDAGENS. ALTO CUSTO DAS SONDAGENS. DADO DISPONIBILIZADO MUITO TEMPO APÓS A DEMANDA. DIFICULDADE DE CONTRATAR SONDAGENS. NECESSIDADE DE NOVOS FUROS A CADA MUNDAÇA DE POSIÇAO DA UNIDADE. 
SERÁ APICADO EM QUALQUER PROJETO QUE DEMANDE DADOS GEOTÉCNICOS A PARTIR DE 2021.</t>
  </si>
  <si>
    <t xml:space="preserve">AUSENCIA DE INFORMAÇÕES GEOTÉCNIAS, TEMPO  GASTO EM ANÁLISES MANUAIS. </t>
  </si>
  <si>
    <t xml:space="preserve">Disponibilizaçao completa dos dados, homologaçao do software pela TIC, treinamento satisfatório da rede neural. </t>
  </si>
  <si>
    <t>Recursos Humanos (RH) do CENPES (profissionais da TEO), que possuem todo conhecimento das tecnologias e métodos de processamento e análise de dados para ETs</t>
  </si>
  <si>
    <t>REDUÇAO DE HH DE GEOFÍSCOS E GEOTÉCNICOS
REDUÇÃO DO NÚMERO DE FUROS EM CAMPANHAS GEOTÉCNICAS</t>
  </si>
  <si>
    <t>Dados podem não estar disponíeveis (ausência de integração das bases de dados de geotecnia e geofísica)</t>
  </si>
  <si>
    <t>TER UM SISTEMA CAPAZ DE PREVER O PERFIL GEOTÉCNICO EM UMA POSIÇÃO NÃO SONDADA, ASSOCIADO A UM INTERVALO DE CONFIANÇA.</t>
  </si>
  <si>
    <t>PT-200.20.00103.05</t>
  </si>
  <si>
    <t>PT-200.20.00174.10</t>
  </si>
  <si>
    <t>EV-00617</t>
  </si>
  <si>
    <t>Modelo para escoamento bifásico em dutos flexíveis</t>
  </si>
  <si>
    <t>Melhorar a previsão da perda de carga dos poços equipados com linhas flexíveis da NOV.</t>
  </si>
  <si>
    <t>Geração de curvas de produção dos poços equipados com linhas flexíveis fabricadas pela empresa NOV, com menor incertezas. Para estimativa do benefício desta entrega, foi considerada uma diminuição na incerteza do parâmetro de ajuste utilizado nos poços equipados com linhas da NOV (fator multiplicador de 3 foi alterado para 2,5). O ganho médio percentual de vazão associado a esta mudança nos poços dos campos de Tupi Sul e Tupi Norte, foi estimado em 2% .</t>
  </si>
  <si>
    <t>upimgs/Tubo-Flex_R1_SPxEekm.jpg</t>
  </si>
  <si>
    <t>B97H</t>
  </si>
  <si>
    <t>Andre Luiz Guedes Maricato</t>
  </si>
  <si>
    <t>CENPES/PDIEP/EE</t>
  </si>
  <si>
    <t>235452</t>
  </si>
  <si>
    <t>ST-0104</t>
  </si>
  <si>
    <t>Redução de Custos de Elevação Artificial</t>
  </si>
  <si>
    <t>Elevação e Escoamento</t>
  </si>
  <si>
    <t>EE</t>
  </si>
  <si>
    <t>upimgs/403.795.536.jpg</t>
  </si>
  <si>
    <t>CENPES/PDIEP</t>
  </si>
  <si>
    <t>Os gastos com P&amp;D são da ordem de R$ 7,0 milhões._x000D_
Maiores detalhes são obtidos na planilha de custos de projeto.</t>
  </si>
  <si>
    <t>- Disponibilidade de recursos financeiros por parte do CTT EE, frente a crise do Covid e da desvalorização do Brent._x000D_
- Obter celeridade por parte da GTEC e SBS, para as contratações dos dois TCs com a UTFPR.</t>
  </si>
  <si>
    <t>Atualmente utiliza-se um fator de correção de 3,3, na rugosidade aparente das simulações com linhas flexíveis da NOV,._x000D_
O novo modelo será aplicado nas simulações de escoamento para o desenvolvimento dos novos campos do PPSBS, Búzios e Libra.</t>
  </si>
  <si>
    <t>O modelo deverá representar o efeito da geometria interna das carcaças intertravadas, em diferentes condições de escoamento, em especial nas elevadas velocidades de escoamento do pré-sal.</t>
  </si>
  <si>
    <t>- UTFPR/NUEM_x000D_
- CENPES/PDIDP/ESUB/TDUT_x000D_
- SUB/ES/ICSA</t>
  </si>
  <si>
    <t>- Os testes serão realizados no laboratório da UTFPR/NUEM, situado no galpão do prédio daquela ICT, em Curitiba e que as facilidades de testes serão construídas no prazo previsto;_x000D_
- O número de Reynolds a ser atingido durantes os testes, será de pelo menos, 4 x 10^5;_x000D_
- A Petrobras fornecerá 1 amostra de 6” ID e 12 m. de comprimento, de dois fabricantes (NOV, TechnipFMC) para os testes;_x000D_
- Que o diâmetro interno das linhas flexíveis será de 6 polegadas;_x000D_
- Que o serviço de confecção das amostras e corte das extremidades ocorrerá por conta da Petrobras e os custos inerentes, debitados do projeto EV-00617;_x000D_
- Que a Petrobras será responsável pelo transporte das amostras, até à UTFPR/NUEM, situada em Curitiba (PR), local dos testes;_x000D_
- Que a UTFPR/NUEM será responsável pelas adaptações das amostras flexíveis de 6” ID, ao circuito de testes;_x000D_
- Que os testes serão realizados com água e ar comprimido;_x000D_
- Que as estratégias estabelecidas de custos e prazos, idealizadas na fase de replanejamento, serão cumpridas.</t>
  </si>
  <si>
    <t>- 2 TCs com a UTFPR (Infra e P&amp;D) R$ 3.687.329,35 (R$ 2.773.313,30 já pagos em 2020)_x000D_
- 2 amostras de linhas flexíveis (NOV e TechnipFMC)</t>
  </si>
  <si>
    <t>- Melhor entendimento sobre os projetos das carcaças intertravadas (LFs) e os respectivos impactos, no escoamento;_x000D_
- Melhor entendimento da interação fluido/estrutura, para avaliação da rugosidade e cálculo do fator de atrito bifásico;_x000D_
- Melhorar as especificações das LFs p/ futuras aquisições;_x000D_
- Aumento da vazão de óleo, nas curvas de produção.</t>
  </si>
  <si>
    <t>Benefício potencial: R$ 848 MM_x000D_
Impacto de 2% na variável (vazão de óleo produzida).</t>
  </si>
  <si>
    <t>- Indisponibilização das amostras de LFs;_x000D_
- Falta de recursos financeiros para pagar a última parcela do TC 2020/00062-0;_x000D_
- Atrasos nas contratações dos equipamentos, para a montagem do circuito experimental.</t>
  </si>
  <si>
    <t>Disponibilização de um modelo numérico que considere o efeito da geometria interna das linhas flexíveis no cálculo da perda de carga, tanto  no escoamento monofásico quanto no bifásico.</t>
  </si>
  <si>
    <t>PT-200.20.00104.01</t>
  </si>
  <si>
    <t>EV-00618</t>
  </si>
  <si>
    <t>Sistema para otimização de ciclos WAG (ICARO-WAG)</t>
  </si>
  <si>
    <t>Sistema de otimização especializado para o problema de campos sob injeção WAG com interface construída no ambiente do GERESIM e com aplicação para o projeto WAG fullfield do campo de Lula.</t>
  </si>
  <si>
    <t>Avaliou-se o acréscimo de 0.5% no Fator de Recuperação do campo de Lula através da otimização da operação WAG considerando as premissas do projeto WAG.</t>
  </si>
  <si>
    <t>RES/TR/ER</t>
  </si>
  <si>
    <t>upimgs/ICARO_WAG_2.jpg</t>
  </si>
  <si>
    <t>CXZF</t>
  </si>
  <si>
    <t>Diego Felipe Barbosa de Oliveira</t>
  </si>
  <si>
    <t>CENPES/PDIEP/ER</t>
  </si>
  <si>
    <t>9629015</t>
  </si>
  <si>
    <t>ST-0105</t>
  </si>
  <si>
    <t>Otimização da injeção de WAG no Pré-Sal</t>
  </si>
  <si>
    <t>Engenharia de Reservatórios</t>
  </si>
  <si>
    <t>ER</t>
  </si>
  <si>
    <t>upimgs/479.687.919.jpg</t>
  </si>
  <si>
    <t>NO P&amp;D, HÁ CUSTOS COM OS CONTRATOS COM A PARCEIRA, BEM COMO OS CUSTOS INTERNOS DO CENPES. O RESULTADO DA OTIMIZAÇÃO CONSIDERA A INFRAESTRUTURA JÁ DISPONÍVEL DO CAMPO E APENAS PROPÕEM UMA OPERAÇÃO DOS SISTEMAS DE FORMA OTIMIZADA. PORTANTO, É ESPERADO CAPEX NULO PARA IMPLANTAÇÃO DA ENTREGA.</t>
  </si>
  <si>
    <t>DISPONIBILIDADE DE RECURSOS GERENCIADOS PELO RES PARA CONTRATO DE DESENVOLVIMENTO PUC/TECGRAF PARA R2E2 QUE SUPORTA O GERESIM.</t>
  </si>
  <si>
    <t>ESTUDO PRELIMINARES MOSTRARAM POTENCIAL PARA APROVAR PROJETO DE COMPRAS DE LINHAS DE INJEÇÃO DE GÁS ADICIONAIS PARA APLICAÇÃO FULLFIELD DA INJEÇÃO WAG PARA O CAMPO DE LULA._x000D_
COM A OPERAÇÃO OTIMIZADA DOS CICLOS WAG, VISLUMBRA-SE POTENCIAL DE AUMENTO SIGNIFICATIVO DE PRODUÇÃO._x000D_
A OPORTUNIDADE PODE SER ALCANÇADA A PARTIR DA INSTALAÇÃO DAS NOVAS LINHAS DE INJEÇÃO DE GÁS PREVISTAS PARA O PROJETO.</t>
  </si>
  <si>
    <t>A DISPONIBILIDADE DE LINHAS INJEÇÃO DE GÁS E VOLUMES DE GÁS PRECISAM SER CONSIDERADOS PARA USO DA ENTREGA.</t>
  </si>
  <si>
    <t>INSTITUTO TECGRAF</t>
  </si>
  <si>
    <t>GÁS DISPONÍVEL PARA INJEÇÃO SEGUNDO A PROGRAMAÇÃO DO SIE (SISTEMA INTEGRADO DE ESCOAMENTO).</t>
  </si>
  <si>
    <t>CONTRATO R2E2 QUE SUPORTA GERESIM E COMPETÊNCIA TÉCNICA INTERNA DO CENPES NO ASSUNTO.</t>
  </si>
  <si>
    <t>COM O SISTEMA E SUA APLICAÇÃO CAMPO ESPERA-SE O AUMENTO DA SUA PRODUÇAO, O PROJETO E A OPERAÇAO DO WAG NO PROJETO FULLFIELD._x000D_
O AUMENTO É ESTIMADO EM CERCA DE 0.5% NO FATOR DE RECUPERAÇÃO DO CAMPO.</t>
  </si>
  <si>
    <t>GANHO ECONÔMICO ORIUNDO DA PRODUÇÃO INCREMENTAL DE ÓLEO DEVIDO À OPERAÇÃO OTIMIZADA DOS CICLOS WAG DO CAMPO.</t>
  </si>
  <si>
    <t>O RESULTADO DEPENDE DA INFRAESTRUTURA DEFINIDA PARA O CAMPO E DA DISPONIBILIDADE DE GÁS ATUALMENTE APRESENTADA. SE AS COMPRAS DE NOVAS LINHAS NÃO SE CONCRETIZAREM OU HOUVER MOVIMENTOS DE MERCADO QUE OBRIGUEM A EMPRESA A EXPORTAR O GÁS INVÉS DE INJETÁ-LO EM WAG, HÁ RISCOS SEVEROS.</t>
  </si>
  <si>
    <t>A ENTREGA SE CONSTITUI COM A APLICAÇÃO DE AMBIENTE COMPUTACIONAL PARA A OTIMIZAÇÃO DA INJEÇÃO WAG PARA O CAMPO DE LULA EM SEU PROJETO DE APLICAÇÃO FULLFIELD DE WAG COM A COMPRA DE NOVAS LINHAS._x000D_
O PLANO OTIMIZADO DE OPERAÇÃO WAG SERÁ APLICADO PELO ATIVO PARA SUAS DECISÕES._x000D_
O AUMENTO DE PRODUÇÃO DO CAMPO DEVERÁ SER PARÂMETRO A SER ACOMPANHADO.</t>
  </si>
  <si>
    <t>EV-00619</t>
  </si>
  <si>
    <t>AFROS - Injeção de Espumas</t>
  </si>
  <si>
    <t>Projeto de implementação da tecnologia FAWAG em campo alvo a ser definido com base nos ganhos estimados da injeção alternada de água e gás (WAG) assistida por espuma (FAWAG) e quantificação dos resultados esperados na curva de produção.</t>
  </si>
  <si>
    <t>Aumento de varrido do gás; redução de RGO_x000D_
Obs: Para valoração foi considerado um incremento de 12,5% sobre o delta de fator de recuperação esperado para o campo de Lula pela aplicação WAG  (hoje, 2 pontos percentuais em comparação à injeção contínua de água). Ver memória de cálculo no campo "Fontes de Renda" do Business Case.</t>
  </si>
  <si>
    <t>upimgs/FOAM.jpg</t>
  </si>
  <si>
    <t>BENP</t>
  </si>
  <si>
    <t>Lucas Gomes Pedroni</t>
  </si>
  <si>
    <t>CENPES/PDIEP/ER/TCR</t>
  </si>
  <si>
    <t>9881165</t>
  </si>
  <si>
    <t>Para P&amp;D: HH; Materiais; Equipamentos; Serviços. Para Implantação: HH; Recursos financeiros para piloto de campo</t>
  </si>
  <si>
    <t>Caracterização laboratorial; Definição de Campo-Alvo; Mitigação de Riscos; Disponibilização de área para piloto; Monitoramento do piloto</t>
  </si>
  <si>
    <t>Dada à potencial heterogeneidade e à grande espessura de alguns campos do Pré-Sal, há a necessidade controlar a mobilidade e a segregação gravitacional do gás injetado em modo contínuo ou WAG através de tecnologias pertinentes. A injeção de espuma é uma destas possibilidades, tendo como benefícios potenciais principais o aumento do varrido do gás e as consequentes elevação do fator de recuperação e redução da RGO. O cenário de aplicação e abrangência são os campos do Pré-Sal, a partir de 2024.</t>
  </si>
  <si>
    <t>Campo-alvo; qualidade e prazo das análises laboratoriais; mitigação de riscos potenciais da aplicação; planejamento do piloto de campo</t>
  </si>
  <si>
    <t>Parceiros internos (Compras; Manutenção); parceiros externos (Universidades; Operadoras parceiras e Fornecedores de surfactantes).</t>
  </si>
  <si>
    <t>Injeção de gás/WAG manter ou ampliar relevância nos campos do Pré-Sal; Fornecedores serem capazes de fornecer os surfactantes necessários na quantidade demandade e preço que justifique economicamente o projeto.</t>
  </si>
  <si>
    <t>Pessoal qualificado e áreas de suporte às atividades laboratoriais (Compras, manutenção); Recuros financeiros para parcerias aceleradoras e execução de piloto</t>
  </si>
  <si>
    <t>Aumento de fator de recuperação e redução de RGO em campos do Pré-Sal</t>
  </si>
  <si>
    <t>Aumento de fator de recuperação de óleo e desengargalamento de UEPs (redução de RGO)._x000D_
_x000D_
Obs: Para valoração foi considerado um incremento de 12,5% sobre o delta de fator de recuperação esperado para o campo de Lula pela aplicação WAG  (hoje, 2 pontos percentuais em comparação à injeção contínua de água), o que corresponde a 0,25 ponto percentual de delta FR para o campo de Lula. Foram ainda considerados os custos referentes à extensão do piloto por 10 anos para os atuais 12 poços WAG do campo de Lula.</t>
  </si>
  <si>
    <t>Preço de barril baixo ou preço dos surfactantes alto, tornando o processo economicamente inviável; Injeção de gás/WAG perder relevância nos campos do Pré-Sal.</t>
  </si>
  <si>
    <t>A entrega se propõe a: 1) selecionar formulação de surfactantes geradores de espuma adequada ao cenário de aplicação; 2) avaliar em laboratório o desempenho das formulações selecionadas e obter experimentalmente parâmetros para simulação matemática do processo; 3) Simular matematicamente o desempenho e os benefícios da aplicação do processo; 4) avaliar e mitigar os riscos e impactos de eventual produção de surfactantes no topside; 5) Planejar, executar e monitorar piloto de campo em caso de sucesso das etapas anteriores.</t>
  </si>
  <si>
    <t>PT-200.20.00105.01</t>
  </si>
  <si>
    <t>EV-00620</t>
  </si>
  <si>
    <t>Caracterizações Laboratoriais Especiais para injeção WAG</t>
  </si>
  <si>
    <t>Caracterizações especiais pertinentes à injeção de gás no Pré-Sal, tais como Sorm (saturação de óleo residual à injeção miscível); curvas de permeabilidade relativa gás-óleo em função da tensão interfacial e coeficientes de partição gás-óleo de traçadores de gás. Esta caracterização suporta avaliações de campo de injeções de gás, é implantável pelo cliente e representa ENTREGA FINAL.</t>
  </si>
  <si>
    <t>Aumento de acurácia na predição de curvas de produção associadas a projetos de injeção de gás</t>
  </si>
  <si>
    <t>upimgs/LabWag.jpg</t>
  </si>
  <si>
    <t>BU8D</t>
  </si>
  <si>
    <t>Raphael Augusto Mello Vieira</t>
  </si>
  <si>
    <t>204045</t>
  </si>
  <si>
    <t>O custo de P&amp;D envolvido é predominantemente de HH e materiais de consumo. O custo de implantação é de HH.</t>
  </si>
  <si>
    <t>Execução de testes diversos e complexos em condição de reservatório</t>
  </si>
  <si>
    <t>A injeção de gás/WAG no Pré-Sal possui uma série de incertezas técnicas ligadas à compreensão e caracterização do escoamento deste fluido na rocha-reservatório. A oportunidade consiste em reduzir esta incerteza através de caracterização laboratorial específica, levando a aumentos do fator de recuperação. O cénário de aplicação é o Pré-Sal, a partir de 2022.</t>
  </si>
  <si>
    <t>Qualidade e prazo das análises laboratoriais</t>
  </si>
  <si>
    <t>Parceiros internos (Compras; Manutenção; Lab. PVT); parceiro externo (empresa TRACERCO) para execução de análises de traçadores em fase gasosa.</t>
  </si>
  <si>
    <t>Injeção de gás/WAG mantida ou ampliada no Pré-Sal; incentivos para a captura e sequestro de CO2.</t>
  </si>
  <si>
    <t>Pessoal qualificado e áreas de suporte às atividades laboratoriais (Compras, manutenção)</t>
  </si>
  <si>
    <t>Aumento de fator de recuperação e melhoria da previsibilidade das curvas de produção dos campos do Pré-Sal.</t>
  </si>
  <si>
    <t>Aumento de fator de recuperação de óleo. O valor deste ganho não é possível prever com acurácia neste momento, pois depende dos próprios resultados da caracterização, ainda não obtidos, e de estudos de modelagem e simulação posteriores.</t>
  </si>
  <si>
    <t>Injeção de gás/WAG perder relevância nos campos do Pré-Sal.</t>
  </si>
  <si>
    <t>A entrega se propõe a efetuar caracterizações específicas da injeção de gás/WAG, todas explicitamente demandadas pelo cliente. São elas: estudo de injeção de gás gravitacionalmente estável em Marlim Leste, através da comparação de curvas Kg/Ko nas direções vertical e horizontal; Comparação de curvas Kg/Ko em diferentes tensões interfaciais gás-óleo em Mero; Determinação de coeficientes de partição de traçadores de gás e determinação de saturação residual de óleo à injeção miscível em amostras de Mero. Solução com abrangência a todo o Pré-Sal.</t>
  </si>
  <si>
    <t>PT-200.20.00105.02</t>
  </si>
  <si>
    <t>EV-00621</t>
  </si>
  <si>
    <t>Plano de controle proativo em área do campo de Tupi</t>
  </si>
  <si>
    <t>Plano para controle pró-ativo de vazões de produção e injeção em poços com válvulas de completação inteligente no campo de Tupi</t>
  </si>
  <si>
    <t>A atuação proativa no gerenciamento de reservatórios permite ganhos estimados da ordem de 1% na produção de óleo pela antecipação de decisões operacionais à luz da melhor decisão de reservatórios. A contínua atualização do plano proativo a partir de mudanças significativa das premissas operacionais ou de reservatórios gera ganho de valor pela constante revisão do curso da operação.</t>
  </si>
  <si>
    <t>upimgs/GRMF_Uqbyp5I.jpg</t>
  </si>
  <si>
    <t>ST-0106</t>
  </si>
  <si>
    <t>Otimização do gerenciamento de reservatórios</t>
  </si>
  <si>
    <t>HH INTERNO E RECURSOS DE CONTRATO COM TECGRAF.</t>
  </si>
  <si>
    <t>VIABILIZAÇÃO PELO ATIVO DA IMPLANTAÇÃO E MONITORAMENTO DAS COTAS PROATIVAS DE PRODUÇÃO E INJEÇÃO JUNTO A OPERAÇÃO.</t>
  </si>
  <si>
    <t>O CAMPO APRESENTA INSTALAÇÕES OPERACIONAIS E COM COMPLETAÇÕES INTELIGENTES INSTALADAS.
A OTIMIZAÇÃO DOS CONTROLES PROATIVOS NO CAMPO DE LULA PODE SER IMPLEMENTADO A PARTIR DE 2021 COM GANHO POTENCIAIS SIGNIFICATIVOS.</t>
  </si>
  <si>
    <t>DEFINIR MODELO DE IMPLEMENTAÇÃO E ACOMPANHAMENTO DOS CONTROLES OTIMIZADOS NAS PLATAFORMAS</t>
  </si>
  <si>
    <t>INSTITUTO TECGRAF, UFPE, UNIVERSITY OF TULSA</t>
  </si>
  <si>
    <t>A PREMISSA MAIS FORTE AQUI É O PATROCÍNIO DO ATIVO PARA IMPLANTAÇÃO REGULAR DO PLANO PROATIVO DE CONTROLES.</t>
  </si>
  <si>
    <t>ESPERA-SE GANHOS NA ORDEM DE 1% NA PRODUÇÃO DO CAMPO ATRAVÉS DO CONTROLE PROATIVO DAS VAZÕES DE PRODUÇÃO E INJEÇÃO E DAS ABERTURAS DE VÁLVULAS.</t>
  </si>
  <si>
    <t>ESTIMATIVAS PRELIMINARES INDICAM GANHOS COM CONTROLE PROATIVO DA ORDEM DE 1% DA PRODUÇÃO DE ÓLEO.</t>
  </si>
  <si>
    <t>CENÁRIO RESILIÊNCIA MAIS INTENSIFICADO QUE INIBA O ATIVO DE ASSUMIR OS RISCOS OPERACIONAIS PARA IMPLANTAÇÃO DA COTAS PROATIVAS.</t>
  </si>
  <si>
    <t>DISPONIBILIZAR UM PLANO DE CONTROLE DE POÇOS E VÁLVULAS DE COMPLETAÇÃO INTELIGENTE PARA CAMPO DE LULA</t>
  </si>
  <si>
    <t>PT-200.20.00106.01</t>
  </si>
  <si>
    <t>EV-00622</t>
  </si>
  <si>
    <t>Painel de Gerenciamento em Malha Fechada</t>
  </si>
  <si>
    <t>Dashboards de Gerenciamento de Reservatórios em Malha Fechada integrando ajuste de histórico e otimização em ciclo fechado de acompanhamento.</t>
  </si>
  <si>
    <t>- Ferramenta automatizada para diagnóstico da qualidade dos modelos de previsão. _x000D_
- Melhor confiança nos modelos de reservatórios com consequentes correções de curso nas políticas de gerenciamento proativo via otimização._x000D_
- Integração com ferramentas de otimização e de ajuste de histórico</t>
  </si>
  <si>
    <t>upimgs/PGRMF.jpg</t>
  </si>
  <si>
    <t>B30J</t>
  </si>
  <si>
    <t>Diana Albani Siqueira</t>
  </si>
  <si>
    <t>9848132</t>
  </si>
  <si>
    <t>HH INTERNO E INVESTIMENTO EM TERMOS DE COOPERAÇÃO COM PARCEITOS.</t>
  </si>
  <si>
    <t>O ACESSO AOS BANCOS DE DADOS PETROBRAS E INTEGRAÇÃO DE FERRAMENTAS É O ELEMENTO CRÍTICO PARA O DESENVOLVIMENTO. ALÉM DISSO, A VIABILIZAÇÃO DE PILOTO DA SOLUÇÃO DESENVOLVIDA PARA VALIDAÇÃO.</t>
  </si>
  <si>
    <t xml:space="preserve">ATUALMENTE, AS FERRAMENTAS QUE IRÃO COMPOR O PAINEL SÃO UTILIZADAS DE FORMA NÃO INTEGRADA E NÃO HÁ UMA SOLUÇÃO QUE PERMITA INTEGRAÇÃO DESTES COMPONENTES DE FORMA ALTOMATIZADA COM O PROPÓSITO DE OTIMIZAR E OBTER GANHOS COM A INTEGRAÇÃO.
A SOLUÇÃO SERÁ APLICADA NOS ATIVOS POR MEIO DA UTILIZAÇÃO PELAS EQUIPES DE GERENCIAMENTO DE RESERVATORIO DA PETROBRAS
A ENTREGA ESTÁ PREVISTA PARA 12/2021
</t>
  </si>
  <si>
    <t>INTEGRAÇÃO É O PARÂMETRO CHAVE DESSA ENTREGA, VIABILIZANDO O USO EFETIVO DOS ELEMENTOS DE CALIBRAÇÃO E OTIMIZAÇÃO. ISSO ATENUA OS IMPACTOS EM TERMOS DE TEMPO DESPENDIDO E USO RECURSOS HUMANOS.</t>
  </si>
  <si>
    <t>ACESSO ESTRUTURADO ÀS BASES DE DADOS PARA GARANTIR USO ADEQUADO.</t>
  </si>
  <si>
    <t>TERMO DE COOPERAÇÃO COM INSTITUTO TECGRAF.</t>
  </si>
  <si>
    <t>ENTREGA TRAZ MELHORIAS NO GERENCIAMENTO ÓTIMO DE RESERVATÓRIOS. HÁ COM ISSO GANHOS NO RETORNO FINANCEIRO DO CAMPO ATRAVÉS DA APLICAÇÃO DE SOLUÇÕES OTIMIZADAS, ESTIMADO EM CERCA DE 1% A 2% NA PRODUÇÃO DO CAMPO.</t>
  </si>
  <si>
    <t>O GERENCIAMENTO EM MALHA FECHADA TEM GANHOS ESTIMADOS EM 1% A 2% NA PRODUÇÃO DOS CAMPOS ONDE SE APLICA TAL ABORDAGEM.</t>
  </si>
  <si>
    <t>NÃO HÁ RISCOS SIGNIFICATIVOS DE MERCADO, POIS REPRESENTA UM REARRANJO DE ALGUNS FLUXOS DE TRABALHO. PORÉM ESSA INTEGRAÇÃO TRAZ GANHOS EFETIVOS NO GERENCIAMENTO.</t>
  </si>
  <si>
    <t>PAINEL AUTOMATIZADO DE GERENCIAMENTO EM MALHA FECHADA, INTEGRADO COM SIMULADOR DE FLUXO, FERRAMENTAS DE AJUSTE DE HISTÓRICO E OTIMIZAÇÃO QUE PERMITA ACOMPANHAR O DESEMPENHO OPERACIONAL DO CAMPO E CALIBRAÇÃO RECORRENTE DOS MODELOS. ASSIM, IMPLEMENTAR POLÍTICA DE CONSTANTE ATUALIZAÇÃO DOS MODELOS, MELHORES PREVISÕES E ESTRATÉGIAS OTIMIZADAS DE OPERAÇÃO DO CAMPO.</t>
  </si>
  <si>
    <t>PT-200.20.00106.02</t>
  </si>
  <si>
    <t>EV-00623</t>
  </si>
  <si>
    <t>Decisão sob Incertezas via IA</t>
  </si>
  <si>
    <t>Sistema de Tomada de Decisão sob Incertezas via Inteligência Artificial para apoio ao processos da área de reservatórios. Seja para concepção de projetos, seja para gerenciamento da operação ou para estratégias de desenvolvimento, esta entrega visa a aprimorar o processo de tomada de decisão na área de reservatórios, embarcando inteligencia artificial nas engines de otimização e controle.</t>
  </si>
  <si>
    <t>OS SISTEMAS DE RESERVATÓRIOS, AINDA MAIS SOB INCERTEZAS, SÃO EXTREMAMENTE COMPLEXOS DE REPRESENTAR. CONSTRUIR SISTEMAS DE IA CAPAZES DE REPRODUZIR ADEQUADAMENTE É MUITO DESAFIANTE.</t>
  </si>
  <si>
    <t>OS SISTEMAS DE OTIMIZAÇÃO PRECISAM EVOLUIR PARA SISTEMAS DE SUPORTE À DECISÃO AUTOMATIZADOS E QUE TORNEM ESSE PROCESSO SIMPLES E EFETIVO.
MAIS AINDA QUANDO SE INCORPORA EM SISTEMAS BASEADOS EM IA PARA SERVIR DE SISTEMAS ESPECIALISTAS.
A PROPOSTA É DE APLICAÇÃO EM CAMPO DO PRESAL EM FASE OPERACIONAL. A PARTIR DE 2023.</t>
  </si>
  <si>
    <t>GANHO DE PERFORMANCE DA TOMADA DE DECISÃO, COM ESTRATÉGIAS ROBUSTAS FRENTE ÀS INCERTEZAS EXISTENTES.</t>
  </si>
  <si>
    <t>INSTITUTO TECGRAF, PUC/RIO</t>
  </si>
  <si>
    <t>PARCERIA COM ICT COM GRANDE EXPERTISE NOS SISTEMAS DE IA.</t>
  </si>
  <si>
    <t>ESSE TIPO DE SISTEMA TEM BENEFÍCIO DE DIFERENTES MÉTRICAS, COMO AUMENTO DA PRODUÇÃO, ANTECIPAÇÃO DE INICIO DE PROJETOS, REDUÇÃO DE RISCO NA DECISÃO.</t>
  </si>
  <si>
    <t>SISTEMA DE TOMADA DE DECISÃO SOB INCERTEZAS VIA INTELIGÊNCIA ARTIFICIAL PARA APOIO AO PROCESSOS DA ÁREA DE RESERVATÓRIOS. SEJA PARA CONCEPÇÃO DE PROJETOS, SEJA PARA GERENCIAMENTO DA OPERAÇÃO OU PARA ESTRATÉGIAS DE DESENVOLVIMENTO, ESTA ENTREGA VISA A APRIMORAR O PROCESSO DE TOMADA DE DECISÃO NA ÁREA DE RESERVATÓRIOS, EMBARCANDO INTELIGENCIA ARTIFICIAL NAS ENGINES DE OTIMIZAÇÃO E CONTROLE.</t>
  </si>
  <si>
    <t>PT-200.20.00106.03</t>
  </si>
  <si>
    <t>EV-00624</t>
  </si>
  <si>
    <t>Piloto de Campo EOR–Nano</t>
  </si>
  <si>
    <t>Aplicação em campo de um produto qualificado para aumento do Fator de Recuperação.</t>
  </si>
  <si>
    <t>Aumento do Fator de Recuperação e/ou redução da produção de água.</t>
  </si>
  <si>
    <t>BES3</t>
  </si>
  <si>
    <t>Daniel Alberton Haas</t>
  </si>
  <si>
    <t>9887944</t>
  </si>
  <si>
    <t>ST-0107</t>
  </si>
  <si>
    <t>Recuperação avançada através de nanotecnologia, métodos químicos e microbiológicos</t>
  </si>
  <si>
    <t>R$ 1,1 milhão em P&amp;D via clásula ANP.</t>
  </si>
  <si>
    <t>Aumento da escala de produção para produtos de nanotecnologia.
Disponibilidade de poços offshore para o piloto.</t>
  </si>
  <si>
    <t>Poços produtores com produção excessiva e prematura de água.</t>
  </si>
  <si>
    <t>Temperatura do reservatório e BSW dos poços.</t>
  </si>
  <si>
    <t>Instituto de Química (UFRJ).</t>
  </si>
  <si>
    <t>Interesse de empresas em conferir ganho de escala ao produto desenvolvido.</t>
  </si>
  <si>
    <t>Investimento em P&amp;D no Instituto de Química da UFRJ.</t>
  </si>
  <si>
    <t>Aumento do Fator de Recuperação do campo entre 3 e 7%.</t>
  </si>
  <si>
    <t>Falta de interesse de empresas  em conferir ganho de escala ao produto desenvolvido.</t>
  </si>
  <si>
    <t xml:space="preserve">Obter um produto capaz de aumentar em até 7% o Fator de Recuperação de um campo.  </t>
  </si>
  <si>
    <t>PT-200.20.00107.01</t>
  </si>
  <si>
    <t>EV-00625</t>
  </si>
  <si>
    <t>Criação de Metodologia de incorporação de incertezas na Inversão 4D</t>
  </si>
  <si>
    <t>Inversão Geoestatística Elástica 4D do Piloto de Lula Nodes</t>
  </si>
  <si>
    <t>Geração de modelo estocástico das alterações de pressão e saturação do campo no período  com análise de incertezas acoplada.</t>
  </si>
  <si>
    <t>RES/TR/GFR</t>
  </si>
  <si>
    <t>upimgs/invgeo.png</t>
  </si>
  <si>
    <t>SS86</t>
  </si>
  <si>
    <t>Evaldo Cesario Mundim</t>
  </si>
  <si>
    <t>CENPES/PDIEP/GP</t>
  </si>
  <si>
    <t>5722777</t>
  </si>
  <si>
    <t>ST-0108</t>
  </si>
  <si>
    <t>Identificação de áreas não drenadas utilizando sísmica 4D</t>
  </si>
  <si>
    <t>Geofísica e Petrofísica</t>
  </si>
  <si>
    <t>GEOP</t>
  </si>
  <si>
    <t>upimgs/503.471.895.jpg</t>
  </si>
  <si>
    <t>Muito baixo . HH e treinamento de profissionais do  processamento sísmico</t>
  </si>
  <si>
    <t>Desempenho computacional e análise de bugs
Análise e falidadação de resultados</t>
  </si>
  <si>
    <t>XEm todos os campos da companhia</t>
  </si>
  <si>
    <t>Cubos em padrão segy</t>
  </si>
  <si>
    <t>Laboratório HPG -Unicamp</t>
  </si>
  <si>
    <t>Nada</t>
  </si>
  <si>
    <t>Xdiponibilidade de máquinas</t>
  </si>
  <si>
    <t>Melhoria da qualidade na predição de áreas fraturadas  Cartes e vulcânicas com conseguente melhoria da predição do modelo de fluxo e mitigação de riscos na perfuração de poços com o mapeamento de áreas d e alto risco de perdas de circulação,</t>
  </si>
  <si>
    <t>Vakor estimado de  200 MM de dolares  por evitar perda de poços, perda de tempo de perfuração e e proporciona até 0,5% no aiumento do fator de recuperação.</t>
  </si>
  <si>
    <t xml:space="preserve">Continuaremso trabalahndo sem uma metodologia robusta  de previsão de zonas  fraturadas e cartess </t>
  </si>
  <si>
    <t>Dado 3D empilhado de difraçõees e voluem de atributos relacionado, no campo de  Mero.
Espera-se que os cubos de difração em  Mero possibilitem a predição de áreas fraturadas, cartes e vulcânicas gerando melhorias no modelo geologico e  otimizando a locação de poços.</t>
  </si>
  <si>
    <t>PT-200.20.00108.01</t>
  </si>
  <si>
    <t>EV-00629</t>
  </si>
  <si>
    <t>IASC - Injeção de Água com Salinidade Controlada</t>
  </si>
  <si>
    <t>Avaliação laboratorial e modelagem da tecnologia de Injeção de Água com Salinidade Controlada (IASC) para um módulo do campo de Búzios, com foco no aumento do fator de recuperação.</t>
  </si>
  <si>
    <t>AMA0</t>
  </si>
  <si>
    <t>Aline Machado de Azevedo Novaes</t>
  </si>
  <si>
    <t>2421430</t>
  </si>
  <si>
    <t>ST-0109</t>
  </si>
  <si>
    <t>Injeção de água de salinidade controlada</t>
  </si>
  <si>
    <t>Contratação de serviços; minimização de incertezas de testes laboratoriais em de campo; prazos  para tomada de decisão dentro da janela de oportunidade;</t>
  </si>
  <si>
    <t>Estudos experimentais indicam ganho potencial de até 4% no FR, e não indicam nenhum impacto negativo ocasionado pela implementação desse método em campo. Os estudos de viabilidade técnica e econômica demonstraram que não há impacto financeiro em optar por UD em plataformas ainda em fase de projeto. Assim, o risco associado à decisão de implementação da tecnologia de injeção de água de baixa salinidade em uma nova plataforma é relativamente baixo. A tecnologia aceita no mundo, e pode ser aplicada em novas plataformas destinadas a campos do Pré-Sal; confirmado o desempenho em campo e a correlação com testes de laboratório e simulação, pode ser utilizada a partir de simulações para apoiar a tomada de decisão. Se necessário, experimentos serão realizados para balizar as simulações</t>
  </si>
  <si>
    <t xml:space="preserve">Tempo de contratação do piloto; execução e avaliação dos resultados do piloto; tomada de decisão de implementação da tecnologia dentro da janela de oportunidade; Campo-alvo;  </t>
  </si>
  <si>
    <t>Parceiros internos (apoio do ativo/cliente para a contratação de serviços de piloto de campo, e com ações para viabilizar e implementar os testes de campo; equipe de apoio à contratação de serviços; equipe de Eng. de Superfícies; compras, Manutenção e Instalação de equipamentos); parceiros externos (Universidades; Operadoras parceiras, Empresas com know-how para avanço da maturidade tecnológica desse processo).</t>
  </si>
  <si>
    <t>Não identificamos nenhuma premissa de mercado que afete o resultado do projeto. Há premissas técnicas, como o resultado do piloto de campo, mas não de mercado.</t>
  </si>
  <si>
    <t>Pessoal qualificado e áreas de suporte às atividades de contratação, engenharia de superfície, simulação e laboratoriais (Compras, manutenção, e instalação); Recursos financeiros para execução de piloto e possíveis parcerias que podem acelerar o conhecimento técnico e robustez dos resultados.</t>
  </si>
  <si>
    <t>Aumento do fator de recuperação dos campos, possível antecipação de produção; aumento da competitividade de fornecedores de membranas; tecnologia mais robusta e madura que a URS para tratamento da água de injeção; possibilidade de viabilizar outros métodos de IOR devido à menor salinidade da água injetada; redução de potencial de incrustação, podendo reduzir custos relacionados a anti-incrustantes;</t>
  </si>
  <si>
    <t>Aumento do fator de recuperação do campo; possível antecipação de produção</t>
  </si>
  <si>
    <t>Aumento de custo de membranas de osmose reversa a ponto do OPEX inviabilizar o tratamento da água de injeção; cenário em que 100% da cota de injeção venha da reinjeção de água produzida</t>
  </si>
  <si>
    <t xml:space="preserve">Desenvolver projeto para implementação da injeção de água de salinidade controlada em novas plataformas para o Pré-sal. Os parâmetros técnicos necessários são: metodologia de simulação mais representativa; comprovação em escala piloto (SWCTT) do desempenho da tecnologia; projeto de plataforma contemplando a unidade dessalinizadora;       </t>
  </si>
  <si>
    <t>PT-200.20.00109.01</t>
  </si>
  <si>
    <t>EV-00630</t>
  </si>
  <si>
    <t>BCSS Curta de Alta Confiabilidade</t>
  </si>
  <si>
    <t>Sistemas de Bombeio Centrífugo Submerso Submarino (BCSS) utilizados pela PETROBRAS em cenários produtivos das Bacias de Campos e do Espírito Santo atualmente apresentam tempo de missão, ou tempo médio para falhas (mean time to failure – MTTF) em torno de 2,7 anos, sendo este um fator limitante relacionado ao retorno financeiro de projetos que demandam a utilização de sistemas de boosting submarino. O objetivo deste projeto consiste na disponibilização de um novo sistema BCSS com elevado tempo de missão, estimado em 10 anos, e comprimento curto (14 metros), capaz de entregar uma vazão bruta de 5.520 m³/d, com misturas multifásicas que contenham frações volumétricas de gás livre (GVF) de até 40%, considerando-se nova concepção composta por motores encapsulados (canned motors), os quais dispensam a utilização de fluido de barreira, utilizado para refrigeração e lubrificação dos mancais. O elevado tempo de missão de 10 anos traz maior possibilidade de retorno financeiro nestes projetos que demandam soluções de boosting submarino para a elevação de misturas multifásicas, do poço produtor a Unidade Estacionária de Produção (UEP).</t>
  </si>
  <si>
    <t>O desenvolvimento e disponibilização desta nova concepção de sistema BCSS resultará redução da frequência de ocorrência de falhas, trazendo dois efeitos positivos, sendo eles:1.	Redução do custo operacional (OPEX) no que se refere a utilização de recursos críticos (embarcações leves) para a realização de instalação/substituição de equipamentos que estejam incapazes de operar por ocorrência de falhas diversas. A redução de custos de intervenção, em termos relativos, pode resultar em valores que custos que chegam a 26% dos custos de intervenção atualmente praticados;2.	Redução das perdas de produção de óleo, uma vez que o elevado tempo de missão de 10 anos reduz a quantidade de paradas dos sistemas de bombeamento, reduzindo-se assim as perdas de produção de petróleo ocorridas nos momentos em que se aguarda a disponibilização de recursos críticos para realizar as referidas intervenções de instalação/substituição de sistemas de bombeamento. Nestes casos, a redução de perdas de produção também resulta em valores de perdas que representam 26% das perdas realizadas com a utilização dos sistemas BCSS atualmente utilizados.</t>
  </si>
  <si>
    <t>upimgs/HC-SBS.jpg</t>
  </si>
  <si>
    <t>UPH8</t>
  </si>
  <si>
    <t>Ricardo dos Santos Fraga</t>
  </si>
  <si>
    <t>9776341</t>
  </si>
  <si>
    <t>ST-0110</t>
  </si>
  <si>
    <t>Drenagem de áreas remotas</t>
  </si>
  <si>
    <t>OS GASTOS DE P&amp;D E DO PRIMEIRO SISTEMA DE BOMBEAMENTO DESTA INICIATIVA TOTALIZAM APROXIMADAMENTE USD 20 MILHÕES (R$ 101,8 MILHÕES PARA CAMBIO DE 5,09 R$/USD).</t>
  </si>
  <si>
    <t>DISPONIBILIDADE DE RECURSOS FINANCEIROS POR PARTE DO CTO-EE FRENTE A CRISE DO COVID-19 E DA DESVALORAÇÃO DO BRENT DE PETRÓLEO. TAMBÉM SERÁ NECESSÁRIA CELERIDADE POR PARTE DO SBS PARA A CELEBRAÇÃO DO ACORDO DE COOPERAÇÃO JUNTO A CURTISS-WRIGHT.</t>
  </si>
  <si>
    <t>CONCLUÍDO O PROCESSO DE AVALIAÇÃO DAS PROPOSTAS ELABORADAS PELOS FORNECEDORES TECNOLÓGICOS CAPAZES DE DESENVOLVER O CONCEITO DE BCS COMPACTA. A FINALIZAÇÃO DO PROCESSO DE CONTRATAÇÃO DA PROPOSTA VENCEDORA (CURTISS-WRIGHT) DEVE OCORRER AO LONGO DO PRIMEIRO SEMESTRE DE 2021. A TECNOLOGIA DEVERÁ ESTAR QUALIFICADA EM AGO/23, E  DISPONÍVEL PARA INSTALAÇÃO EM FEV/24. O CENÁRIO DE APLICAÇÃO É O PARQUE DAS BALEIAS NA UN-ES, ONDE JÁ EXISTEM 13 BCSSs CONVENCIONAIS EM OPERAÇÃO EM MOBOS E SKIDS, COM PRODUÇÃO NA ORDEM DE 45 MIL BOPD.</t>
  </si>
  <si>
    <t>COMPROMISSO COM DISPONIBILIZAÇÃO DE CENÁRIOS (POÇOS PRODUTORES) ADEQUADOS A RECEBER A INSTALAÇÃO DE UM PROTÓTIPO DE HC-SBS (Hybrid Canned Subsea Boosting System) NA UN-ES</t>
  </si>
  <si>
    <t>CURTISS-WRIGHT (EUA), EQUIPES TÉCNICAS DE ELEVAÇÃO E ESCOAMENTO DO RES/EE, DAS UNIDADES DE NEGÓCIOS (UNs) E DA ENGENHARIA SUBMARINA (SUB)</t>
  </si>
  <si>
    <t>•	Mean Time to Failure (MTTF) das BCSSs atuais = 2,7 anos (MOBO e SKID-BCSS);_x000D_
•	Mean Time to Failure (MTTF) do Sistema HC-SBS = 10 anos (com 2 BCSSs em paralelo e redundantes);_x000D_
•	Janela temporal para a análise da valoração = 10 anos;_x000D_
•	Custo total  relacionado a intervenção com embarcações leves para instalação/substituição de 1 sistema de bombeamento BCSS (convencional) ou HC-SBS (BCSS Curta de Alta Confiabilidade) = 1,5 MMUS$. Para o caso da BCSS convencional, tal sistema é composto por 2 conjuntos moto bomba instalados hidraulicamente em série. Para o caso da HC-SBS, tal sistema é composto por 2 conjuntos moto bomba instalados em paralelo e em redundância;_x000D_
•	Custo nulo relacionado ao Investimento ou Capital Expenditure (CAPEX) para o HC-SBS;_x000D_
•	Substituição de 2 unidades (conjuntos moto bomba) HC-SBS, por ano;_x000D_
•	Custo anual do contrato de performance de 1 conjunto de bombeio BCSS convencional (1 conjunto Moto bomba) = 1,3 MMUS$;_x000D_
•	Custo anual do contrato de performance de 1 conjunto de bombeio HC-SBS (1 conjunto Moto bomba) = 1,6 MMUS$;_x000D_
•	Cotações do Brent e do Dólar: Brent – 25 a 50 US$ (2020 a 2034); Dólar – R$ 3,73 a 5,09 (2020 a 2034)</t>
  </si>
  <si>
    <t>GARANTIA DA MANUTENÇÃO DOS RECURSOS FINANCEIROS CONFORME PREVISTO NO PNG 2020-2024 DO CTO-EE PARA TAL INICIATIVA.</t>
  </si>
  <si>
    <t>O DESENVOLVIMENTO E DISPONIBILIZAÇÃO DESTA NOVA CONCEPÇÃO DE SISTEMA BCSS RESULTARÁ REDUÇÃO DA FREQUÊNCIA DE OCORRÊNCIA DE FALHAS, TRAZENDO DOIS EFEITOS POSITIVOS, SENDO ELES:_x000D_
1.	REDUÇÃO DO CUSTO OPERACIONAL (OPEX) NO QUE SE REFERE A UTILIZAÇÃO DE RECURSOS CRÍTICOS (EMBARCAÇÕES LEVES) PARA A REALIZAÇÃO DE INSTALAÇÃO/SUBSTITUIÇÃO DE EQUIPAMENTOS QUE ESTEJAM INCAPAZES DE OPERAR POR OCORRÊNCIA DE FALHAS DIVERSAS. A REDUÇÃO DE CUSTOS DE INTERVENÇÃO, EM TERMOS RELATIVOS, PODE RESULTAR EM VALORES QUE CUSTOS QUE CHEGAM A 26% DOS CUSTOS DE INTERVENÇÃO ATUALMENTE PRATICADOS;_x000D_
2.	REDUÇÃO DAS PERDAS DE PRODUÇÃO DE ÓLEO, UMA VEZ QUE O ELEVADO TEMPO DE MISSÃO DE 10 ANOS REDUZ A QUANTIDADE DE PARADAS DOS SISTEMAS DE BOMBEAMENTO, REDUZINDO-SE ASSIM AS PERDAS DE PRODUÇÃO DE PETRÓLEO OCORRIDAS NOS MOMENTOS EM QUE SE AGUARDA A DISPONIBILIZAÇÃO DE RECURSOS CRÍTICOS PARA REALIZAR AS REFERIDAS INTERVENÇÕES DE INSTALAÇÃO/SUBSTITUIÇÃO DE SISTEMAS DE BOMBEAMENTO. NESTES CASOS, A REDUÇÃO DE PERDAS DE PRODUÇÃO TAMBÉM RESULTA EM VALORES DE PERDAS QUE REPRESENTAM 26% DAS PERDAS REALIZADAS COM A UTILIZAÇÃO DOS SISTEMAS BCSS ATUALMENTE UTILIZADOS.</t>
  </si>
  <si>
    <t>EESTIMA-SE UMA ECONOMIA (VPL RISCADO) DA ORDEM DE R$ 475,11 MILHÕES EM 10 ANOS PARA O SISTEMA PIONEIRO BCSS CURTA DE ALTA CONFIABILIDADE INSTALADO, ALÉM DE ABRANGÊNCIA PARA OS 10 POÇOS QUE FOREM SENDO EQUIPADOS COM O REFERIDO SISTEMA, AO LONGO DESTA JANELA TEMPORAL.</t>
  </si>
  <si>
    <t>A DESVALORAÇÃO DO VALOR DO BRENT DO PETRÓLEO TEM GRANDE IMPACTO NO CÁLCULO DO VALOR DESTA INICIATIVA TECNOLÓGICA</t>
  </si>
  <si>
    <t>DISPONIBILIZAÇÃO DE UM COMPLETO SISTEMA DE BOMBEAMENTO SUBMARINO, COMPOSTO POR DOIS PROTÓTIPOS DE CONJUNTO MOTO BOMBA DE ALTA CONFIABILIDADE (TEMPO DE MISSÃO DE 10 ANOS) E COMPRIMENTO CURTO (14 m), INSTALADOS EM PARALELO E EM REDUNDÂNCIA, CAPAZES DE BOMBEAR MISTURAS MULTIFÁSICAS COM FRAÇÕES VOLUMÉTRICAS DE GÁS LIVRE DE ATÉ 40%, A UMA VAZÃO DE 5.520 m³/d, PARA QUE SEJAM INSTALADOS NO LEITO MARINHO, EM CAMPOS PRODUTORES DE PARQUE DAS BALEIAS (UN-ES).</t>
  </si>
  <si>
    <t>PT-200.20.00110.01</t>
  </si>
  <si>
    <t>EV-00631</t>
  </si>
  <si>
    <t>Implantação BCS alta potência - Poço MLL-08</t>
  </si>
  <si>
    <t>Participação no processo de implantação (instalação, comissionamento e partida) da BCSS de elevada capacidade e confiabilidade do poço MLL-08 do campo de Marlim Leste (UN-BC). Disponibilização de uma BCS de alta potência (2.000 HP e 7 kV) junto a Baker Hughes (EUA) visando a viabilização da produção da área do P5 do Campo de Marlim Leste (UN-BC).</t>
  </si>
  <si>
    <t>A área do P5 do Campo de Marlim Leste contem grandes volumes de petróleo viscoso de 17º API que pode ser transferido para a UEP P-53 situada a 14 km de distância e lâmina de água da ordem de 1.000 metros. A primeira BCSS de 2.000 HP/7kV deverá ser instalada no poço MLL-08 (Marlim Leste) até Ago/2021.</t>
  </si>
  <si>
    <t>upimgs/BCS_APC.png</t>
  </si>
  <si>
    <t>BJ09</t>
  </si>
  <si>
    <t>Marcos Pellegrini Ribeiro</t>
  </si>
  <si>
    <t>807110</t>
  </si>
  <si>
    <t>OS GASTOS DE P&amp;D E DO PRIMEIRO PROTÓTIPO DESTA INICIATIVA TOTALIZAM USD 5 MILHÕES (R$ 19,3 MILHÕES PARA CAMBIO DA ÉPOCA DE 3,85 R$/USD). ESTIMA-SE UM CUSTO DE IMPLANTAÇÃO/INSTALAÇÃO DA ORDEM DE USD 20 MILHÕES (R$ 100,80 MILHÕES PARA CAMBIO MÉDIO DE 4,24 R$/USD) QUE DEVERÁ SER CUSTEADO PELA UN-BC.</t>
  </si>
  <si>
    <t>DISPONIBILIDADE DE RECURSOS FINANCEIROS POR PARTE DO ATIVO DE MARLIM LESTE DA UN-BC PARA A INSTALAÇÃO DO PROTÓTIPO DE BCSS DE ALTA POTÊNCIA NO POÇO MLL-08 (ÁREA DO P5) FRENTE A CRISE DO COVID-19 E DA DESVALORAÇÃO DO BRENT DE PETRÓLEO.</t>
  </si>
  <si>
    <t>CONCLUÍDO O PROCESSO DE QUALIFICAÇÃO DE DOIS PROTÓTIPOS PARA O CAMPO DE MARLIM LESTE, COM PREVISÃO DE INSTALAÇÃO DO PRIMEIRO PROTÓTIPO NO POÇO MLL-08 EM AGO/21.</t>
  </si>
  <si>
    <t>ESSA ENTREGA VIABILIZARÁ A PRODUÇÃO DE ÓLEOS VISCOSOS EM LONGOS TIE-BACKS. NO CASO DO CAMPO DE MARLIM LESTE VIABILIZARÁ A PRODUÇÃO DA RESERVA DA ÁREA DO P5, INCORPORANDO RESERVA (16 MILHÕES BOE) E DIMINUINDO A OCIOSIDADE DE PROCESSAMENTO DA PLATAFORMA P-53 (50%).</t>
  </si>
  <si>
    <t>BAKER-HUGHES (EUA)</t>
  </si>
  <si>
    <t>A PREMISSA ADOTADA NA ESTIMATIVA DE GANHOS É BASTANTE ROBUSTA. NO ENTANTO, É AFETADA PELO VALOR DO BRENT E DO CAMBIO. NESTA ESTIMATIVA UTILIZAMOS 60 USD/BARRIL E 3,85 R$/USD.</t>
  </si>
  <si>
    <t>GARANTIA DA MANUTENÇÃO DOS RECURSOS FINANCEIROS CONFORME PREVISTO NO PNG 2020-2024 DO ATIVO DE MARLIM LESTE (UN-BC) PARA TAL INICIATIVA.</t>
  </si>
  <si>
    <t>VIABILIZAÇÃO DA PRODUÇÃO DE ÓLEOS VISCOSOS EM LONGOS TIE-BACKS E AUMENTO DO TEMPO DE OPERAÇÃO SEM FALHA (MTTF) DAS BCSSs INSTALADAS EM POÇO. PARA FINS DE ESTIMATIVA DE CÁLCULO FOI CONSIDERADO  O AUMENTO DO MTTF DE 20 BCSSs DE 2,5 PARA 3,0 ANOS NOS PRÓXIMOS 10 ANOS, ALÉM DO AUMENTO DE PRODUÇÃO DA ORDEM DE 40% COMPARADO COM A SIMPLES UTILIZAÇÃO DE GAS-LIFT COMO MÉTODO DE ELEVAÇÃO ARTIFICIAL.</t>
  </si>
  <si>
    <t>ESTIMA-SE UMA ECONOMIA (VPL) DA ORDEM DE R$ 2,7 BILHÕES EM 10 ANOS.</t>
  </si>
  <si>
    <t>DISPONIBILIZAÇÃO DE UM PROTÓTIPO DE BCS DE ALTA POTÊNCIA E DE ELEVADA CONFIABILIDADE PARA INSTALAÇÃO NO POÇO MLL-08. ESSA BCSS VIABILIZARÁ A PRODUÇÃO DA ÁREA DO P5 DO CAMPO DE MARLIM LESTE (UN-BC)  SITUADA A CERCA DE 14 KM DA PLATAFORMA P-53. A ÁREA DO P5 APRESENTA UMA RESERVA PROVADA DE 16 MILHÕES BOE E UM VPL DE USD 245 MILHÕES.</t>
  </si>
  <si>
    <t>PT-200.20.00110.02</t>
  </si>
  <si>
    <t>EV-00632</t>
  </si>
  <si>
    <t>Estratigrafia Mecânica na deformação (falhas normais)</t>
  </si>
  <si>
    <t>Estudo de impacto da Estratigrafia Mecânica na deformação associada a falhas normais e distribuição de fraturas. E também correlação de petrofácies com fácies mecânicas.  Estudo de Caso no Campo de Sapinhoá.​</t>
  </si>
  <si>
    <t>- Identificação das fácies mais suceptiveis ao fraturamento;_x000D_
- Método auxiliar pra classificação de petrofácies;_x000D_
- Metodologia facilmente escalável e de fácil implantação em outros campos do pré-sal;_x000D_
- Distribuição de fácies mecânicas como entrada de simulacão de processos geológicos;_x000D_
- Revisão dos modelos de fratura com a incorporação de fácies mecânicas;</t>
  </si>
  <si>
    <t>EXP/TPGG/TDGEO</t>
  </si>
  <si>
    <t>upimgs/Falhas_9SW7El5.png</t>
  </si>
  <si>
    <t>UT7S</t>
  </si>
  <si>
    <t>Thiago da Cruz Falcão</t>
  </si>
  <si>
    <t>CENPES/PDIEP/GEG</t>
  </si>
  <si>
    <t>9871960</t>
  </si>
  <si>
    <t>ST-0111</t>
  </si>
  <si>
    <t>Modelagem estrutural de falhas e de fraturas</t>
  </si>
  <si>
    <t>IT-014</t>
  </si>
  <si>
    <t>Avaliação da qualidade dos reservatórios do Pré-sal</t>
  </si>
  <si>
    <t>Incerteza na previsão da qualidade dos reservatórios do Pré-sal</t>
  </si>
  <si>
    <t>Geologia Estrutural e Geomecânica</t>
  </si>
  <si>
    <t>GEG</t>
  </si>
  <si>
    <t>upimgs/Dig29769.jpg</t>
  </si>
  <si>
    <t xml:space="preserve">HH para modelar novos DFNs;
HH para incorporaçoes de resultados ao modelo do campo;
</t>
  </si>
  <si>
    <t>Verificar a similiaridade entre fácies mecânicas e petrofácies;
Extrair e calibrar resultados de intensidade de fraturamento da simulação de processos de falhamento;</t>
  </si>
  <si>
    <t xml:space="preserve">Método auxiliar pra classificação de petrofácies;
Metodologia facilmente escalável e de fácil implantação em outros campos do pré-sal;
Distribuição de fácies mecânicas como entrada de simulacão de processos geológicos;
Revisão dos modelos de fratura com a incorporação de fácies mecânicas;
Identificação das fácies mais suceptiveis ao fraturamento;
</t>
  </si>
  <si>
    <t>Modelo de Petrofácies do Campo;
Propriedades Mecânicas do campo as ser estudado;
Simulação de Processos (Elfen);
DFNs;</t>
  </si>
  <si>
    <t>Geólgos (PDEP)
Geólogos e Geofísicos (RES);
Geólogos, Geofísicos e Engenheiros (EXP e RES);
Contrato Multicliente com a Universidade do Texas - Projeto FRAC;
Contrato Multicliente Compstruct - Rockfields;</t>
  </si>
  <si>
    <t>Continuidade de investimentos em campos do pré-sal que necessitem a construção de modelos de fratura que incorporem os modelos utilizados na simulação das curvas de produção.</t>
  </si>
  <si>
    <t xml:space="preserve">leonardo </t>
  </si>
  <si>
    <t>diminuição de incertezas na modelagem de fraturas em reservatórios;
contribuição as técnicas utlizadas nos estudos de aumento do fator de recuperação;
incorporação de reservas, quando aplicado em reservatórios de baixa permeablidade e áreas exploratórioas;</t>
  </si>
  <si>
    <t>Aumento do fator de recuperação;
incorporação de reservavas de reservatórios de baixa permeablidade e naturalmente fraturadas;</t>
  </si>
  <si>
    <t>Manutenção do campo de Sapinhoá e de sua equipe;
Desivestimento no campo de Sapinhoá;
Diminição da equipe do projeto;</t>
  </si>
  <si>
    <t>Impacto da Estratigrafia Mecânica na deformação associada a falhas normais  – Estudo de Caso no Campo de Sapinhoá_x005F_x000D_
Neste estudo de caso será feito uma comparação entre as petrofácies e fácies mecânicas, para indicar o grau de similiaridade destas duas propriedadas, e o quanto um modelo mecanicamente estratificado influenciaria na deformação e consequente distribuição de fraturas no campo de Sapinhoá.</t>
  </si>
  <si>
    <t>PT-200.20.00111.01</t>
  </si>
  <si>
    <t>EV-00633</t>
  </si>
  <si>
    <t>Mapa de K e Phi do Pré-Sal Profundo</t>
  </si>
  <si>
    <t>Construir mapa de K e Phi do Pré-sal profundo 6000 a 8.000m de soterramento.</t>
  </si>
  <si>
    <t>Predição de permeabilidade e porosidade em reservatórios profundos do pré-sal, em áreas exploratórias</t>
  </si>
  <si>
    <t>upimgs/KPhi.jpg</t>
  </si>
  <si>
    <t>BGZ7</t>
  </si>
  <si>
    <t>Rosely de Araujo Marcal</t>
  </si>
  <si>
    <t>CENPES/PDIEP/CMG</t>
  </si>
  <si>
    <t>203976</t>
  </si>
  <si>
    <t>ST-0112</t>
  </si>
  <si>
    <t>Modelo deposicional e diagenético de reservatórios</t>
  </si>
  <si>
    <t>Caracterização e Modelagem Geológica</t>
  </si>
  <si>
    <t>CMG</t>
  </si>
  <si>
    <t>upimgs/503.471.895_hP4bUCh.jpg</t>
  </si>
  <si>
    <t>Pouco conhecimento e poucos dados sobre reservatórios do Pré-sal em tão grandes profundidades, aumentando a incerteza.</t>
  </si>
  <si>
    <t>Melhor avaliação do risco associado a reservatório em novas locações exploratórias em profundidades maiores que 6000metros. Uso imediato.</t>
  </si>
  <si>
    <t>dimensionamento da área e história de soterramento;  tendencias de variaçao  de porosidade considerando espessura de sal, sobrecarga lamina dagua, temperatura, etc</t>
  </si>
  <si>
    <t>PUC-RIO,  startups de materiais, startup de TI</t>
  </si>
  <si>
    <t>Importante que haja recuperação dos preços do petróleo, para que sejam mantidas perfurações muito profundas com atratividade econômica.</t>
  </si>
  <si>
    <t>Dados de poços já perfurados e avaliação  das tendências; quantificação de eventos diagenéticos, em especial a dissoluçao por pressao; experimentos de conpactação em altas pressão (Puc)</t>
  </si>
  <si>
    <t>O alto custo dos poços do Pré-sal,  em especial os poços muito profundos, justifica estudos visando antecipar as características do reservatório antes da broca, e diminuir o risco exploratório</t>
  </si>
  <si>
    <t>Pode ser evitar perdas econômicas, ao contraindicar perfurações em regiões do reservatório com risco muito evevado, ou ao contrário, indicar regiões mais favoráveis,</t>
  </si>
  <si>
    <t>Desinvesitmento da Petrobras em áreas onde o Pré-sal é muito profundo, devido aos custos elevados. Manutenção dos baixos preços do petróleo por longo tempo pode despriorizar poços muito profundos.</t>
  </si>
  <si>
    <t>Modelo preditivo para porosidade de reservatórios com profundidades maiores que 6000 m de soterramento</t>
  </si>
  <si>
    <t>PT-200.20.00112.01</t>
  </si>
  <si>
    <t>EV-00634</t>
  </si>
  <si>
    <t>Modelos deposic. e diagen. conceituais dos res. do Pré-sal</t>
  </si>
  <si>
    <t>Modelos deposicionais conceituais dos reservatórios do Pré-sal</t>
  </si>
  <si>
    <t>Aprimoramento dos modelos existentes e integração deste em um modelo regional preditivo</t>
  </si>
  <si>
    <t>EXP/AEXP/AT1</t>
  </si>
  <si>
    <t>TIVL</t>
  </si>
  <si>
    <t>Maria Rosilene Ferreira Menezes Santos</t>
  </si>
  <si>
    <t>9675671</t>
  </si>
  <si>
    <t>PT-165.01.13797; PT-169.01.13475; PT-165.01.13794; PT-165.01.14030; PT-165.01.14031; PT-165.01.14034_x000D_
HH interno.Contratos de Termos de Cooperação.</t>
  </si>
  <si>
    <t>Obter todos os dados necessários para realizar a interpretação integrada que caracteriza os modelos conceituais deposicional e diagenético, muitos deles gerados a partir de termos de cooperação.</t>
  </si>
  <si>
    <t>Aplicação em Áreas de exploração na borda leste do Alto Externo da Bacia de Santos (Uirapuru, Sagitário, Aram), e áreas exploratórias da Bacia de Campos (Naru, Urissanê, e a Leste do Alto de Cabo Frio</t>
  </si>
  <si>
    <t>Modelos conceituais que indicam a distribuição dos reservatórios com melhores qualidades permo-porosas.</t>
  </si>
  <si>
    <t>Equipe CENPES. Equipe EXP. Equipe RES. UFOP. UnB. CETEM</t>
  </si>
  <si>
    <t>Incremento no grau de sucesso na escolha de áreas exploratórias dos regimes de concessão e partilha</t>
  </si>
  <si>
    <t>HH interno.  Resultados de análises realizadas interna e externamente: Datação U/Pb, SIMS, LA-ICP-MS, Petrografia e microtermometria de inclusões fluidas, microscopia óptica e eletrônica, Difratometria de Raios-X, geoquímica elentar e isotópica.</t>
  </si>
  <si>
    <t>Diminuir incertezas para perfuração de poços exploratórios, relevância intimamente relacionada com os Programas EXP-100 e EXP sustentáve.</t>
  </si>
  <si>
    <t>MM BRL 403,14</t>
  </si>
  <si>
    <t>Riscos indesejáveis em plays e prospectos exploratórios (áreas não se mostrarem promissoras)</t>
  </si>
  <si>
    <t>Conceber os modelos conceituais deposicionais deposicionais conceituais dos reservatórios do Pré-sal.</t>
  </si>
  <si>
    <t>PT-200.20.00112.02</t>
  </si>
  <si>
    <t>EV-00635</t>
  </si>
  <si>
    <t>Modelo Mg-argilas Alagoas na BS e na BC</t>
  </si>
  <si>
    <t>Disponibilizar Modelo Deposicional Conceitual dos argilominerais no intervalo Alagoas nas  Bacia de Santos e Campos.</t>
  </si>
  <si>
    <t>- Dar suporte à tomada de decisão, por meio da representação e da previsão de intervalos não-reservatórios (argilosos), críticos para a exploração._x000D_
- Limitar perdas futuras devido a perfuração de poços com extensos intervalos argilosos (não-reservatório).</t>
  </si>
  <si>
    <t>EXP/AEXP/AT2</t>
  </si>
  <si>
    <t>upimgs/Figura_Deposicional_Bs_Bc.png</t>
  </si>
  <si>
    <t>UPAB</t>
  </si>
  <si>
    <t>Alessandra Suzely Moda Cacela</t>
  </si>
  <si>
    <t>9765584</t>
  </si>
  <si>
    <t>(1) HH IRPS, (2) HH GSE, (3) Contrataçõa de terceirizados para serviços laboratoriais, (4) Viagens nacionais, (5) Análises laboratóriais externas (pequenos serviços), (6) TC 2017/00168-0</t>
  </si>
  <si>
    <t>(1) Manter os equipamentos de laboratório funcionando; _x000D_
_x000D_
(2) Equipe de laboratório treinada para a aquisição de dados e interpreatção de espectros.</t>
  </si>
  <si>
    <t>Situação atual: áreas do Pré-Sal com poucos dados/estudos de argilominerais e/ou necessidade de modelo deposicional e digenético atualizados._x000D_
_x000D_
Onde será aplicado o estudo: Bacia de Santos  (Lula e Búzios ) e Campos (porção central e sul)_x000D_
_x000D_
A partir de quando: Entregas parcias.</t>
  </si>
  <si>
    <t>O entregável deve estar em um formato que possibilite a implementação do modelo conceitual pelo cliente.</t>
  </si>
  <si>
    <t>(1) Laboratórios de mineralogia (CENPES/PDEP/IRPS), _x000D_
_x000D_
(2) Laboratórios de rocha (CENPES/PDEP/GSE),_x000D_
_x000D_
(3) Clientes (EXP/GEOP/AES, EXP/AEXP-M/MS, EXP/AEXP-M/AP e nova gerência de portifólio)</t>
  </si>
  <si>
    <t>Implementação do modelo/conhecimento gerado.</t>
  </si>
  <si>
    <t>(1) Dados de rocha;_x000D_
_x000D_
(2) HH da equipe técnica do projeto para interpretação dos dados;_x000D_
_x000D_
(3) Reuniões com o cliente para discussão dos dados.</t>
  </si>
  <si>
    <t>Dar suporte à tomada de decisão, por meio da representação e da previsão de intervalos não-reservatórios (argilosos), críticos para a exploração.</t>
  </si>
  <si>
    <t>Limitar perdas futuras devido a perfuração de poços com extensos intervalos argilosos (não-reservatório).</t>
  </si>
  <si>
    <t>Mudanças de portfólio e redução de  investimentos nos reservatórios do Pré-Sal.</t>
  </si>
  <si>
    <t>Modelo conceitual dos argilominerais no intervalo Alagoas nas  Bacia de Santos e Campos</t>
  </si>
  <si>
    <t>PT-200.20.00112.03</t>
  </si>
  <si>
    <t>EV-00636</t>
  </si>
  <si>
    <t>Modelo dep., diagen. e porosidade trend a oeste PPSBS</t>
  </si>
  <si>
    <t>Modelo cimentação, argilosidade, hidrotermalismo e porosidade no trend a oeste do PPSBS</t>
  </si>
  <si>
    <t>Predição da diagênese e qualidade dos reservatórios do pré-sal</t>
  </si>
  <si>
    <t>upimgs/1SPS_107B_571400_image_5.jpg</t>
  </si>
  <si>
    <t>PT-165.01.13797; PT-169.01.13475; PT-165.01.13794; PT-165.01.14030; PT-165.01.14031; PT-165.01.14034
HH interno.Contratos de Termos de Cooperação associados.</t>
  </si>
  <si>
    <t>Aplicação em Áreas de exploração na borda leste do Alto Externo da Bacia de Santos (Uirapuru, Sagitário, Aram).</t>
  </si>
  <si>
    <t>MM BRL 237,14</t>
  </si>
  <si>
    <t>Correr riscos indesejávies em plays e prospectos exploratórios.</t>
  </si>
  <si>
    <t>PT-200.20.00112.04</t>
  </si>
  <si>
    <t>EV-00637</t>
  </si>
  <si>
    <t>Plug-in IP com algoritmo de inversão de dados brutos RMN LWD</t>
  </si>
  <si>
    <t>Disponibilizar no IP plug-in com algoritmo de inversão de dados brutos RMN, com correção de efeitos de movimentação lateral no LWD</t>
  </si>
  <si>
    <t>O plug-in permite a avaliação in-house dos perfis de RMN, possibilitando a identificação e solução de problemas. Além disso, o desenvolvimento dos algoritmos para correção dos efeitos de movimentação lateral do LWD contribuem para melhorar a avaliação de formações em LWD.</t>
  </si>
  <si>
    <t>EXP/TPGG/IPGF</t>
  </si>
  <si>
    <t>upimgs/Perfil2_QjkPqBa.png</t>
  </si>
  <si>
    <t>U33Q</t>
  </si>
  <si>
    <t>Willian Andrighetto Trevizan</t>
  </si>
  <si>
    <t>2412352</t>
  </si>
  <si>
    <t>ST-0114</t>
  </si>
  <si>
    <t>Modelo petrofísico de reservatórios</t>
  </si>
  <si>
    <t>1) P&amp;D Cenpes - R$1MM; 2) Custo de implantação nulo pois a entrega será em software já usado pela companhia.</t>
  </si>
  <si>
    <t>Disponibilidade de dados de perfilagem que cubram diferentes cenários de degradação do sinal de RMN</t>
  </si>
  <si>
    <t>Possibilidade de desenvolver algoritmo de processamento dos sinais de RMN em LWD que permita a obtenção de dado de qualidade para avaliação de formações sem a necessidade da perfilagem a cabo.</t>
  </si>
  <si>
    <t>Ambiente de perfilagem LWD com alta amplitude de vibração da ferramenta de RMN, gerando degradação do sinal. Essa degradaçao impacta nas estimativas de volume poroso, volume de petróleo e saturações de água e de petróleo.</t>
  </si>
  <si>
    <t>Companhias de serviço de perfilagem de poços: Schlumberger, Halliburton e GE Baker-Hughes; Universidades brasileiras com especialidade em RMN</t>
  </si>
  <si>
    <t>Pressão para redução de custos de perfilagem através do aumento da velocidade de perfuração.</t>
  </si>
  <si>
    <t>Disponibilidade de dados de RMN LWD e cabo em situações de vibração da ferramenta</t>
  </si>
  <si>
    <t>Realizar avaliação de formações corretamente, utilizando apenas o dado LWD, o que implica na estimativa correta de reservas a um custo menor.</t>
  </si>
  <si>
    <t>Valoração realizada em R$100MM, considerando que a entrega vale cerca de 20% do valor total da Entrega Final.</t>
  </si>
  <si>
    <t>Desenvolvimento de estratégias/ferramentas de perfuração que não degradam o sinal de RMN</t>
  </si>
  <si>
    <t>Capacidade de atingir qualidade do dado de perfilagem LWD suficiente para não correr perfilagem a cabo em pelo menos 50 % dos poços do Pré-Sal a serem perfurados nos próximos 10 anos.</t>
  </si>
  <si>
    <t>PT-200.20.00114.06</t>
  </si>
  <si>
    <t>EV-00638</t>
  </si>
  <si>
    <t>Propriedades petrofísicas em rochas fragmentadas</t>
  </si>
  <si>
    <t>Disponibilizar serviço técnico de medidas petrofísicas em rochas fragmentadas</t>
  </si>
  <si>
    <t>A implementação desse serviço permitirá que amostras atualmente subutilizadas para petrofísica sejam devidamente analisadas. Com isso é reduzido o prejuízo pela não utilização das amostras e é agregado valor aos modelos petrofísicos em função do aumento da quantidade de dados.</t>
  </si>
  <si>
    <t>upimgs/Frags_eTbeWEG.PNG</t>
  </si>
  <si>
    <t>BSN1</t>
  </si>
  <si>
    <t>Leonardo Goncalves</t>
  </si>
  <si>
    <t>9736970</t>
  </si>
  <si>
    <t>Custo de P&amp;D CENPES em torno de R$5,3M e custo de TC com a USP em torno de R$1,4MM; A implantação não tem custo estimado pois tratam-se de adaptações em laboratórios já estruturados do CENPES.</t>
  </si>
  <si>
    <t>1) Adequação dos equipamentos adquiridos e implementação das metodologias pesquisadas nos laboratórios do CENPES; 
2) Estimativa de incertezas acerca dos resultados obtidos pelas novas técnicas (terceirizado na forma de TC's com a USP);
3) Definição dos padrões operacionais (SINPEP);
4) Adequação da base de dados da Petrobras para inclusão de novos dados;</t>
  </si>
  <si>
    <t>A situação atual é de adaptação dos laboratórios do CENPES (Petrofísica Básica, Petrofísica Especial e Mineralogia Aplicada) aos novos equipamentos e métodos e definição de padrões operacionais. A expectativa é de que o serviço técnico esteja disponível para toda comunidade Petrobras em 2021.</t>
  </si>
  <si>
    <t>A capacidade analítica dos novos equipamentos/métodos não é comparável aos métodos convencionais, portanto nem todas as amostras de rochas irregulares deverão ser analisadas de forma rotineira (será necessária uma priorização);
Outro ponto importante é a relação entre tamanho de amostra e representatividade. Quanto menor for o corpo de prova, menos representativo ele será em relação ao reservatório.</t>
  </si>
  <si>
    <t>1) USP (professores Dsc. Carina Ulsen e Dsc. Márcio Sampaio Pinto - entusiastas em âmbito nacional para aquisição de dados petrofísicos em materiais irregulares);
2) Cydarex (prof. Roland Lenormand - consultor francês referência internacional em medidas petrofísicas em rochas fragmentadas);
3) IGSPAS Research Centre in Krakow (prof. Arkadiusz Derkowski - referência internacional em medidas de capacidade de troca catiônica e mineralogia aplicada);</t>
  </si>
  <si>
    <t>Pressão para que amostras de rocha subutilizadas agreguem valor ao modelo petrofísico dos reservatórios.</t>
  </si>
  <si>
    <t>Recursos humanos - há carência de profissionais dedicados ao desenvolvimentos dessa entrega.</t>
  </si>
  <si>
    <t xml:space="preserve"> A implementação desse serviço permitirá que amostras atualmente subutilizadas para petrofísica sejam devidamente analisadas. Com isso é reduzido o prejuízo pela não utilização das amostras e é agregado valor aos modelos petrofísicos em função do aumento da quantidade de dados.</t>
  </si>
  <si>
    <t>O ganho econômico mais relevante está relacionado com o aproveitamento de amostras de rocha que seriam subutilizadas. A valoração estimada está na faixa de R$70 MM  considerando VPL bruto (sem desconto de impostos);</t>
  </si>
  <si>
    <t xml:space="preserve">Caso o novo serviço não seja disponibilizado, a Petrobras permanecerá sem obter resultados petrofísicos em amostras de rochas fragmentadas (i.e. não-cilíndricas). </t>
  </si>
  <si>
    <t>Disponibilizar para a Petrobras um fluxo de trabalho que permita obter propriedades petrofísicas (e.g. densidade, porosidade, permeabilidade absoluta e capacidade de troca de cátions) em amostras de rocha com formatos irregulares (i.e. não-cilíndicas).</t>
  </si>
  <si>
    <t>PT-200.20.00114.01</t>
  </si>
  <si>
    <t>EV-00639</t>
  </si>
  <si>
    <t>Disponibilizar WF de avaliação de formações com RMN em WBM</t>
  </si>
  <si>
    <t>Disponibilizar Workflow e metodologias de avaliação de formações com RMN em poços perfurados com fluido aquoso (WBM)</t>
  </si>
  <si>
    <t>A metodologia permitirá o melhor uso da técnica de RMN para avaliação de formações e cálculo de saturações em lama base água, reduzindo a incerteza no cálculo de reservas.</t>
  </si>
  <si>
    <t>upimgs/Perfil2_e5wCGFF.png</t>
  </si>
  <si>
    <t>1) P&amp;D Cenpes - R$3.MM; 2) Custo de implantação nulo pois a entrega será através de apresentação de metodologia ao cliente e, caso necessário, plug-ins em softwares já utilizados pelo cliente.</t>
  </si>
  <si>
    <t>Integração de resultados de laboratório com medidas de RMN em perfil.</t>
  </si>
  <si>
    <t>Disponibilidade de dados de RMN de laboratório para integração com perfis, em cenário de perfuração com fluido base água.</t>
  </si>
  <si>
    <t>Poços perfurados com fluido base água em reservatórios de óleo de viscosidades medianas a leves.</t>
  </si>
  <si>
    <t>Poços de desenvolvimento serem perfurados preferencialmente com fluido base água.</t>
  </si>
  <si>
    <t>Análises experimentais de RMN em amostras</t>
  </si>
  <si>
    <t>Realizar avaliação de formações corretamente. Evitar a subestimaçao da quantidade de fluido livre que ocorreria aplicando metodologia tradicional em poços perfurados com fluido base água.</t>
  </si>
  <si>
    <t>Valoração realizada em R$400MM</t>
  </si>
  <si>
    <t>Utilização de outras metodologias não baseadas em RMN para avaliação de formação.</t>
  </si>
  <si>
    <t>Realizar a avaliação de formação a partir do perfil de RMN, calculando a saturação de fluido livre de maneira correta em poços com perfuração usando fluido base água.</t>
  </si>
  <si>
    <t>PT-200.20.00114.02</t>
  </si>
  <si>
    <t>EV-00640</t>
  </si>
  <si>
    <t>Processamento sônico e novas aplicações</t>
  </si>
  <si>
    <t>Processamento sônico no IP: controle de qualidade, Vp, Vs e aumento da resolução vertical, e novas aplicações (KStonneley, forma de poros, feições circunvizinhas ao poço)</t>
  </si>
  <si>
    <t>As técnicas desenvolvidas permitem uma melhor avaliação de formação em regiões fraturadas, através de uma estimativa de permeabilidade não alcançada por outras técnicas neste tipo de intervalo, reduzindo a incerteza na avaliação.</t>
  </si>
  <si>
    <t>upimgs/Sonico2.PNG</t>
  </si>
  <si>
    <t>U3K6</t>
  </si>
  <si>
    <t>Mauricio Redaelli</t>
  </si>
  <si>
    <t>9915806</t>
  </si>
  <si>
    <t>HH dos técnicos envolvidos e horas/máquina e consultorias externas.</t>
  </si>
  <si>
    <t>Obtenção de Vs em ondas dispersivas.</t>
  </si>
  <si>
    <t>Processamento feito nas companhias de serviço com um valor   bruto de  10 a 15 vezes superior ao de um processamento in house</t>
  </si>
  <si>
    <t>Confiabilidade dos resultados do processamento</t>
  </si>
  <si>
    <t>Consultorias externas (pesquisadores nacionais e internacionais)</t>
  </si>
  <si>
    <t>É um programa interno da cia que se bem sucedido e utilizado de fato reduzirá  os gastos da cia nos valores enunciados acima.</t>
  </si>
  <si>
    <t>Entendimento dos eventos presentes na propagação de ondas dentro de um poço de petróleo.</t>
  </si>
  <si>
    <t>Redução de custos para a cia  e a expertise dos técnicos em eventos relacionados à propagação de ondas dentro do poço de petróleo que a empresa não possuia.</t>
  </si>
  <si>
    <t>Uma economia projetada para a companhia  em um período de 10 anos de R$ 4,92 MM em valores brutos.</t>
  </si>
  <si>
    <t>É um programa interno da cia cujo insucesso no resultado ou  sua não utilização, manterá os gastos da companhia com a terceirização da atividade.</t>
  </si>
  <si>
    <t>Valores de Vp e Vs (ondas dispersivas e não-dispersivas) que permitam dispensar o processamento das cias de serviço.</t>
  </si>
  <si>
    <t>PT-200.20.00114.05</t>
  </si>
  <si>
    <t>EV-00641</t>
  </si>
  <si>
    <t>Perfilagem LWD = a cabo (NMR, sônico e nucleares)</t>
  </si>
  <si>
    <t>Disponibilizar critério para definir equivalência entre perfilagem LWD e perfilagem à cabo: porosidade e saturações em RMN, sônico e perfis nucleraes)</t>
  </si>
  <si>
    <t>Permitir a substituição da perfilagem a cabo pela LWD, sem perda de qualidade na avaliação de formação.</t>
  </si>
  <si>
    <t>upimgs/RMN_hbmUgTL.PNG</t>
  </si>
  <si>
    <t>1) P&amp;D Cenpes - R$3MM; 2) TC USP São Carlos - R$2.35MM; 3) Custo de implantação nulo pois a entrega será em software já usado pela companhia, e relatório com metodologia.</t>
  </si>
  <si>
    <t>Disponibilidade de dados de perfilagem que cubram diferentes cenários de degradação do sinal de RMN; realização de experimentos de laboratório (Universidade) para melhorar a implementação da metodologia. Desenvolvimento de algoritmo para processamento de dados de sônico de quadrupolo.</t>
  </si>
  <si>
    <t xml:space="preserve">Possibilidade de desenvolver algoritmo de processamento dos sinais de RMN e Sônico em LWD que permitam a obtenção de dado de qualidade para avaliação de formações sem a necessidade da perfilagem a cabo. Em caso de sucesso, será possível suprimir a perfilagem final a cabo, reduzindo o tempo de construção de poços.   </t>
  </si>
  <si>
    <t xml:space="preserve">Ambiente de perfilagem LWD com alta amplitude de vibração da ferramenta de RMN, gerando degradação do sinal. Essa degradaçao impacta nas estimativas de volume poroso, volume de petróleo e saturações de água e de petróleo. Poço em que é necessário obtenção da velocidade da onda acústica cisalhante. </t>
  </si>
  <si>
    <t>Companhias de serviço de perfilagem de poços: Schlumberger, Halliburton e GE Baker-Hughes; Universidades brasileiras com especialidade em RMN; Universidades brasileiras com especialidade em medidas acústicas em rochas.</t>
  </si>
  <si>
    <t>Disponibilidade de dados de RMN LWD e cabo em situações de vibração da ferramenta. Parceria com Universidade de São Paulo (USP São Carlos) por meio de TC para realização de experimentos de RMN em amostras em movimento. Disponibilidade de dados LWD de Sônico adquirido com quadrupolo.</t>
  </si>
  <si>
    <t>Valoração realizada em R$527MM</t>
  </si>
  <si>
    <t>PT-200.20.00114.03</t>
  </si>
  <si>
    <t>EV-00642</t>
  </si>
  <si>
    <t>Detecção de fluido alto CO2 e RGO no dado sísmico</t>
  </si>
  <si>
    <t>Modelagens petroacústicas visando detectar fluido alto CO2 e alta RGO no dado sísmico do Pré-sal, considerando medidas experimentais e teste diagnóstico da aplicabilidade da atenuação sísmica como indicador da viscosidade</t>
  </si>
  <si>
    <t>Redução de incerteza e risco exploratórios.</t>
  </si>
  <si>
    <t>upimgs/Anidrita3_Qr7NpFi.png</t>
  </si>
  <si>
    <t>BF27</t>
  </si>
  <si>
    <t>Guilherme Fernandes Vasquez</t>
  </si>
  <si>
    <t>186780</t>
  </si>
  <si>
    <t>(1) HH IRPS, (2) HH CRF, (3) Contrato Inspectorate, (4) Viagens nacionais, (5) Análises laboratóriais externas (pequenos serviços) (6)TCs??.</t>
  </si>
  <si>
    <t>O CO2 supercrítico tem densidade próxima da do óleo, dificultando o reconhecimento sísmico.  Investir em métodos que foquem na estimativa da viscosidade do flluido a partir do dado sísmico pode ser umaa oportunidade. Há escassez de amostras de petróleo com alto CO2 e alto RGO para análises experientais de medidas acústicas. Adicionalmente, são desafios: (1) Manter os equipamentos de laboratório funcionando; _x000D_
_x000D_
(2) Equipe de laboratório treinada para a aquisição de dados e interpreatção.</t>
  </si>
  <si>
    <t>Situação atual: ocorrências de acumulações com altos teores de CO2 e baixas saturações de Hidrocarbonetos com respostas sísmicas análogas às de acumulações economicamente atrativas._x000D_
_x000D_
Onde será aplicado o estudo: acumulações e campos do pré-sal (Sagitário, Libra, Peroba, etc)._x000D_
_x000D_
A partir de quando: Entregas parcias.</t>
  </si>
  <si>
    <t>O entregável deve estar em um formato que possibilite a implementação do modelo pelo cliente.</t>
  </si>
  <si>
    <t>(1) Laboratório de Física de Rochas (CENPES/PDEP/IRPS)_x000D_
_x000D_
(2) Laboratório de PVT (CENPES/PDEP/CRF)_x000D_
_x000D_
(3) Cliente (EXP/GEOF/IAG)_x000D_
_x000D_
(4) Parceria (EXP/GEOF/TG)_x000D_
_x000D_
(5) Laboratório do JIP Fluids/DHI (Universidade de Houston), Laboratório PUC-Rio</t>
  </si>
  <si>
    <t>(1) Dados e amostras de fluidos e de rocha;_x000D_
_x000D_
(2) Interação efetiva com clientes visando modelar a resposta sísmica devidamente calibrada com dados experimentais.</t>
  </si>
  <si>
    <t>Dar suporte à tomada de decisão em locações exploratórias, por meio da representação e da previsão de acumulações de altos teores de CO2, reduzindo assim os riscos exploratórios.</t>
  </si>
  <si>
    <t>Limitar ou reduzir as perdas futuras relacionadas à perfuração de acumulações economicamente pouco atrativas com altos teores de CO2._x000D_
Ou seja, pelo menos um percentual da economia de um poço pode ser atribuido a esta entrega.</t>
  </si>
  <si>
    <t>Mudanças de portfólio, redução de  investimentos no Pré-Sal, insucesso de discriminação de altos teores de CO2 a partir do método sísmico (restrição técnica).</t>
  </si>
  <si>
    <t>Modelo e/ou metodologia para prever a partir do dado sísmico a possibilidade de ocorrência de reservatórios com alto RGO e alto CO2 no Pré-sal</t>
  </si>
  <si>
    <t>PT-200.20.00114.04</t>
  </si>
  <si>
    <t>EV-00643</t>
  </si>
  <si>
    <t>Previsão do teor CO2 no pré-sal</t>
  </si>
  <si>
    <t>Integração de dados de geologia regional e geoquímica de gases (isótopos estáveis e gases nobres) para identificação de processos e áreas com alto risco de CO2.</t>
  </si>
  <si>
    <t>Redução do risco exploratório através do acesso às informações a respeito do risco de CO2 em acumulações do  pré-sal.</t>
  </si>
  <si>
    <t>EXP/PE/AB</t>
  </si>
  <si>
    <t>upimgs/co2_final.png</t>
  </si>
  <si>
    <t>ST-0115</t>
  </si>
  <si>
    <t>Previsão do teor de Gases Não-Hidrocarbonetos</t>
  </si>
  <si>
    <t>IT-015</t>
  </si>
  <si>
    <t>Avaliação dos sistemas petrolíferos do pré-sal</t>
  </si>
  <si>
    <t>Aprimoramento do processo de caracterização do sistema petrolífero com o objetivo de elevar o fator de sucesso da perfuração de poços exploratórios.</t>
  </si>
  <si>
    <t>Geoquímica</t>
  </si>
  <si>
    <t>GEOQ</t>
  </si>
  <si>
    <t>upimgs/503.471.895_jYzQmXx.jpg</t>
  </si>
  <si>
    <t>HH Petrobras
Aquisição de cilindros especiais para amostragem
Assinatura de contrato com instituição no exterior para análise das amostras.</t>
  </si>
  <si>
    <t xml:space="preserve">Acesso às informações exploratórias
Aquisição de novos dados para construção de um modelo refinado.
</t>
  </si>
  <si>
    <t>Hoje ainda há dúvidas sobre os 
processos associados ao destino do 
CO2 em reservatórios crustais,
assim como a sua distribuição espacial. 
Aplicada como subsídio à tomada de decisçai em qualquer projeto exploratório do pré-sal onde haja risco de presença de CO2.
A partir do término do projeto (previsto 2021).</t>
  </si>
  <si>
    <t>Disponibilidade de dados exploratórios e análises em amostras de novas áreas.</t>
  </si>
  <si>
    <t>Gerências do E&amp;P EXP
Gerênias do CENPES/PDEP</t>
  </si>
  <si>
    <t>Manutenção e ampliacação dos projetos exploratórios
Alta demanda para reposição das reservas de O&amp;G
Novos projetos nos quais as informações de GN's possam ser utilizadas para tomada de decisão</t>
  </si>
  <si>
    <t>Aquisição de cilindros para amostragem de gases para análise de gases nobres.
Assinatura do contrato com as instituições externas para análise de gases nobres. 
Coleta e disponibilidades de amostras de gás natural.</t>
  </si>
  <si>
    <t>Redução do risco exploratório e atingimento das metas propostas pelo programa EXP100.
Possibilidade de utilização do dados obtidos em outros projetos de cunho da produção e de SRMS.</t>
  </si>
  <si>
    <t>178841397.428571</t>
  </si>
  <si>
    <t>Crise econômica que altere a demanda de óleo 
Preço do dólar
Ausência de projetos exploratórios</t>
  </si>
  <si>
    <t>Redução do risco exploratório através do acesso às informações a repeito do risco de CO2 em acumulações do  pré-sal.</t>
  </si>
  <si>
    <t>PT-200.20.00115.01</t>
  </si>
  <si>
    <t>EV-00644</t>
  </si>
  <si>
    <t>Modelagem para o “risco H2S”</t>
  </si>
  <si>
    <t>Modelo de previsibilidade da ocorrência de H2S no pré-sal</t>
  </si>
  <si>
    <t>Permitirá, à companhia, adotar as práticas de SMS e as condições de produção (especificação de material de colunas de produção e de quantidades de sequestrante de H2S a utilizar, por exemplo) condizentes com as concentrações de H2S (um gás letal e corrosivo) previstas.</t>
  </si>
  <si>
    <t>upimgs/h2s_final.png</t>
  </si>
  <si>
    <t>BTG7</t>
  </si>
  <si>
    <t>Alexandre de Andrade Ferreira</t>
  </si>
  <si>
    <t>CENPES/PDIEP/GEOQ/TF</t>
  </si>
  <si>
    <t>210678</t>
  </si>
  <si>
    <t>HH interno, TC associados, Contratos de prestação de serviços</t>
  </si>
  <si>
    <t>Execução de todos os experimentos de pirólise desejáveis e todas as análises possíveis de seus produtos; Extrapolação de condições eperimentais de laboratório para condições geológicas de geração de H2S; Eficiência do software de modelagem de fornecedor para simular o melhor cenário de geração de H2S em Santos.</t>
  </si>
  <si>
    <t>Experimentos de pirólise em andamento com empresa prestadora de serviços. Ainda por fazer: geração dos modelos cinéticos, associação com todos os dados geológicos disponíveis e construção de modelo do "risco H2S". Previsão segue para dezembro de 2021.</t>
  </si>
  <si>
    <t>As premissas consideradas no processo de extrapolação das condições em laboratório para condições geológicas, e a alta reatividade do H2S.</t>
  </si>
  <si>
    <t>CENPES/PDEP/GEOQ (especialistas em Cinética);​
Gerências do E&amp;P ligadas à modelagem de sistemas petrolíferos;​
Instituições internacionais de pesquisa (USGS e Univ. Hebraica (Israel));​
PEERI: empresa prestadora de serviços (já previstos no projeto).</t>
  </si>
  <si>
    <t>Manutenção das atividades previstas nos contratos e acordos de colaboração com as instituições externas</t>
  </si>
  <si>
    <t>Contrato (Univ. Hebraica)
Software(s)
Análises laboratoriais 
Colaborações internacionais​ (USGS: doutorado de funcionário da GEOQ em andamento)</t>
  </si>
  <si>
    <t xml:space="preserve"> Além dos claros benefícios em segurança operacional e saúde dos empregados, haverá uma economia expressiva de recursos financeiros.</t>
  </si>
  <si>
    <t>178841397.4285714</t>
  </si>
  <si>
    <t xml:space="preserve">Quebra de contrato/interrupção de pagamento a parceiro (PEERI) e impossibilidade ou limitação de execução de análises com universidade (Hebrew) e órgão americano (USGS) </t>
  </si>
  <si>
    <t>O mapa de previsibilidade da ocorrência de H2S em Santos permitirá, à companhia, adotar as práticas de SMS e as condições de produção (especificação de material de colunas de produção e de quantidades de sequestrante de H2S a utilizar, por exemplo) condizentes com as concentrações de H2S (um gás letal e corrosivo) previstas.</t>
  </si>
  <si>
    <t>PT-200.20.00115.02</t>
  </si>
  <si>
    <t>EV-00645</t>
  </si>
  <si>
    <t>Protocolo de amostragem para análise gases nobres</t>
  </si>
  <si>
    <t>Descrição do procedimento e as boas práticas a serem seguidas durante a coleta de amostras de gases para análise de Gases Nobres</t>
  </si>
  <si>
    <t>Assegurar a amostragem e estocagem de gases naturais para análise de gases nobres em padrões internacionais de qualidade. Desta maneira, os resultados analíticos serão fidedignos e poderão ser utilizados com confiabilidade para as interpretações subsequentes, incluindo estudos quantitativos.</t>
  </si>
  <si>
    <t xml:space="preserve">Custo do HH do pessoal envolvido. </t>
  </si>
  <si>
    <t>Equipamentos para realização das 
etapas de baking e vácuo ausentes ou não  operacionais.</t>
  </si>
  <si>
    <t xml:space="preserve">Hoje os cilindros de amostragem não
são os ideais para este tipo de 
amostragem, assim como a  metolodologia adotaa não é de caráter adotado internacionalmente.
O protocolo desenvolvido será aplicado em todas as amostras de gás natural coletadas para este fim.
A aplicação será imerdiata a partir de seu desenvolvimento (2020). </t>
  </si>
  <si>
    <t>Disponibilidade de amostras, 
cilindros especiais para a amostragem
e os equipamentos para realização das etapas previstas neste protocolo.</t>
  </si>
  <si>
    <t>Gerêcia CENPES/PDEP/CRF
Técnicos da Swagelok
Parceiros externos para discussão
técnica: SUERC, IFPEN e IPGP.</t>
  </si>
  <si>
    <t>Projetos exploratórios em áreas de alto risco de CO2
Alta amostragem
Estudos que necessitem de informações oriundas da técnica em questão, p. ex.: 
conectividade de reservatórios, avanço de plumas de migração de fluidos injetadados e
SRMS.</t>
  </si>
  <si>
    <t xml:space="preserve">Equipamentos de baking e vácuo
disponíveis e operacionais.
Técnicos treinados para implementação da metodologia desenvolvida.
</t>
  </si>
  <si>
    <t>Interpretações mais robustas geradas 
a partir de dados mais confiáveis. 
Estas interpretações servem como subsídio para os projetos exploratórios e atigimento da meta proposta pelo Prograna EXP 100.</t>
  </si>
  <si>
    <t>119227598.285714</t>
  </si>
  <si>
    <t xml:space="preserve">Redução de projetos exploratórios
Ausência de amostragem 
</t>
  </si>
  <si>
    <t xml:space="preserve">Assegurar a amostragem e estocagem 
de gases naturais para análise de 
gases nobres em padrões 
internacionais de qualidade.
Desta maneira, os resultados analíticos serão fidedignos e poderão ser utilizados com confiabilidade para as interpretações subsequentes.
</t>
  </si>
  <si>
    <t>EV-00646</t>
  </si>
  <si>
    <t>Mecanismo de Formação do H2S</t>
  </si>
  <si>
    <t>Definição do modelo cinético de geração de H2S pelo processo de TSR.</t>
  </si>
  <si>
    <t>Construir e aplicar modelo de geração de H2S à Bacia de Santos (campo de Búzios) e verificar o grau de assertividade do mesmo, de posse das condições geológicas de contorno. Com isso, verificar a validade da hipótese de geração de H2S por TSR na área de estudo.</t>
  </si>
  <si>
    <t>upimgs/h2s_parc.jpg</t>
  </si>
  <si>
    <t>HH interno, TC associados, Contratos (Serviço e Multicliente)</t>
  </si>
  <si>
    <t>Extrapolação de condições eperimentais de laboratório para condições geológicas de geração de H2S.</t>
  </si>
  <si>
    <t>Experimentos completados, cinéticas  e modelagens em fase final de concepção para proposição à EXP. Previsão mantida para JAN 2021.</t>
  </si>
  <si>
    <t>CENPES/PDIEP/GEOQ (especialistas em Cinética);​_x000D_
_x000D_
Gerências do E&amp;P ligadas à modelagem de sistemas petrolíferos;​_x000D_
_x000D_
Instituições internacionais de pesquisa (e.g. USGS);​_x000D_
_x000D_
PEERI: empresa prestadora de serviços (já previstos no projeto).</t>
  </si>
  <si>
    <t>Continuidade de não-disponibilidade de opções de software de modelagem de H2S por TSR com o devido detalhamento da cinética &amp; continuidade das parcerias com prestador de serviços norte-americano</t>
  </si>
  <si>
    <t>Contrato_x000D_
Software(s)_x000D_
Análises laboratoriais _x000D_
Colaborações internacionais​</t>
  </si>
  <si>
    <t>Capacidade de interpretar um dos mecanismos principais de geração de H2S na Bacia de Santos de forma a poder prever a sua presença quando associado a informações geológicas e geoquímicas da área de estudo.</t>
  </si>
  <si>
    <t>VPL Riscado (milhões de reais): 75.16697</t>
  </si>
  <si>
    <t>Quebra de contrato com parceiro, surgimento de empresa de software bem desenvolvido e com baixo custo de simulação por TSR contendo os parâmetros cinéticos correspondentes.</t>
  </si>
  <si>
    <t>Modelos cinéticos obtidos a partir de uma série de experimentos de pirólise em laboratório, proporcionando a geração de H2S a partir de craqueamento da matéria orgânica e do processo de TSR. Criação de cinética PETROBRAS, confrontada com cinética obtida pela empresa PEERI. Inversão de dados cinéticos e modelagem geológica também inclusos.</t>
  </si>
  <si>
    <t>PT-200.20.00115.03</t>
  </si>
  <si>
    <t>EV-00647</t>
  </si>
  <si>
    <t>Controle Estrutural de Temperaturas e Caracterização Geoquímica de Exsudações na Margem Sudeste do Brasil</t>
  </si>
  <si>
    <t>Mapa dos compartimentos estruturais, distribuição de temperaturas de formação e exsudações naturais para investigação de sistemas petrolíferos ativos além dos altos externos das Bacias de Campos e Santos</t>
  </si>
  <si>
    <t>Identificação de sistemas petrolíferos ativos e hidraulicamente isolados. Refinamento geométrico das cozinhas geradoras locais e consequentemente das estimativas de óleo in place provenientes das modelagens dos sistemas petrolíferos. Redução no risco exploratório.</t>
  </si>
  <si>
    <t>CWCH</t>
  </si>
  <si>
    <t>Mario Neto Cavalcanti de Araujo</t>
  </si>
  <si>
    <t>240879</t>
  </si>
  <si>
    <t>ST-0116</t>
  </si>
  <si>
    <t>Avaliação dos riscos associados à exploração das áreas além dos altos externos</t>
  </si>
  <si>
    <t>HH interno, TC associados, Contratos</t>
  </si>
  <si>
    <t>Manutenção de investimento em HH, pagamento/renovação de contratos e termos de cooperação.</t>
  </si>
  <si>
    <t xml:space="preserve">Finalização do Mapa tectônico prevista para agosto/2020. Será usado inicialmente nas reuniões das locações RUBA (B.Campos) e ARAM (B. Santos), marcadas para Dez/2020 e Abr/2021, respectivamente. Os resultados das análises de temperatura de formação e de hidrocarbonetos serão inseridos ao final de 2022. O produto final estará consolidado em 2022.
Além da aplicação para locações a entrega tem abrangência regional, cobrindo as Bacias de Campos e Santos). Os resultados do produto serão usados na modelagens de geração de hidrocarbonetos das porções externas das Bacias de Campos e Santos ( Clientes: EXP/IRGE/IRB-B, EXP/IRGE/IRB-B). 
</t>
  </si>
  <si>
    <t>Rapidez na contratação e envio de amostras. Agilidade e alinhamento com os clientes na agenda de decisões.</t>
  </si>
  <si>
    <t xml:space="preserve">CENPES/PDEP/GEOQ
CENPES/PDEP/GEOTEC
CENPES/PDEP/IRPS
EXP/IRGE/IRB-B
EXP/AEXP-M/CENPES/PDEP/GEOQ
CENPES/PDEP/GEOTEC
CENPES/PDEP/IRPS
EXP/AEXP-M/AP
CENPES/PDEP/CRF
TCs UFRJ – Projeto Gondwana
Contrato com CALTECH
</t>
  </si>
  <si>
    <t>A entrega foi desenhada considerando cenários conservadores, atrelados aos compromissos com as locações já em carteira. Parte dessas locações estõ agendadas para 2021 e 2022. As ocilações de mercado já foram consideradas no desenho da entrega, de tal forma que ela acontecerá idependente de qualquer modificação.</t>
  </si>
  <si>
    <t xml:space="preserve">Análises laboratoriais de óleos no assoalho marinho
Análises Isotópicas de Metano para estimativa da temperatura de formação de gases
Estações de trabalhos, horizontes sísmicos, softwares (Geosoft, ArcGIS, MOVE, Petrel)
</t>
  </si>
  <si>
    <t xml:space="preserve">Identificação de sistemas petrolíferos ativos e hidraulicamente isolados.
Refinamento geometrico das cozinhas geradoras locais e consequentemente das estimativas de óleo in place provenientes das modelagens dos sistemas petrolíferos.
Redução no risco exploratório.
</t>
  </si>
  <si>
    <t>165471471.428571</t>
  </si>
  <si>
    <t>Desinvestimentos, redução de efetivo</t>
  </si>
  <si>
    <t>Compor mapa tectônico com definição dos principais compartimentos internos das Bacias de Campos e Santos, incluindo setores com sistemas petrolíferos ativos e temperaturas de formação no range da janela de geração de hidrocarbonetos. Produto de alto valor para as campanhas exploratórias, capaz de auxiliar geólogos e geofísicos atuantes em projetos exploratórios na identificação baseada em observações estruturais, sísmicas e geoquímicas de sistemas petrolíferos em atividade e hidraulicamente isolados por falhas geológicas. Importante para a definição de sweet spots para sondagens exploratórias.</t>
  </si>
  <si>
    <t>PT-200.20.00116.01</t>
  </si>
  <si>
    <t>EV-00648</t>
  </si>
  <si>
    <t>Calibração de modelos de geração e migração de petróleo</t>
  </si>
  <si>
    <t>Cenários restaurados de fluxo térmico, modelos físicos e mapas de COT a partir de sísmica para suporte de projetos de exploração no Pré-Sal das Bacias de Campos e Santos</t>
  </si>
  <si>
    <t>A partir da combinação de mapas de COT obtidos a partir de dados sísmicos e mapas paleogeográficos definir áreas promissoras ao acúmulo de rochas geradoras, além dos altos externos das Bacias de Campos e Santos.</t>
  </si>
  <si>
    <t>upimgs/CALIBRACAO.PNG</t>
  </si>
  <si>
    <t xml:space="preserve">Manutenção de investimento em HH.  Dependência dos resultados das análises
Acesso a sísmica do pré-sal.
Time-line de compra de equipamentos para análise de COT.
</t>
  </si>
  <si>
    <t>A base cartográfica necessária para confecção do mapa já está levantada. Restam os resultados das análises de COT que dependem da compra de equipamentos. A previsão para entrega dos resultados é para 2022. A entrega focará na porção externa das Bacias de Campos e Santos. O mapa será usado pelos interpretes no detalhamento da arquitetura das cozinhas geradoras locais, bem como pelos modeladores na identificação de depressões enmriquecidas em matéria orgânica de alta qualidade, bem como suas características geoquímicas. As informações irão guiar a estratégia exploratória associada a calibração dos tipos de matéria orgânica usados nas modelagens de geração para os prospectos estudados além dos altos externos das Bacias de Campos e Santos.</t>
  </si>
  <si>
    <t xml:space="preserve">
CENPES/PDEP/GEOQ
CENPES/PDEP/GEOTEC
CENPES/PDEP/IRPS
EXP/IRGE/IRB-B
EXP/AEXP-M/CENPES/PDEP/GEOQ
CENPES/PDEP/GEOTEC
CENPES/PDEP/IRPS
EXP/AEXP-M/AP
CENPES/PDEP/CRF
Puc-Rio
</t>
  </si>
  <si>
    <t>A comprovação de regiões ricas em matéria orgânica além dos altos externos impacta diretamente nos resultados das modelagens de sistemas petrolíferos e, consequentemente nas primeiras estimativas de óleo in place. Todavia, para essa entrega há o risco relacionado a compra de equipamento para análise de COT.</t>
  </si>
  <si>
    <t xml:space="preserve">Equipamentos para análises de COT
Dados de laboratório, perfil e sísmica das regiões de interesse
Estações de trabalhos, horizontes sísmicos, softwares (Geosoft, ArcGIS, MOVE, Petrel)
</t>
  </si>
  <si>
    <t>Definição das áreas promissoras ao acúmulo de matéria orgânica e suas associações com as depressões que conformam as depressões externas, interpretadas como potenciais cozinhas locais, localizadas além dos altos externos das Bacias de Campos e Santos. Objetiva reduzir o risco na identificação das potenciais cozinhas geradoras externasdiminuição do risco de carga de hidrocarboneto para as trapas dos blocos além dos altos externos. O produto auxiliará na viabilização dos prospectos atualmente investigados além dos altos externos das Bacias de Campos e Santos (e.g. Mairarê, Urissanê, Ruba e Dois Irmãos).</t>
  </si>
  <si>
    <t>Não disponibilidade dos recursos para aquisição de equipamento e desinvestimento.</t>
  </si>
  <si>
    <t xml:space="preserve">Gerar mapa do controle estrutural da distribuição do conteúdo de matéria orgânica, validado por experimentos computacionais de fluxo térmico e formação de bacias, modelagens físicas em escala reduzida e seções restauradas. Objetivo é delimitar as regiões com maior conteúdo de matéria orgânica, explicitando suas características e controles no contexto da distribuição de cozinhas geradoras das porções externas das Bacias de Campos e Santos. Produto visa o a identificação de regiões mais propícias ao desenvolvimento das cozinhas locais necessárias para carregamento de hidrocarbonetos para as trapas dos leads externos (e.g. Mairarê, Urissamê, Ruba e Dois Irmãos). </t>
  </si>
  <si>
    <t>PT-200.20.00116.02</t>
  </si>
  <si>
    <t>EV-00649</t>
  </si>
  <si>
    <t>Mapa estrutural de detalhe da da margem distal</t>
  </si>
  <si>
    <t>Entrega do mapa estrutural de detalhe da margem distal do pré-sal</t>
  </si>
  <si>
    <t>Melhoria na definição da arquitetura de falhas e delineamento de baixos e altos estruturais. Incremento dos modelos de geração pelo detalhamento das feições estruturais que controlam gradientes locais para migração de hidrocarbonetos das cozinhas geradoras para as trapas. Aumento dos volumes previstos nas trapas em projetos exploratórios e consequentemente das cubagem de oil in place, provenientes das modelagens de sistema petrolífero.</t>
  </si>
  <si>
    <t>upimgs/Mapa_Margem_Distal.PNG</t>
  </si>
  <si>
    <t>Manutenção de investimento em HH</t>
  </si>
  <si>
    <t xml:space="preserve">O mapa está em estágio de confeccção com previsão de término para o primeiro semestre de 2021. A entrega está alinhada com o COMEXP do bloco CM477 (locação Ruba) programado para o mesmo período. O mapa será usado pelos interpretes no detalhamento da arquitetura das cozinhas geradoras locais, bem como pelos modeladores de sistemas petrolíferos para refinar as rotas de migração. 
</t>
  </si>
  <si>
    <t xml:space="preserve">
CENPES/PDEP/GEOTEC
EXP/IRGE/IRB-B
CENPES/PDEP/GEOTEC
EXP/AEXP-M/AP
</t>
  </si>
  <si>
    <t>Entrega independente das condições de mercado. Em sendo um mapa importante para o avanço além dos altos externos trata-se de um produto estratégico, pouco afetado por oscilações mercadológicas.</t>
  </si>
  <si>
    <t xml:space="preserve">
Estações de trabalhos, horizontes sísmicos, softwares (Geosoft, ArcGIS, MOVE, Petrel)
</t>
  </si>
  <si>
    <t>Definição das cozinhas geradoras distais para diminuição do risco de carga de hidrocarboneto para as trapas dos blocos além dos altos externos. O produto auxiliará na viabilização dos prospectos atualmente investigados além dos altos externos das Bacias de Campos e Santos (e.g. Mairarê, Urissanê, Ruba e Dois Irmãos).</t>
  </si>
  <si>
    <t>110314314.285714</t>
  </si>
  <si>
    <t xml:space="preserve">A partir da integração de mapas pré-existentes, produtos de métodos potenciais, inversões gravimétricas e mapeamentos sísmicos, entregar um mapa detalhado das porções distais, além dos altos externos das Bacias de Campos e Santos. O produto se propõe ao detalhamento da arquitura interna da bacia, enfatizando as cozinhas geradoras distais. Reconhecer essas estruturas é de suma importância, pois sem elas a carga de hidrocarboneto necessária para preenchimento das trapas não é suficiente. </t>
  </si>
  <si>
    <t>PT-200.20.00116.03</t>
  </si>
  <si>
    <t>EV-00651</t>
  </si>
  <si>
    <t>Mapas e Sequência de Eventos Geológicos no Pré-Sal</t>
  </si>
  <si>
    <t>Confecção da sequência de eventos geológicos (parasequência diagenética) com idades absolutas U-Pb, com estudo geológico multidisciplinar para a confecção de mapas em escala microscópica e upscalling para a escala de poço. O foco dos estudos são os poços RJS-681 e RJS-741</t>
  </si>
  <si>
    <t>Estabelecer idades absolutas para processos diagenéticos que possibilitem limitar a idade da entrada de hidrocarbonetos no Pré-sal, o que auxiliará no entendimento cronologia de eventos geológicos durante a história de soterramento para incorporação na modelagem de sistemas petrolíferos.</t>
  </si>
  <si>
    <t>upimgs/Mapas_e_eventos_diagenéticosteste.jpg</t>
  </si>
  <si>
    <t>CTXD</t>
  </si>
  <si>
    <t>Dorval Carvalho Dias Filho</t>
  </si>
  <si>
    <t>CENPES/PDIEP/CMG/TR</t>
  </si>
  <si>
    <t>211927</t>
  </si>
  <si>
    <t>ST-0117</t>
  </si>
  <si>
    <t>História de preenchimento dos reservatórios e geocronologia dos eventos diagenéticos</t>
  </si>
  <si>
    <t>HH interno. TCs com a USP e UFOP.</t>
  </si>
  <si>
    <t>1) Obter idades absolutas pelo método de datação U-Pb em carbonatos; 2) Entender a distribuição das fases mineralógicas/diagenéticas na seção pré-sal durante o tempo geológico.</t>
  </si>
  <si>
    <t>Aplicações em campos (ex. Mero e Parque das Baleias) e áreas exploratórias do Pré-Sal (ex. Peroba, Sagitário, Aram, Uirapuru) para melhorar a compreensão do sistema petrolífero.</t>
  </si>
  <si>
    <t>Nível de satisfação dos clientes com o tempo de entrega dos modelos e produtos apresentados para utilização na seção Pré-Sal.</t>
  </si>
  <si>
    <t>Gerências do CENPES. Gerências do E&amp;P.  Gerências do RES.  UFOP. UnB.</t>
  </si>
  <si>
    <t>Aquecimento das áreas no pré-sal da Bacia de Santos, com a continuidade dos esforços exploratórios das áreas adquiridas pela Petrobras e possibilidade de aquisição de novos áreas em futuros BIDs.</t>
  </si>
  <si>
    <t>HH de funcionários envolvidos com os desafios. Assinatura de TCs associados.</t>
  </si>
  <si>
    <t>Redução do risco de novas locações em áreas de fronteira exploratória, diminuindo a probabilidade de perfuração de poços secos.</t>
  </si>
  <si>
    <t>3% do volume a ser descoberto nas áreas em EXP.</t>
  </si>
  <si>
    <t>Desinvestimento das áreas estudadas pela companhia.</t>
  </si>
  <si>
    <t>1) Geração de mapas e seções de dados de caracterização de rochas; 2) Definição da sequência dos eventos geológicos no pré-sal com idades absolutas para limitar o timing de do preenchimento dos reservatórios por hidrocarbonetos.</t>
  </si>
  <si>
    <t>PT-200.20.00117.01</t>
  </si>
  <si>
    <t>EV-00652</t>
  </si>
  <si>
    <t>Novas tecnologias de caracterização de rochas</t>
  </si>
  <si>
    <t>1) Ampliação da capacidade do Mapeamento Mineralógico por QEMSCAN, melhorias nos bancos de dados, refinamento das interpretações e evoluções na visualização dos resultados (ANASETE, EXPLORA);_x000D_
2) Desenvolvimento de novas técnicas analíticas de mineralogia (qualitativa e quantitativa) e petrofísica:_x000D_
           Implementação de técnicas de inteligência artificial para interpretação mineralógica a partir de dados de MEV (MITRA), gerando mapas automatizados de constituintes das rochas;_x000D_
           Desenvolvimento de análise de Imagem para quantificação de porosidade a partir de imagens de MEV e QEMSCAN;_x000D_
           Implantação do laboratório de FIB-SEM (Focused Ion Beam) e BIB (MEV 3D);_x000D_
           Integração QEMSCAN x FIB x MicroCT (Mineralogia 3D).</t>
  </si>
  <si>
    <t>Aumento da produtividade e ampliação do espectro de técnicas analíticas disponíveis para caracterização de minerais e rochas.</t>
  </si>
  <si>
    <t>upimgs/Novas_Tec.jpg</t>
  </si>
  <si>
    <t>U4YK</t>
  </si>
  <si>
    <t>Yaro Moises Parizek Silva</t>
  </si>
  <si>
    <t>2478840</t>
  </si>
  <si>
    <t>HH interno. TCs com a USP e UNICAMP.</t>
  </si>
  <si>
    <t>1) Implementar o laboratório de imageamento confocal por espectrometria Raman; 2) Implementação de nova base de dados mineralógicos; 3) Desenvolvimento de novas técnicas analíticas de mineralogia (qualitativa e quantitativa); 4) Comparações entre os diferentes métodos.</t>
  </si>
  <si>
    <t>Verificação do aumento da produtividade e qualidade alcançada e nível de satisfação dos clientes com as rotinas automatizadas apresentadas.</t>
  </si>
  <si>
    <t>Gerências do CENPES. Gerências do E&amp;P.  Gerências do RES. PUC-Rio. UFF. USP. UNICAMP</t>
  </si>
  <si>
    <t>R$ 173.7 MM</t>
  </si>
  <si>
    <t>Ampliação do espectro de técnicas analíticas disponíveis para aumentar a produtividade de aquisição de dados quantitativos de rochas.</t>
  </si>
  <si>
    <t>PT-200.20.00117.02</t>
  </si>
  <si>
    <t>EV-00653</t>
  </si>
  <si>
    <t>Distribuição mineralógica no pré-sal</t>
  </si>
  <si>
    <t>1) Aplicação das novas tecnologias quantitativas para determinação da assembleia mineralógica que ocorre nos reservatórios do pré-sal da Bacia de Santos, incluindo os minerais mais comuns e aqueles considerados exóticos. _x000D_
2) Definição da distribuição mineralógica por zona estratigráfica e por área,  gerando de mapas e seções mineralógicas aplicadas para o Pré-sal._x000D_
3) Determinação dos minerais metamórficos nas zonas de contato com rochas ígneas no campo de Mero, assim como a relação desses minerais com as fases orgânicas. Definição do impacto do processo de metamorfismo nas rochas reservatório.</t>
  </si>
  <si>
    <t>O entendimento das formas de ocorrência, associações e distribuição dos minerais que constituem as rochas do pré-sal, mesmo os que ocorrem em pequenas quantidades, auxilia no entendimento da origem dos minerais e das rochas, além de fornecer maior detalhamento para a construção de modelos geológicos. A identificação e caracterização de minerais de possível origem hidrotermal e metamórfica contribui para os estudos dos processos que influenciam a qualidade dos reservatórios.</t>
  </si>
  <si>
    <t>upimgs/Distribuicao_Min.jpg</t>
  </si>
  <si>
    <t>HH interno. TCs com a USP.</t>
  </si>
  <si>
    <t>Definir a melhor estratégia de demonstração dos dados mineralógicos em mapas e seções e otimização da geração destes produtos com as ferramentas disponíveis (ExPlora e/ou SIGEO e/ou AnaSete).</t>
  </si>
  <si>
    <t>Verificação do aumento da produtividade alcançada e nível de satisfação dos clientes com as rotinas automatizadas apresentadas.</t>
  </si>
  <si>
    <t>Gerências do CENPES. Gerências do E&amp;P.  Gerências do RES. PUC-Rio. UFF. USP.</t>
  </si>
  <si>
    <t xml:space="preserve"> HH de funcionários envolvidos com os desafios.</t>
  </si>
  <si>
    <t>R$ 77.2 MM</t>
  </si>
  <si>
    <t xml:space="preserve">Geração de mapas e seções mineralógicas aplicadas para o Pré-sal, bem como a apresentação de uma rotina automatizada para geração destes produtos, auxiliando na  solução de questões relevantes aos estudos de sistemas petrolíferos. </t>
  </si>
  <si>
    <t>PT-200.20.00117.03</t>
  </si>
  <si>
    <t>EV-00654</t>
  </si>
  <si>
    <t>Nova base de dados mineralógicos</t>
  </si>
  <si>
    <t>Implementação de uma base de dados atualizada, que será utilizada para a interpretação mineralógica em mapeamentos de lâminas petrográficas por QEMSCAN. Essa atualização, atende às demandas dos clientes do E&amp;P e do CENPES, que têm utilizado cada vez mais a ferramenta para avançar no entendimento das rochas do pré-sal e de áreas de fronteira exploratória.A nova base proporciona a expansão da caracterização mineralógica e refinamento da identificação e quantificação de fases intermediárias de minerais hidrotermais e metamórficos, detalhando os graus de substituição de elementos. Outro avanço é a identificação e caracterização de fases orgânicas presentes nas rochas, e detalhamento das suas relações com as fases inorgânicas e os poros.</t>
  </si>
  <si>
    <t>A obtenção de informações composicionais de forma mais detalhada, digital e quantitativa, com alta produtividade, promove grandes avanços na caracterização das rochas e dos sistemas permo-porosos do Pré-sal. Dessa forma a entrega contribui significativamente para a construção de modelos geológicos mais robustos e para a redução de risco geológico em projetos exploratórios.</t>
  </si>
  <si>
    <t>upimgs/Nova_BaseMin.jpg</t>
  </si>
  <si>
    <t>HH interno.</t>
  </si>
  <si>
    <t>1) Finalizar a implementação de uma base de dados atualizada (incluindo fases orgânicas), que será utilizada para a interpretação mineralógica em mapeamentos de lâminas petrográficas por QEMSCAN.
2) Verificar se a implementação foi realizada adequadamente.</t>
  </si>
  <si>
    <t>Incertezas e limitações da nova base de dados e verificação do aumento da qualidade e produtividade alcançada.</t>
  </si>
  <si>
    <t>Gerências do CENPES. Gerências do E&amp;P.  Gerências do RES. PUC-Rio. UFF.</t>
  </si>
  <si>
    <t>Utilização de nova base de dados mineralógicos para melhorar processos de aquisição no QEMSCAN e aumentar a produtividade da obtenção de dados mineralógicos. Será possível obter informações composicionais de forma mais detalhada, digital e quantitativa, em grandes volumes de amostras.</t>
  </si>
  <si>
    <t>EV-00655</t>
  </si>
  <si>
    <t>Rocha Orgânica digital</t>
  </si>
  <si>
    <t>Implantação do laboratório de imageamento confocal por espectrometria Raman e desenvolvimento metodológico para quantificação e mapeamento em lâmina da matéria orgânica (carbono orgânico total - COT ) e de índices de maturidade térmica.</t>
  </si>
  <si>
    <t>O desenvolvimento metodológico apoiado em imageamento confocal por espectroscopia Raman permitirá o mapeamento mineralógico e de compostos orgânicos em lâmina em questão de minutos, subsidiando o mapeamento e quantificação de propriedades geoquímicas que reflitam com precisão suas heterogeneidades composicionais.</t>
  </si>
  <si>
    <t>upimgs/Raman_teste.jpg</t>
  </si>
  <si>
    <t>U3HU</t>
  </si>
  <si>
    <t>Delano Menecucci Ibanez</t>
  </si>
  <si>
    <t>9915609</t>
  </si>
  <si>
    <t>HH interno, compra do equipamento e TCs.</t>
  </si>
  <si>
    <t>1) Implantação do laboratório com treinamento adequado. 2) Implantação de método de quantificação de matéria orgânica em escala milimétrica no CENPES.</t>
  </si>
  <si>
    <t>Aplicações onde são e serão observadas ocorrências de betume sólido que reduzem a porosidade (como ocorreu nas áreas de Mero e Cernambi) e rochas potencialmente geradoras amostradas no Pré-Sal das novas áreas adquiridas para a exploração (ex. Peroba, Sagitário, Aram, Uirapuru) para melhorar a compreensão do sistema petrolífero.</t>
  </si>
  <si>
    <t>Aumentar a potencialidade do uso do laboratório para múltiplas aplicações. Incertezas e limitações do método aplicado para quantificação de matéria orgânica em níveis de satisfação dos clientes.</t>
  </si>
  <si>
    <t>Gerências do CENPES. Gerências do E&amp;P. UNICAMP.</t>
  </si>
  <si>
    <t>Aumento da preditibilidade da matéria orgânica e redução de riscos associadas ao entendimento do sistema petrolífero.</t>
  </si>
  <si>
    <t>Colaboradores internacionais para treinamento. HH de funcionários envolvidos com os desafios.</t>
  </si>
  <si>
    <t>R$ 79.46 MM</t>
  </si>
  <si>
    <t>Laboratório de imageamento confocal com espectrometria Raman para mapeamento e quantificação de compostos orgânicos (COT, maturidade térmica).</t>
  </si>
  <si>
    <t>PT-200.20.00117.04</t>
  </si>
  <si>
    <t>EV-00656</t>
  </si>
  <si>
    <t>Modelo evolutivo de área de janela de sal integrado com as propriedades selantes</t>
  </si>
  <si>
    <t>Integrar as características petrofísicas relacionadas a capacidade selante, (como por exemplo, as propriedades capilares do sistema poroso da seção predominante microclástica capeadora) com a evolução geológica obtida da modelagem estrutural dada pela movimentação do sal ao longo do tempo</t>
  </si>
  <si>
    <t>Diminuição do risco exploratório associados a selos em regiões com janelas de sal.</t>
  </si>
  <si>
    <t>DDE3</t>
  </si>
  <si>
    <t>Marcos Klotz de Souza</t>
  </si>
  <si>
    <t>185026</t>
  </si>
  <si>
    <t>ST-0118</t>
  </si>
  <si>
    <t>Capacidade selante das rochas</t>
  </si>
  <si>
    <t>Conseguir uma relação da evolução geológica de uma seção selante com as propriedades petrofísicas</t>
  </si>
  <si>
    <t>Plays exploratórios em áreas com janela de sal de santos. Grande potencial de aplicação em áreas  com Aram,Uirapuru e Lebre. Aplicação dependem de cronograma da exploração provavelmente para os próximos 5 anos.</t>
  </si>
  <si>
    <t>A metodologia de mudança de escala é fundamental, pois irá determinar a forma com que os dados serão transposto para uma maior escala</t>
  </si>
  <si>
    <t>Universidades atravéss de estudos que possibilitem identificar os fatores  influenciam as propriedades, assim como os ajustes nos parâmetros petrofsicos. Àrea cliente com fornecimentos de dados sísmicos</t>
  </si>
  <si>
    <t>Manutenção da estratégia exploratória de contemplar nos prospectos, áreas com janela de sal.</t>
  </si>
  <si>
    <t>Parâmetros ajustados correlacionados com a história geológica</t>
  </si>
  <si>
    <t>Diminuição dos riscos exploratórios melhorando o processo de decisão</t>
  </si>
  <si>
    <t>3% do volume a ser descoberto nas áreas em Exploração</t>
  </si>
  <si>
    <t>Fatores que influenciem diretamento a capacidade de envolvimento em RH, tais como, a diminuição de efetivo e corte de custos que afetem diretamente os parceiros tecnológicos.</t>
  </si>
  <si>
    <t>Modelo evolutivo integrado com as propriedades de capacidade selante. Propriedades físicas relacionadas a capacidade selante e o contexto geológico.</t>
  </si>
  <si>
    <t>PT-200.20.00118.03</t>
  </si>
  <si>
    <t>EV-00657</t>
  </si>
  <si>
    <t>Geotermômetros orgânicos</t>
  </si>
  <si>
    <t>Novos parâmetros para análise de maturação térmica de rocha geradora e óleo, possibilitando determinar a temperatura aproximada de geração de óleos e das seções geradoras amostradas</t>
  </si>
  <si>
    <t>Melhor entendimento dos sistemas petrolíferos quanto à evolução térmica das rochas geradoras e suas respectivas cozinhas.</t>
  </si>
  <si>
    <t>U4F7</t>
  </si>
  <si>
    <t>Daniel Silva Dubois</t>
  </si>
  <si>
    <t>2449112</t>
  </si>
  <si>
    <t>ST-0119</t>
  </si>
  <si>
    <t>Tipificação de petróleos no contexto dinâmico dos processos de geração e migração</t>
  </si>
  <si>
    <t xml:space="preserve">Finalização de contatos de prestação de serviços, manutenção do pagamentos de TCs vinculados à UFG, envio de amostras ao exterior.
		</t>
  </si>
  <si>
    <t xml:space="preserve">Situação atual: os parâmentros atualmente disponíveis são inconclusivos em algumas situações para identificar pulsos tardios em acumulações de petróleo, podendo levar a falsos resultados de maturação térmica. Há a necessidade de melhorar as modelagens de sistemas petrolíferos e por isso é necessário incrementar a qualidade  dos dados de input para que seja realizada uma calibração adequada.
Onde será aplicado: Onde será aplicado: Áreas do E&amp;P e Reservatórios da companhia, CENPES e demais áreas que utilizem avaliações geoquímicas sobre sistemas petrolíferos;
A partir de quando: Versão final disponível em JUN/22
</t>
  </si>
  <si>
    <t>Serão propostas razões utilizando os compostos saturados, aromáticos e polares dos óleos, bem como a associação com parâmetros moleculares da fração gasosas (PVT).</t>
  </si>
  <si>
    <t xml:space="preserve">Universidade Federal de Goiás (Brasil)
Calgary University (Canadá)
GFZ – Centro Alemão de Pesquisas em Geociências  (Alemanhã)
National High Magnetic Field Laboratory (USA)
Estas instituições auxiliarão na caracterização dos compostos orgânicos encontrados nos óleos produzidos no pré-sal, permitindo uma análise completa com técnicas não disponíveis na companhia ou no Brasil e auxiliarão a compor os novos parametros que servirão para determinar a maturção térmica dos óleos.
		</t>
  </si>
  <si>
    <t>Análises laboratoriais;
Colaborações internacionais;
HH</t>
  </si>
  <si>
    <t>Ajustar as modelagens de sistemas petrolíferos par otimizar a perfomace da companhia nos leilões e alocações de poços, contribuindo para os resultados do Programa do E&amp;P EXP100</t>
  </si>
  <si>
    <t>353193006.857143</t>
  </si>
  <si>
    <t>Desinvestimento das áreas estudadas pela companhia</t>
  </si>
  <si>
    <t>Gerar parâmetros robustos para analisar a condição térmica em que os óleos da Bacia de Santos foram gerados. Estes parâmetros deverão estar associados a reflctância da vitrinita, o geotermômetro mais utilizado na industria do petróleo e nas simulações de sistemas petrolíferos. Os parâmetros poderão auxiliar nos estudos de gênese, migração, alteração com foco na calibração das modelagens de sistemas petrolíferos.</t>
  </si>
  <si>
    <t>PT-200.20.00119.03</t>
  </si>
  <si>
    <t>EV-00658</t>
  </si>
  <si>
    <t>GeoqView:  machine learning em geoquímica</t>
  </si>
  <si>
    <t>Métodos de machine learning integrados ao software de visualização e interpretação Geoquímica: GeoqView</t>
  </si>
  <si>
    <t>Aumentar o uso dos dados disponíveis para reduzir as incertezas exploratórias e acelerar a tomada de decisão permitindo a redução de HH nas etapas de interpretação e maior divulgação a aplicabilidade dos resultados obtidos.</t>
  </si>
  <si>
    <t>B7YB</t>
  </si>
  <si>
    <t>Joelma Pimentel Lopes</t>
  </si>
  <si>
    <t>9733076</t>
  </si>
  <si>
    <t>HH interno e Investimento Externo (Custo do TC: R$ 7,6 MM)</t>
  </si>
  <si>
    <t>Acesso às instalações do CENPES para validação do software em banco de dados de teste (offline).</t>
  </si>
  <si>
    <t>Situação Atual: Utiliza-se software implantado em 2001. A aplicação permite consulta em tabelas de banco de dados e interpretação caso a caso com busca de informações em diferentes bases de dados, cálculos estatísticos são executados em planilhas e carece de visualização satisfatória em mapas. Há oportunidade de otimizar o HH, ao passo que ocorre interpretação geoquímica supervisionada sobre sistemas petrolíferos;
Onde será aplicado: Áreas do E&amp;P e Reservatórios da companhia, CENPES e demais áreas que utilizem avaliações geoquímicas sobre sistemas petrolíferos;
A partir de quando: Entregas contínuas a partir de NOV/2020 até versão final em MAI/2022;</t>
  </si>
  <si>
    <t xml:space="preserve">A integração do conhecimento neste sistema acelerará a disponibilidade de informação para modelagem de sistemas petrolíferos.
Pionerismo em aplicação da técnica ML em geoquímica orgânica.	
		</t>
  </si>
  <si>
    <t xml:space="preserve">LES - PUC-RJ.
O Laboratório de Engenharia de Software (LES) é uma unidade complementar da Pontifícia Universidade Católica do Rio de Janeiro (PUC-Rio) que articula, coordena e executa projetos de pesquisa, desenvolvimento e inovação tecnológica, em especial relacionados a engenharia de software e outras disciplinas da Informática.		
		</t>
  </si>
  <si>
    <t xml:space="preserve">1 - Utilização do software pelos usuários/clientes em gerências do CENPES, RES e EXP da Petrobras;
2 - Atividade exploratória e produção de óleo e gás;
3 - Softwares comerciais inferiores ao entregue, que sejam menos atrativos do ponto de vista tecnológico, operacioanl e financeiro.							
								</t>
  </si>
  <si>
    <t>Termo de cooperação 2018/00570-5</t>
  </si>
  <si>
    <t>Redução aproximada de 80% no custo de HH de pesquisadores do CENPES e demais usuários do software durante interpretação geoquímica de sistemas petrolíferos.
Estima-se redução de R$ 6,0 milhões anuais em HH.</t>
  </si>
  <si>
    <t>Valoração da Entrega: R$ 117 MM</t>
  </si>
  <si>
    <t xml:space="preserve">1 - Surgimento de concorrentes (players) como fornecedores de software comercial de menor custo e vantagem tecnológica similar; 
2 - Redução significativa na quantidade de clientes do produto;
3 - Quebra de contrato com parceiro.							
								</t>
  </si>
  <si>
    <t xml:space="preserve">A partir do Big Data Geoquímico, construir algoritmo que permita identificar similaridades entre conjuntos de resultados, a partir da correlação e integração da totalidade dos parâmetros geoquímicos.
Estabelecimento de algoritmo de Machine Learning para classificação geoquímica de dados estruturados de fluidos e rochas	</t>
  </si>
  <si>
    <t>PT-200.20.00119.02</t>
  </si>
  <si>
    <t>EV-00659</t>
  </si>
  <si>
    <t>Famílias de óleos do pré-sal</t>
  </si>
  <si>
    <t>Disponibilização do mapa de distribuição dos compostos orgânicos no pré-sal da Bacia de Santos</t>
  </si>
  <si>
    <t>1) Melhorar o conhecimento a cerca dos sistemas petrolíferos do pré-sal, no que diz respeito a distribuição em área dos tipos de óleos do Pré-Sal e sua associação com as cozinhas geradoras. _x000D_
2) Suporte aos BID´s_x000D_
3) Integração com o Projeto Regional</t>
  </si>
  <si>
    <t>Finalização de contatos de prestação de serviços, manutenção do pagamentos de TCs vinculados à UFG, envio de amostras ao exterior.</t>
  </si>
  <si>
    <t>Situação atual: análises laboratoriais estão sendo executadas e os resultados analíticos estão sendo trabalhos a partir de métodos de inteligência artifical para otimização do HH e auxílio para realizar o data mining adequado.
Onde será aplicada: áreas em exploração da Bacia de Santos e demais locações da BS que necessitem de modelagem de sistemas petrolíferos.
A partir de quando: entregas contínuas a partir de JAN/21 até a versão final da entrega em OUT/21.</t>
  </si>
  <si>
    <t>Mapa servirá de input para as modelagens de sistemas petrolíferos executadas pela EXP. É necessario considerar outras variáveis geológicas que não foram contempladas neste estudo.</t>
  </si>
  <si>
    <t>Universidade Federal de Goiás (Brasil)
Calgary University (Canadá)
GFZ – Centro Alemão de Pesquisas em Geociências  (Alemanhã)
National High Magnetic Field Laboratory (USA)
Estas instituições auxiliarão na caracterização dos compostos orgânicos encontrados nos óleos produzidos no pré-sal, permitindo uma análise completa com técnicas não disponíveis na companhia ou no Brasil.</t>
  </si>
  <si>
    <t>Redução do risco de novas locações em áreas de fronteira exploratória, diminuindo a probabilidade de perfuração de poços secos, alinhado aos objetivos do Porgrama do E&amp;P EXP 100.</t>
  </si>
  <si>
    <t>R$ 258 MM</t>
  </si>
  <si>
    <t>Geração de mapa com a distribuição dos compostos orgâncios e suas implicações aos sistemas petrolíferos. Com este mapa será possível segregar as famílias de óleo, fruto dos diferentes horizontes geradores da bacia. Adicionalmente, visa identificar a maturação dos óleos, ocorrência de alterações secundária e definir os caminhos de migração.</t>
  </si>
  <si>
    <t>PT-200.20.00119.01</t>
  </si>
  <si>
    <t>EV-00660</t>
  </si>
  <si>
    <t>Modelo geológico regional da Bacia de Santos</t>
  </si>
  <si>
    <t>Modelo paleoambiental, faciológico e cronoestratigráfico integrado da Bacia de Santos</t>
  </si>
  <si>
    <t>Aprimoramento do entendimento de questões estratigráficas das rochas vulcânicas e sedimentares associadas e da relação temporal e composicional entre os processos (magmáticos e hidrotermais), importantes para balizar os quadros estratigráfico, tectônico e térmico das bacias sedimentares. Busca-se compreender a gênese das rochas através da integração de conceitos de sistemas deposicionais, de preenchimento de bacia, de controle estrutural e de processos de geração, migração e acumulação de petróleo.</t>
  </si>
  <si>
    <t>upimgs/ST0120.png</t>
  </si>
  <si>
    <t>BFB6</t>
  </si>
  <si>
    <t>Ariany de Jesus e Sousa</t>
  </si>
  <si>
    <t>CENPES/PDIEP/GEG/CE</t>
  </si>
  <si>
    <t>2468452</t>
  </si>
  <si>
    <t>ST-0120</t>
  </si>
  <si>
    <t>Evolução tectono-sedimentar</t>
  </si>
  <si>
    <t>Manutenção dos investimentos internos, nas universidades e em fornecedores.</t>
  </si>
  <si>
    <t>Situação atual: geração de novos dados, interpretação e integração de resultados parciais adquiridos para Bacia de Santos. _x000D_
Onde e quando: Bacia de Santos e novas áreas exploratórias de Campos. FEV/24. _x000D_
_x000D_
Quando: Espera-se que seja implantado em 2024.</t>
  </si>
  <si>
    <t>Sincronicidade na geração de dados;_x000D_
Maturação do projeto;_x000D_
Integração de resultados;_x000D_
Outras varáveis geológicas que podem impactar o modelo.</t>
  </si>
  <si>
    <t>Gerências do CENPES;​_x000D_
Gerências do E&amp;P;​_x000D_
Instituições de pesquisa nacionais e internacionais;​_x000D_
Consultores externos.​</t>
  </si>
  <si>
    <t>Rápida recuperação; _x000D_
Manutenção das atividades de exploração da companhia.</t>
  </si>
  <si>
    <t>Contratos_x000D_
Softwares_x000D_
Termos de Cooperação_x000D_
Análises laboratoriais_x000D_
Colaborações internacionais​</t>
  </si>
  <si>
    <t>R$110.532.264,29 (resultado do cálculo valoração Map-e)</t>
  </si>
  <si>
    <t>Mudança de cenário; _x000D_
Redução de investimentos em P&amp;D; _x000D_
Pandemia; Alta do dólar</t>
  </si>
  <si>
    <t>Modelo paleoambiental, faciológico e cronoestratigráfico integrado da Bacia de Santos. Visa o aprimoramento do entendimento de questões estratigráficas das rochas vulcânicas e sedimentares associadas e da relação temporal e composicional entre os processos (magmáticos e hidrotermais), importantes para balizar os quadros estratigráfico, tectônico e térmico das bacias sedimentares. Busca-se compreender a gênese das rochas através da integração de conceitos de sistemas deposicionais, de preenchimento de bacia, de controle estrutural e de processos de geração, migração e acumulação de petróleo.</t>
  </si>
  <si>
    <t>PT-200.20.00120.01</t>
  </si>
  <si>
    <t>EV-00661</t>
  </si>
  <si>
    <t>Modelo de fácies 3D da bacia de Santos: áreas piloto</t>
  </si>
  <si>
    <t>Modelagem 3D de fácies nos campos de Sapinhoá, Lula, Sépia e Berbigão/Sururu/Atapu com auxílio da geoestatística de Cadeia de Markov 3D para previsão em escala vertical da ciclicidade em alta frequência observada nos poços horizontais. Posteriormente ocorrerá o input de dados de fácies orgânica, dados paleoambientais e paleogeográficos e caracterização dos eventos magmáticos através de dados geocronológicos e petrográficos.</t>
  </si>
  <si>
    <t>Entrega de valor para intérpretes (geólogos/geofísicos) atuantes em áreas de fronteiras exploratórias na Bacia de Santos e geólogos de reservatório que necessitem refinar modelos geológicos dos campos de Sapinhoá, Lula, Sépia, Berbigão/Sururu/Atapu, com intuito de aumento do fator de recuperação do campo.</t>
  </si>
  <si>
    <t>upimgs/Modelo3D.jpg</t>
  </si>
  <si>
    <t>U31V</t>
  </si>
  <si>
    <t>Felipe Alves Farias</t>
  </si>
  <si>
    <t>2413256</t>
  </si>
  <si>
    <t>2020 – R$ 1.998,050 (45% serviços, acordos e convênios; 55% HH)_x000D_
2021 -  R$ 475.000 (45% serviços, acordos e convênios; 55% HH)</t>
  </si>
  <si>
    <t>Adaptação do algoritmo (simulação) à capacidade computacional disponível, integração dos dados de diferentes projetos.</t>
  </si>
  <si>
    <t>Situação atual: Geração de dados de cubos de fácies para modelo geológico 3D_x000D_
Onde e quando: Bacia de Santos; MAR/22</t>
  </si>
  <si>
    <t>Tempo de maturação do projeto; Influência da disposição das fácies na caracterização da heterogeneidade do reservatório, Integração dos dados.</t>
  </si>
  <si>
    <t>Aceitação de diferentes algortimos para a modelagem de fácies 3D</t>
  </si>
  <si>
    <t>Contratos_x000D_
Softwares_x000D_
Códigos Computacionais_x000D_
TCs_x000D_
Colaborações internacionais​</t>
  </si>
  <si>
    <t>Caracterização em maior detalhe da heterogeneidade do reservatório, através da melhor representação das fácies no modelo geológico 3D, podendo ter impacto no fator de recuperação do campo; Maior previsibilidade das fácies em novos plays na Bacia de Santos.</t>
  </si>
  <si>
    <t>Proposição de modelos geológicos a partir de outras abordagens como Forward Modeling.</t>
  </si>
  <si>
    <t>Modelagem 3D de fácies nos campos de Sapinhoá, Lula, Sépia e Berbigão/Sururu/Atapu com auxílio da geoestatística de Cadeia de Markov 3D para previsão em escala vertical da ciclicidade em alta frequência observada nos poços horizontais. Posteriormente ocorrerá o input de dados de fácies orgânica, dados paleoambientais e paleogeográficos e caracterização dos eventos magmáticos através de dados geocronológicos e petrográficos.  Entrega de valor para intérpretes (geólogos/geofísicos) atuantes em áreas de fronteira exploratória na Bacia de Santos e geólogos de reservatório que necessitem refinar modelos geológicos dos campos de Sapinhoá, Lula, Sépia, Berbigão/Sururu/Atapu, com intuito de aumento do fator de recuperação do campo.</t>
  </si>
  <si>
    <t>PT-200.20.00120.02</t>
  </si>
  <si>
    <t>EV-00662</t>
  </si>
  <si>
    <t>Arcabouço cronoestratigráfico preliminar e quadro cronológico de eventos magmáticos e hidrotermais associados</t>
  </si>
  <si>
    <t>Arcabouço cronoestratigráfico integrado preliminar para o Pré-Sal da Bacia de Santos e quadro cronológico de eventos magmáticos e processos hidrotermais associados para a bacia de Santos.</t>
  </si>
  <si>
    <t>Construir arcabouço cronoestratigráfico multidisciplinar para a Bacia de Santos, visando uma melhor calibração dos andares locais com a escala de tempo geológica internacional; Gerar e interpretar novos dados geocronológicos, termocronológicos, isotópicos e petrogenéticos, através de técnicas tradicionais e novas técnicas analíticas ainda não aplicadas sistematicamente, para aprimorar o entendimento de questões estratigráficas das rochas vulcânicas e sedimentares associadas e da relação temporal e composicional entre os processos (magmáticos e hidrotermais)</t>
  </si>
  <si>
    <t>upimgs/Quadro_cronologico.jpg</t>
  </si>
  <si>
    <t>CF73</t>
  </si>
  <si>
    <t>Isabela de Oliveira Carmo</t>
  </si>
  <si>
    <t>9675437</t>
  </si>
  <si>
    <t>HH interno; TCs e Contratos.</t>
  </si>
  <si>
    <t>Manutenção de investimento;_x000D_
Assinatura e manutenção de pagamento de contratos;_x000D_
Disponibilidade/envio de amostras;_x000D_
Prazo de entrega de análises;</t>
  </si>
  <si>
    <t>Situação atual: Geração e revisão de dados, e elaboração de arcabouço integrado multidisciplinar;_x000D_
Onde e quando: Geração de novos dados para a Bacia de Santos, aplicáveis às novas áreas exploratórias. Quando: OUT/22.</t>
  </si>
  <si>
    <t>Sincronicidade na geração de dados;_x000D_
Retorno dos resultados parciais (maturação do projeto);_x000D_
Integração de resultados.</t>
  </si>
  <si>
    <t>Rápida recuperação; Manutenção das atividades de exploração da companhia.</t>
  </si>
  <si>
    <t>Contratos;_x000D_
Análises laboratoriais; _x000D_
Softwares;_x000D_
Colaborações internacionais​;_x000D_
TCs.</t>
  </si>
  <si>
    <t>Balização dos quadros estratigráfico, tectônico e térmico das bacias sedimentares; Aprimoramento da modelagem do sistema petrolífero;_x000D_
Redução do risco de novas locações em áreas de fronteira exploratória, diminuindo a probabilidade de perfuração de poços secos;</t>
  </si>
  <si>
    <t>R$66.812.826,23 (resultado do cálculo valoração Map-e)</t>
  </si>
  <si>
    <t>Redução de investimentos em P&amp;D; Manutenção de cotação alta do dólar; Pandemia.</t>
  </si>
  <si>
    <t>Arcabouço cronoestratigráfico integrado preliminar para o Pré-Sal da Bacia de Santos e quadro cronológico de eventos magmáticos e processos hidrotermais associados para a bacia de Santos: Construir arcabouço cronoestratigráfico multidisciplinar para a Bacia de Santos, visando uma melhor calibração dos andares locais com a escala de tempo geológica internacional; Gerar e interpretar novos dados geocronológicos, termocronológicos, isotópicos e petrogenéticos, através de técnicas tradicionais e novas técnicas analíticas ainda não aplicadas sistematicamente, para aprimorar o entendimento de questões estratigráficas das rochas vulcânicas e sedimentares associadas e da relação temporal e composicional entre os processos (magmáticos e hidrotermais).</t>
  </si>
  <si>
    <t>PT-200.20.00120.03</t>
  </si>
  <si>
    <t>EV-00664</t>
  </si>
  <si>
    <t>ML para imagens e sinais sísmicos</t>
  </si>
  <si>
    <t>Aprendizado de Máquina para classificação e segmentação de imagens e sinais sísmicos</t>
  </si>
  <si>
    <t>A tecnologia trará como resultado a redução da subjetividade, o aumento da acurácia e a diminuição em 60% do tempo utilizado na tarefa.</t>
  </si>
  <si>
    <t>EXP/TPGG/TG</t>
  </si>
  <si>
    <t>B04S</t>
  </si>
  <si>
    <t>Andre Bulcao</t>
  </si>
  <si>
    <t>9646350</t>
  </si>
  <si>
    <t>ST-0121</t>
  </si>
  <si>
    <t>Soluções digitais em geociências e geoengenharia</t>
  </si>
  <si>
    <t>IT-016</t>
  </si>
  <si>
    <t>Transformação Digital em Exploração, Reservatório e Elevação e Escoamento</t>
  </si>
  <si>
    <t>Transformação digital em geociências, geoengenharia e elevação e escoamento</t>
  </si>
  <si>
    <t>Termo de Cooperação com a PUC-Rio e UFRJ; HH do interlocutor técnico da Petrobras no citado Termo de Cooperação; HH dos especialistas no CENPES.</t>
  </si>
  <si>
    <t>Um dos principais desafios tecnológicos em fronteiras exploratórias do Pré-sal diz respeito ao imageamento sísmico de horizontes produndos. Para superar tal desafio, possíveis abordagens empregando Machine Learning (ML) incluem técnicas de classificação e de segmentação de imagens ou sinais sísmicos.</t>
  </si>
  <si>
    <t>As arquiteturas de rede se encontram em avaliação, com alguns protótipos sendo executados em dados de teste.  Na classificação do sinal sísmico,  a aplicação se dará na GDSI (gerencia responsável pela gestão do banco de dados sísmicos da Petrobras), podendo alcançar posteriormente as áreas de aquisição e processamento sísmico.  Na segmentação de imagens sísmicas, a aplicação se dará junto ao processamento sísmico, podendo - no futuro - se estender até as gerências de interpretação.</t>
  </si>
  <si>
    <t>Qualidade da informação extraída e utilizada durante o treinamento; aceitação da funcionalidade pela área de negócio; fácil utilização da funcionalidade pelos usuários.</t>
  </si>
  <si>
    <t>Parceiros acadêmicos (PUC-Rio e UFRJ); geofísicos e analistas da EXP/GEOF/GDSI (gestão de dados sísmicos); TIC.</t>
  </si>
  <si>
    <t>Existência de recursos e de profissionais disponíveis para atuar nestas tarefas, além da boa interlocução com as demais gerências envolvidas em tais atividades.</t>
  </si>
  <si>
    <t>Recursos computacionais (cluster de GPU) para o treinamento das redes de Machine Learning e inferência dos resultados, além do acesso aos dados adequados para o treinamento das mesmas.  Para tanto, faz-se necessário o engajamento dos clientes desde o início dos desenvolvimentos e nas fases de teste dos protótipos.</t>
  </si>
  <si>
    <t>Não há no mercado ferramenta equivalente.  A classificação do sinal sísmico será útil na avaliação da qualidade dos dados entregues pelas companhias de serviço. A segmentação de imagens sísmicas será importante na análise de velocidades em domos salinos por profissionais experientes.</t>
  </si>
  <si>
    <t>A tecnologia trará como resultado a diminuição em 60% do tempo utilizado na tarefa.</t>
  </si>
  <si>
    <t>Por problemas na interlocução com o cliente, o fluxo operacional de trabalho continuar a conviver com níveis de ruído tipo swell e com ambiguidades na discriminação de litogias, acarretando prejuizo no desempenho da interpretação; disponibilidade de HH de profissionais do CENPES.</t>
  </si>
  <si>
    <t>As principais tarefas da presente entrega são as seguintes: Classificação de sinal sísmico quanto ao nível de ruído, através de  um programa a ser disponibilizado para a EXP/GEOF/GDSI (gestão de dados sísmicos), com o objetivo de identificar em um dado sísmico a fração correspondente dos traços afetados por ruídos sísmicos em diferentes níveis (e.g.,  ruído tipo swell); Segmentação de Imagens Sísmicas por Litologia, através de um programa a ser disponibilizado para a segmentação de imagens sísmicas em profundidade quanto ao tipo de litologia (especificamente para camadas de sal).</t>
  </si>
  <si>
    <t>PT-200.20.00121.01</t>
  </si>
  <si>
    <t>EV-00665</t>
  </si>
  <si>
    <t>VisOrg: realidade virtual aplicada em afloramentos de rocha geradora</t>
  </si>
  <si>
    <t>Sistema de Realidade Virtual/Aumentada para afloramentos voltado à Geoquímica Orgânica (VisOrg) dentro da Suite Mosis desenvolvido pela UNISINOS (EV-01361) e vinculado ao SAGA (EV-00756).</t>
  </si>
  <si>
    <t>CMAW</t>
  </si>
  <si>
    <t>Andre Luiz Durante Spigolon</t>
  </si>
  <si>
    <t>232634</t>
  </si>
  <si>
    <t>Termo de Cooperação (TC) com a UNISINOS; HH do interlocutor técnico da Petrobras no citado Termo de Cooperação; HH dos especialistas no CENPES. Despesas referentes a análises laboratoriais não contempladas no citado TC.</t>
  </si>
  <si>
    <t>Áreas de interesse em extensos afloramentos íngremes e de grande altura ou em locais inseguros e de difícil acesso como pedreiras. Dificuldade de treinamento no campo com grande número de participantes. Relativo desconhecimento na Petrobras sobre a faciologia de rochas geradoras.</t>
  </si>
  <si>
    <t>A disponibilização integrada dos dados de campo em modelos virtuais de afloramentos possibilitará o aumento do tempo disponível para análises geológicas pelos profissionais da indústria do petróleo, tendo como resultado o refinamento em tempo real de suas interpretações  . Tais análises e interpretações geológicas ocorrerão de forma imersiva e interativa, o que constitui um diferencial tecnológico para a Petrobras. Será também factível associar informações laboratoriais aos modelos virtuais de afloramentos. Por sua vez, a exatidão posicional dos Modelos Virtuais de Afloramentos permitirá o estudo quantitativo das relações espaciais existentes entre as diversas feições geológicas de interesse.</t>
  </si>
  <si>
    <t>Representatividade amostral das áreas de estudo quanto aos aspectos científicos de interesse; geração de Modelos Digitais de afloramentos com grande exatidão posicional; caracterização remota da mineralogia e do teor de carbono orgânico dos afloramentos com a máxima resolução espectral possível.</t>
  </si>
  <si>
    <t>Parceiros acadêmicos da UNISINOS; TIC; demais gerências técnicas do PDEP; UP; clientes da aplicação na EXP.</t>
  </si>
  <si>
    <t>Os sistemas sensores devem todos funcionar adequadamente. Condições adversas de aquisição de dados nos afloramentos serão contornadas com o uso de tecnologia. Os clientes vão considerar seriamente a possibilidade de ampliar sua capacidade de interpretação de dados utilizando um ambiente imersivo e colaborativo.</t>
  </si>
  <si>
    <t>TIC (gestão da base de dados); validação nas áreas de negócio; parceria tecnológica com a UNISINOS para o desenvolvimento das ferramentas computacionais visando à análise de afloramentos; estrutura laboratorial do CENPES para análises adicionais de dados.</t>
  </si>
  <si>
    <t>A caracterização de rochas geradoras a partir da aquisição remota de imagens e espectros permitirá à Petrobras obter importantes subsídios para estudos estratigráficos de alta resolução em ambientes de baixa energia e para a modelagem quantitativa da geração, expulsão e migração de óleo em cozinhas de geração._x000D_
Representações em modelos multi-escalas e bancos de dados para o armazenamento e compartilhamento de dados e de interpretações geológicas podem reduzir substancialmente o tempo empregado nas análises de afloramentos, agregando também valor ao resultado final dos estudos.</t>
  </si>
  <si>
    <t>Podem ocorrer problemas tecnológicos com os sistemas sensores durante a  aquisição de dados hiperespectrais. Paragêneses claramente associadas à ação do intemperismo nos afloramentos podem dificultar a interpretação dos ambientes depocionais originais.</t>
  </si>
  <si>
    <t>A presente entrega consiste em desenvolver um sistema imersivo e interativo (VizOrg) para a visualização e interpretação de modelos virtuais de afloramentos de rochas geradoras.  O produto inclui a caracterização de tais litotipos (determinação do teor de carbono orgânico total, descrição faciológica e outros parâmetros), a partir de aquisição remota de imagens e espectros (estes obtidos a partir de sensor hiperespectral e lidar). Serão também utilizadas técnicas de digitalização e interpretação remota. A etapa inicial contempla a aquisição de levantamentos aerofotogramétricos de afloramentos nas bacias de Neuquén (Formação Vaca Muerta), Taubaté (Formação Tremembé) e Araripe (Camadas Batateiras).</t>
  </si>
  <si>
    <t>PT-200.20.00121.02</t>
  </si>
  <si>
    <t>EV-00666</t>
  </si>
  <si>
    <t>Soluções Blockchain para geociencias</t>
  </si>
  <si>
    <t>Soluções em Blockchain incluindo Assinador BR, Workflow BR e aplicação em logística</t>
  </si>
  <si>
    <t>As tecnologias trarão como resultado a redução da subjetividade, o aumento da acurácia e a diminuição em 60% do tempo utilizado na tarefa.</t>
  </si>
  <si>
    <t>EXP/TAID/AG</t>
  </si>
  <si>
    <t>BVE3</t>
  </si>
  <si>
    <t>Fernando Pellon de Miranda</t>
  </si>
  <si>
    <t>144289</t>
  </si>
  <si>
    <t>Termo de Cooperação com a PUC-Rio; HH do interlocutor técnico do CENPES no citado Termo de Cooperação; HH dos pontos focais na Petrobras.</t>
  </si>
  <si>
    <t>(1) abstrair a complexidade do Blockchain para o usuário final; (2) garantir integralidade, sigilo e confidencialidade das informações da empresa; (3) mapear interativamente os processos de interesse junto aos especialistas dos vários departamentos envolvidos; (4) entender a participação de outras partes no caso de regime de consórcio.</t>
  </si>
  <si>
    <t>(1) desenvolvimento de entregas seguindo a filosofia de métodos ágeis, onde interações constantes com os pontos focais no CENPES permitem preparar o ambiente de adoção da ferramenta; (2) modelagem e sistematização de processos de contratação considerando um cenário que assegure o armazenamento e a integridade das informações e evidências, assim como o cumprimento dos fluxos e regras pactuadas; (3) solução que explora o potencial da tecnologia Blockchain somado à área de BPMS (Business Process Management Systems); (4) uso do blockchain para gerar o mútuo entendimento sobre a apropriação com transparência no abastecimento e uso de diesel, permitindo a aplicação de lista de preços em partilhas de produção, facilitando auditorias.</t>
  </si>
  <si>
    <t>Transparência; regras invioláveis (contratos inteligentes); resguardo do usuário (descentralização de poder);  possibilidade de uso conjunto das tecnologias Workflow e Blockchain no auxílio à otimização de processos; foco na recuperação de custos pelo valor de mercado.</t>
  </si>
  <si>
    <t>PUC-Rio/Laboratório de Engenharia de Software (LES); TIC; SBS; Jurídico; Exploração/Tecnologia, Aquisição e Inteligência de Dados/Operação Geofísica; GIA-E&amp;P/GCP.</t>
  </si>
  <si>
    <t>O Blockchain é uma tecnologia emergente e ainda em introdução no mercado. Assim, os testes das funcionalidades podem apresentar uma série de desafios peculiares, que incluem a integração de módulos em ambientes diferentes e com configurações de ambiente variadas. Quase certamente ocorrerão desafios, tais como aspectos de integração de ambientes e mudanças de versões. No entanto, espera-se que os softwares livres escolhidos para uso permaneçam ativos e evoluindo.</t>
  </si>
  <si>
    <t>Profissionais com experiência nos processos em tela para o detalhamento de demandas operacionais e de requisitos computacionais para utilização das soluções; acesso às bases de dados; pesquisadores com expertise em blockchain; modelos de artefatos envolvidos no processo; infraestrutura computacional (TIC); ponto focal na área responsável pelo processo para aprovações incrementais no desenvolvimento da entrega.</t>
  </si>
  <si>
    <t>(1) total transparência e imutabilidade dos registros frente a auditorias internas e externas.(2) melhora na eficiência do processo de contratação da aquisição de dados geofísicos, encurtando o tempo entre a oferta dos blocos exploratórios e a produção de petróleo; (3) solução para o repasse de custos no abastecimento de diesel em sondas e UEPs,  para atendimento à LMS e Poços.</t>
  </si>
  <si>
    <t>As tecnologias trarão como resultado a diminuição em 60% do tempo utilizado na tarefa.</t>
  </si>
  <si>
    <t>O acesso aos servidores dentro da rede corporativa é controlado, bem como sua comunicação com entidades internas e externas. Isso exige diversas configurações específicas do ambiente de infraestrutura e suporte da TIC. Além disso, por envolver uma tecnologia digital emergente, a absorção e sustentação da solução pela TIC requer especial atenção.</t>
  </si>
  <si>
    <t>Blockchain é uma tecnologia que faz uso de uma arquitetura distribuída e descentralizada para registrar transações de maneira que um registro não possa ser alterado retroativamente, fazendo com que ele se torne imutável. Além disso, a Blockchain pode armazenar um Contrato Inteligente como um agente autônomo, que herda sua imutabilidade, descentralização e transparência. Um Contrato Inteligente se caracteriza pela ausência de ambiguidade e pela possibilidade de auto execução das promessas nele contidas.  É possível sistematizar e automatizar os processos de negócio de forma articulada a uma plataforma de Blockchain, para conferir integridade às informações, atividades, documentos e demais evidências de sua tramitação, assim como assegurar a inviolabilidade de regras e sua auto execução. O desenho da arquitetura das soluções delimitará os dados a serem importados, definirá o contrato inteligente e, quando pertinente, implementará APIs e modelos de front-end (mobile) para implantação na Petrobras e nos parceiros da interface de registro e aprovação das transações.</t>
  </si>
  <si>
    <t>PT-200.20.00121.03</t>
  </si>
  <si>
    <t>EV-00667</t>
  </si>
  <si>
    <t>Soluções Machine Learning para geociencias</t>
  </si>
  <si>
    <t>Soluções em Machine Learning incluindo classificação de exsudações de óleo, predição de atributos geológico-geofísicos de perfuração, sistema computacional para geoquímica forense e classificador de microfósseis</t>
  </si>
  <si>
    <t>As tecnologias trarão como resultado a redução da subjetividade, o aumento da acurácia e a diminuição em 60% do tempo  utilizado nas tarefas.</t>
  </si>
  <si>
    <t>EXP/PE/NAE</t>
  </si>
  <si>
    <t>Termos de Cooperação com a PUC-Rio, UFRJ, USP e ENGINEERING SIMULATION AND SCIENTIFIC SOFTWARE/ESSS; HH dos interlocutores técnicos da Petrobras nos citados Termos de Cooperação; HH dos especialistas no CENPES; HH de especialistas das áreas de negócio; despesas referentes a análises laboratoriais.</t>
  </si>
  <si>
    <t>(1) Monitoramento de exsudações naturais de óleo em fronteiras exploratórias offshore; (2) reconhecimento em alta resolução do fingerprint geoquímico do petróleo; (3) classificação digital de microfósseis em lâminas delgadas; (4) predição de atributos geológico-geofísicos na operação de perfuração.</t>
  </si>
  <si>
    <t>O emprego das técnicas de ML permite a aquisição pelos computadores da capacidade de aprender determinada tarefa a partir do treinamento/classificação de dados e de sua posterior aplicação. Essa é uma poderosa abordagem para análise, modelagem e visualização de dados, cujo uso aumenta de forma rápida em diferentes campos da ciência e da indústria. No segmento de petróleo e gás, as técnicas de ML auxiliam geólogos, geofísicos, químicos, engenheiros e gestores a extrair maior proveito das suas capacidades, ferramentas e aplicações internas. Sua utilização em larga escala pode melhorar a inteligência coletiva e influenciar a tomada de decisões, conferindo aos processos maior assertividade, precisão e segurança.</t>
  </si>
  <si>
    <t>Os atributos para análise serão gerados a partir das bases de dados sob investigação, servindo como insumo a modelos de classificação automática. Além disso, a construção progressiva dos bancos de dados melhorará o treinamento e a validação dos modelos classificatórios.</t>
  </si>
  <si>
    <t>USP; PUC-Rio/LES; UFRJ/COPPE; parceiros na indústria (ESSS); TIC; SMS; Jurídico; corpo técnico do CENPES; gestão de laboratórios no CENPES/BPA; geocientistas e analistas da EXP/PE/NAE, EXP/AEXP, EXP/GEOP/AQG e EXP/GEOP/GDG.</t>
  </si>
  <si>
    <t>Os diversos algoritmos de ML aplicam métodos estatísticos lineares e não lineares para a extração de padrões e para a produção de modelos, os quais devem ser facilmente implementados em sistemas computacionais de interpretação automática e de suporte à decisão nas áreas operacionais.</t>
  </si>
  <si>
    <t>Disponibilidade de HH especializado para treinamento e aplicação operacional; detalhamento pela TIC dos requisitos computacionais para a utilização operacional na Petrobras; acesso às bases de dados; parceria tecnológica com a USP, PUC-Rio/LES, UFRJ/COPPE e ESSS.</t>
  </si>
  <si>
    <t>Pretende-se com essa Entrega acelerar a interpretação de dados executada por geólogos, geofísicos, químicos e engenheiros, tendo como resultado o aumento da acurácia e a redução de 50% do tempo gasto nessas tarefas (conforme estimativa divulgada pela consuloria Gartner).</t>
  </si>
  <si>
    <t>As tecnologias trarão como resultado a diminuição em 60% do tempo  utilizado nas tarefas.</t>
  </si>
  <si>
    <t>Dificuldades na contratação dos Termos de Cooperação com parceiros externos; indisponibilidade de HH da Petrobras; dificuldades no compartilhamento de dados durante a pesquisa, principalmente com os parceiros externos; inexistência de infraestrutura na Companhia para implantação das soluções e desenvolvimento in-door.</t>
  </si>
  <si>
    <t>A pesquisa em Machine Learning (ML) tem por objetivo o desenvolvimento de ferramentas computacionais para o tratamento eficiente de problemas complexos empregando grandes bases de dados. Essa abordagem tem potencial para uso na indústria do petróleo, requerendo um ambiente sem silos de dados e com informação estruturada. Tal tecnologia corresponde a uma vasta gama de algoritmos que permitem a melhoria do desempenho de aplicativos à medida que o usuário obtém mais dados. Assim, podem ser empregadas Redes Neurais, Lógica Fuzzy, Árvores de Decisão, Redes Bayesianas, Mapas Auto-Organizáveis, Instâncias de Aprendizado, Modelos de Markov  e Deep Learning.</t>
  </si>
  <si>
    <t>PT-200.20.00121.04</t>
  </si>
  <si>
    <t>EV-00668</t>
  </si>
  <si>
    <t>Blockchain para registro e ass</t>
  </si>
  <si>
    <t>Blockchain para registro e assinatura de Termos de Cooperação (Assinador BR)</t>
  </si>
  <si>
    <t>RS/GISD</t>
  </si>
  <si>
    <t>CYCR</t>
  </si>
  <si>
    <t>Gil Marcio Avelino Silva</t>
  </si>
  <si>
    <t>9607430</t>
  </si>
  <si>
    <t>Termo de Cooperação com a PUC-Rio; HH do interlocutor técnico da Petrobras no citado Termo de Cooperação; HH dos pontos focais no CENPES.</t>
  </si>
  <si>
    <t>(1) abstrair a complexidade do Blockchain para o usuário final; (2) garantir integralidade, sigilo e confidencialidade das informações da empresa; (3) isolar o custo monetário de transações da tecnologia, de forma a não imputar custos para os usuários finais.</t>
  </si>
  <si>
    <t>Essa entrega está sendo desenvolvida dentro da filosofia de métodos ágeis, onde interações constantes com os pontos focais no CENPES permitem demonstrar resultados parciais, esclarecer dúvidas, planejar o ciclo subsequente e preparar o ambiente de adoção da ferramenta.</t>
  </si>
  <si>
    <t>Transparência (Blockchain público Ethereum); regras invioláveis (contratos inteligentes); resguardo do usuário (descentralização de poder).</t>
  </si>
  <si>
    <t>PUC-Rio/Laboratório de Engenharia de Software (LES); TIC; SBS; Jurídico.</t>
  </si>
  <si>
    <t>O Blockchain é uma tecnologia emergente e ainda em introdução no mercado. Assim, os testes das funcionalidades do AssinadorBR podem apresentar uma série de desafios peculiares, que incluem a integração de módulos em ambientes diferentes e com configurações de ambiente variadas.</t>
  </si>
  <si>
    <t>Detalhamento de demandas operacionais e de requisitos computacionais para utilização pelos clientes; infraestrutura de TIC; acesso às bases de dados; desenvolvimento da tecnologia.</t>
  </si>
  <si>
    <t>A adoção de uma plataforma de Blockchain permite às empresas total transparência e imutabilidade dos registros frente a auditorias internas e externas.</t>
  </si>
  <si>
    <t>Diminuição em 60% do tempo gasto nas tarefas onde for aplicado o AssinadorBR.</t>
  </si>
  <si>
    <t>O acesso aos servidores dentro da rede corporativa é controlado, bem como sua comunicação com entidades internas e externas. Isso exige diversas configurações específicas do ambiente de infraestrutura e suporte da TIC.</t>
  </si>
  <si>
    <t>Blockchain é uma tecnologia que faz uso de uma arquitetura distribuída e descentralizada para registrar transações de maneira que um registro não possa ser alterado retroativamente, fazendo com que ele se torne imutável. Além disso, a Blockchain pode armazenar um Contrato Inteligente como um agente autônomo, que herda sua imutabilidade, descentralização e transparência. Um Contrato Inteligente se caracteriza pela ausência de ambiguidade e pela possibilidade de auto execução das promessas nele contidas. É um código como outro qualquer, que será executado exatamente da forma em que foi programado, com condições invioláveis.</t>
  </si>
  <si>
    <t>PT-200.20.00121.05</t>
  </si>
  <si>
    <t>EV-00669</t>
  </si>
  <si>
    <t>ML para classificação de exsudações de óleo</t>
  </si>
  <si>
    <t>Aprendizado de Máquina para classificação de exsudações de óleo no Golfo do México e na Margem Continental Brasileira</t>
  </si>
  <si>
    <t>EXP/AEXP/AT4</t>
  </si>
  <si>
    <t>Termos de Cooperação (TCs) com a a PUC-Rio e com a  UFRJ; HH do interlocutor técnico da Petrobras nos citados Termos de Cooperação; HH dos especialistas no CENPES.</t>
  </si>
  <si>
    <t>Separar manchas de óleo na superfície do mar de origem antrópica (derrame) ou natural (exsudação) com imagens orbitais de radar (SAR) é um tema  pouco explorado. Com esse fim, propõe-se a aplicação de Machine Learning (ML) para tratar bases de dados do Golfo do México e da Margem Continental Brasileira.</t>
  </si>
  <si>
    <t>A utilização de bases de dados consolidadas de manchas de óleo na superfície do mar permite o treinamento e a validação de regras de decisão para o reconhecimento de padrões, além da criação de modelos classificatórios a partir de algoritmos de ML. Há uma diversidade de métodos disponíveis; o que diferencia cada um é a combinação de técnicas, atributos e algoritmos empregada na solução do problema. Desta forma, a abordagem aqui proposta pretende testar e avaliar diferentes algoritmos de ML, identificando os melhores atributos, formatos de dados e métodos de classificação capazes de retornar as melhores acurácias para reconhecer padrões associados à origem natural ou antrópica das manchas de óleo.</t>
  </si>
  <si>
    <t>Os polígonos das manchas de óleo foram extraídos das imagens SAR orbitais usando o Classificador Textural por Semivariograma não Supervisionado (USTC), em conjunto com o clusterizador ISODATA. Tais polígonos serão utilizados como base para gerar os atributos para análise.</t>
  </si>
  <si>
    <t>PUC-Rio/Laboratório de Engenharia de Software (LES); UFRJ/COPPE/Laboratório de Métodos Computacionais em Engenharia (LAMCE); TIC; EXP/PE/NAE; EXP/AEXP.</t>
  </si>
  <si>
    <t>Intensa interação com os clientes na EXP durante o desenvolvimento da pesquisa, de modo a facilitar a implantação operacional dos resultados obtidos.</t>
  </si>
  <si>
    <t>Detalhamento pela TIC dos requisitos computacionais para a utilização operacional na Petrobras; acesso às bases de dados; parceria tecnológica com a PUC-Rio e com a UFRJ/COPPE no desenvolvimento de ferramentas de ML para a análise das informações oriundas das imagens orbitais SAR.</t>
  </si>
  <si>
    <t>Possibilidade de uso das métricas extraídas exclusivamente a partir das imagens SAR orbitais como atributos preditores (independentes) em relação ao atributo categórico dependente, origem do óleo (natural ou antrópica) de cada mancha detectada. Além disso, As manchas de óleo de origem natural indicam a existência do fenômeno de exsudação petrolífera na região investigada. Esse resultado é de grande valia para a redução do risco geológico para geração e migração em fronteiras exploratórias de águas profundas a hiper-profundas.</t>
  </si>
  <si>
    <t>Redução de 60% do HH empregado na execução da tarefa.</t>
  </si>
  <si>
    <t>Dificuldades na contratação e implementação dos Termos de Cooperação (TCs) com a PUC-Rio e com a  UFRJ/COPPE.</t>
  </si>
  <si>
    <t>Diversos atributos serão calculados utilizando as manchas de óleo armazenadas nas bases de dados com diferentes formatos (amplitude e decibel) e tipos de calibração (sigma, beta e gama).  As seguintes tarefas serão executadas: (1) Avaliar quais os melhores atributos para diferenciar a origem dos óleos; (2) Avaliar o melhor tipo de calibração e de formato; (3) Desenvolver um fluxo de processamento de dados baseado na linguagem Python; (4) Desenvolver um modelo de classificação empregando vários algoritmos de ML para diferenciar a origem dos óleos; (5) Implementar um protótipo de software para execução do modelo desenvolvido; (6) Verificar o efeito das diferentes estações do ano na acurácia do modelo.</t>
  </si>
  <si>
    <t>PT-200.20.00121.06</t>
  </si>
  <si>
    <t>EV-00670</t>
  </si>
  <si>
    <t>Blockchain e Workflow para contratação de aquisição sísmica</t>
  </si>
  <si>
    <t>Blockchain e Workflow para contratação de aquisição sísmica (Workflow BR)</t>
  </si>
  <si>
    <t>Termo de Cooperação com a PUC-Rio; HH do interlocutor técnico da Petrobras no citado Termo de Cooperação; HH dos pontos focais no EXP.</t>
  </si>
  <si>
    <t>Otimização do processo de contratação da aquisição de dados geofísicos (1) pelo mapeamento interativo do processo junto aos especialistas dos vários departamentos envolvidos e (2) pelo entendimento da participação de outras partes no caso de regime de consórcio.</t>
  </si>
  <si>
    <t>O processo de contratação da aquisição de dados geofísicos envolve diversos atores e procedimentos. Hoje, esse processo é realizado através da troca de informações e arquivos por e-mail e outros meios. Por se tratar de um processo envolvendo diferentes partes, é imperativo que sua modelagem e sistematização considerem um cenário que assegure o armazenamento e a integridade das informações e evidências, assim como o cumprimento dos fluxos e regras pactuadas. Uma solução que explore o potencial da tecnologia digital emergente Blockchain, somado a uma área mais solidificada, como a de BPMS (Business Process Management Systems), indica um caminho promissor com potenciais resultados rápidos para Petrobras.</t>
  </si>
  <si>
    <t>A pesquisa propõe o uso conjunto das tecnologias Workflow e Blockchain no auxílio à otimização do processo de contratação da aquisição de dados geofísicos. A execução parcial deste fluxo junto à área responsável pelo processo é essencial para assegurar que a solução agrega o valor proposto.</t>
  </si>
  <si>
    <t>PUC-Rio/Laboratório de Engenharia de Software (LES); TIC; SBS; Jurídico; Exploração/Tecnologia, Aquisição e Inteligência de Dados/Operação Geofísica.</t>
  </si>
  <si>
    <t>O Blockchain é uma tecnologia digital emergente, naturalmente com adoção incipiente no mercado e com constantes transformações/evoluções, sendo certo que ocorram desafios, tais como aspectos de integração de ambientes e mudanças de versões. No entanto, espera-se que os softwares livres escolhidos permaneçam ativos e evoluindo.</t>
  </si>
  <si>
    <t>Especialistas que conhecem o processo em tela; modelos de artefatos envolvidos no processo; infraestrutura computacional (TIC); ponto focal na área responsável pelo processo para aprovações incrementais no desenvolvimento da entrega.</t>
  </si>
  <si>
    <t>Melhorar a eficiência do processo de contratação da aquisição de dados geofísicos, encurtando o tempo entre a oferta dos blocos exploratórios e a produção de petróleo. Ajudar a reduzir atritos e facilitar a integração entre as partes envolvidas, mitigando riscos de erros e documentando todo o fluxo de trabalho.</t>
  </si>
  <si>
    <t>Redução de 60% do HH empregado na execução do fluxo do processo.</t>
  </si>
  <si>
    <t>O acesso aos servidores na rede corporativa é controlado, bem como sua comunicação com entidades internas e externas. Isso exige diversas configurações específicas do ambiente de infraestrutura e suporte da TIC. Além disso, por envolver uma tecnologia digital emergente, a absorção e sustentação da solução pela TIC requer especial atenção.</t>
  </si>
  <si>
    <t>O WorkflowBR sistematiza e automatiza processos de negócio (BPMS), funcionando de forma integrada a uma plataforma de Blockchain, para conferir integridade às informações, atividades, documentos e demais evidências da tramitação do processo, assim como assegurar a inviolabilidade de regras e sua auto execução.  São parâmetros da entrega: (1) Redesenho do processo em BPMN (Business Process Model and Notation); (2) Seleção da ferramenta de BPMS (Business Proccess System) e da plataforma de Blockchain mais adequadas (Camunda e Hyperledger Frabric); (3) Integração do Camunda ao Hyperledger Fabric; (4) Melhora na auditabilidade do fluxo de trabalho; (5) Contratos inteligentes.</t>
  </si>
  <si>
    <t>PT-200.20.00121.07</t>
  </si>
  <si>
    <t>EV-00671</t>
  </si>
  <si>
    <t>ML para atributos geológico-geofísicos na perfuração</t>
  </si>
  <si>
    <t>Aprendizado de Máquina para predição de atributos geológico-geofísicos na operação de perfuração</t>
  </si>
  <si>
    <t>(1) Redução de incertezas em tomadas de decisão para parada de perfuração no topo do reservatório carbonático do pré-sal; (2) Redução de incertezas em tomadas de decisão para parada de perfuração e início de testemunhagem em reservatórios carbonáticos do pré-sal; (3) Redução de custo em realização de novas testemunhagens após dificuldade na parada de perfuração para essa operação.</t>
  </si>
  <si>
    <t>EXP/TAID/AQG</t>
  </si>
  <si>
    <t>BBO7</t>
  </si>
  <si>
    <t>Plinio Cancio Rocha da Silva Junior</t>
  </si>
  <si>
    <t>2439099</t>
  </si>
  <si>
    <t>HH de especialistas da Petrobras, Termo de Cooperação com a USP e abertura de Termo de Cooperação ou inclusão de linha no TC aberto com a ENGINEERING SIMULATION AND SCIENTIFIC SOFTWARE/ESSS (PT-101.01.13827 - CENPES/PDDP/PCP).</t>
  </si>
  <si>
    <t>Extrair mais informações de dados de poços e tornar possível sua visualização em tempo real durante a perfuração.</t>
  </si>
  <si>
    <t>Foram disponibilizados os dados de parâmetros de perfuração em tempo em poços do campo de Búzios. Estão sendo trabalhados workflows básicos de aprendizado de máquina nessa base de dados. Serão incorporadas mais informações para melhora nos modelos. Devido à dificuldade de HH dedicado no CENPES, busca-se parceria nesta rota, que pode vir a partir da inclusão de linha no TC aberto com a ENGINEERING SIMULATION AND SCIENTIFIC SOFTWARE/ESSS (PT-101.01.13827 - CENPES/PDDP/PCP)._x000D_
_x000D_
Com relação à rota de geoquímica de sonda, foi firmado o TC com a USP no fim de 2019 e os procedimentos laboratoriais estão em estágios iniciais._x000D_
_x000D_
A aplicação será feita na área de aquisição de dados geológicos.</t>
  </si>
  <si>
    <t>Boa taxa de acerto dos padrões geológicos encontrados com dados de perfuração, além da possibilidade de implementação da metodologia em software de visualização da área de negócios._x000D_
_x000D_
Redução significativa nas incertezas dos ensaios de geoquímica de sonda.</t>
  </si>
  <si>
    <t>Geocientistas e analistas da EXP/GEOP/AQG e EXP/GEOP/GDG; TIC; Parceiros acadêmicos (USP); Parceiros na indústria (ESSS).</t>
  </si>
  <si>
    <t>Captação de profissionais para atuar nas tarefas. No caso de parcerias externas, é fundamental a autorização de compartilhamento de dados.</t>
  </si>
  <si>
    <t>Disponibilidade de HH especializado e acesso aos dados adequados para o treinamento e aplicação das redes.</t>
  </si>
  <si>
    <t>Os parâmetros de perfuração em tempo são dados subutilizados na caracterização geológica. O processamento e interpretação desses dados em um contexto de aprendizado de máquina pode minimizar os riscos exploratórios em tomadas de decisão durante a perfuração, como, por exemplo, na parada no topo de formações ou para testemunhagem. A redução de incertezas na metodologia de geoquímica de sonda (DRX/FRX em amostras de calha) tende a melhorar a caracterização de rochas ígneas, auxiliando também em tomadas decisão durante a perfuração. Em resumo, a minimização dos riscos exploratórios em tomadas de decisão durante a perfuração pode poupar tempo de sonda, o que se reflete em economia financeira.</t>
  </si>
  <si>
    <t>Dificuldades na disponibilidade de HH de profissionais da Petrobras e na captação de parceiros externos; dificuldades no compartilhamento de dados (mesmo que codificados) na fase de desenvolvimento da metodologia, principalmente com os parceiros externos; não utilização da tecnologia de geoquímica de sonda durante a perfuração dos poços.</t>
  </si>
  <si>
    <t>As entregas estão divididas em duas rotas, que são as seguintes:_x000D_
_x000D_
- Encontrar padrões geológicos ("fácies de perfuração") a partir de dados de parâmetros de perfuração em tempo durante a perfuração de um poço. Iniciar a implementação da metodologia em software de visualização da área de negócios._x000D_
_x000D_
- Reduzir as incertezas nos ensaios de geoquímica de sonda (DRX/FRX de calha), a partir do aprimoramento da metodologia de caracterização de rochas ígneas, atuando principalmente na correção de artefatos e validando os resultados a partir de análises de referência.</t>
  </si>
  <si>
    <t>PT-200.20.00121.08</t>
  </si>
  <si>
    <t>EV-00672</t>
  </si>
  <si>
    <t>ML para Geoquimica Forense</t>
  </si>
  <si>
    <t>Aprendizado de Máquina para sistema computacional voltado à Geoquímica Forense</t>
  </si>
  <si>
    <t>Termo de Cooperação (TC) com a PUC-RIO; HH do interlocutor técnico da Petrobras no citado Termo de Cooperação; HH dos especialistas no CENPES; despesas referentes a análises laboratoriais adicionais.</t>
  </si>
  <si>
    <t>A Geoquímica Forense atua na caracterização de fluidos de óleos, apoiando investigações para identificar a origem de qualquer resíduo oleoso, com aplicações em vazamentos de reservatórios geológicos, no apoio jurídico à Petrobras e no monitoramento ambiental da costa brasileira.</t>
  </si>
  <si>
    <t>Na construção dos modelos classificatórios para esta entrega, será realizada a análise multivariada dos dados disponíveis, bem como a aplicação de técnicas ML supervisionadas e não supervisionadas. A análise multivariada avaliará as correlações existentes entre os atributos disponíveis, selecionando os melhores e diminuindo a informação redundante.  A partir disso, diferentes técnicas de ML serão consideradas para classificação: não supervisionada, KMeans (KM) e supervisionada com os algoritmos SVM Linear, Árvore de Decisão, Random Forest, Naive Bayes, KNeighbors, Forests of Trees, Gradient Boosting, Lightgbm, Redes Neurais MLP e Redes Neurais Recorrentes.</t>
  </si>
  <si>
    <t>Tendo como referência as informações das frações e das razões de diagnósticos dos biomarcadores das amostras de óleo, serão elaborados modelos computacionais de classificação automática, que poderão ser acoplados em um software especialista para identificar a origem do derrames.</t>
  </si>
  <si>
    <t>PUC-Rio/LES (Laboratório de Engenharia de Software); corpo técnico do CENPES; TIC; SMS; Jurídico.</t>
  </si>
  <si>
    <t>Disponibilidade de recursos financeiros, humanos e laboratoriais para o desenvolvimento da pesquisa, assim como uma forte interação com os clientes potenciais.</t>
  </si>
  <si>
    <t>Suporte da TIC; validação nas áreas de negócio; parceria tecnológica com a PUC-Rio/LES para o desenvolvimento de ferramentas de Machine Learning (ML); disponibilidade de pesquisadores do CENPES para apoio científico; estrutura laboratorial do CENPES para análises adicionais de dados.</t>
  </si>
  <si>
    <t>Aplicações: naufrágio de navio-tanque com óleo; poluição por lavagem de tanques de embarcações; descontroles operacionais em plataformas; descarga de água oleosa por plataformas; derrames em operações de off-load; vazamentos em dutos/monobóias ou em em cabeças de poços._x000D_
A presente entrega pode fornecer subsídios técnicos com alto valor agregado para a contestação de eventuais multas aplicadas à Petrobras pelos órgãos ambientais.</t>
  </si>
  <si>
    <t>Dificuldades na confecção do banco de dados de “óleos-padrão” para avaliação das amostras em análise.</t>
  </si>
  <si>
    <t>As comparações óleo/rocha ou óleo/óleo usam razões entre os biomarcadores em vez de concentrações absolutas. Pretende-se desenvolver modelos preditivos e classificatórios utilizando ML para correlacionar amostras de óleo/óleo e óleo/rocha contendo biomarcadores saturados, com a finalidade de (1) caracterizar rochas geradoras, indicando o paleoambiente deposicional, o grau de maturação térmica e o nível de biodegradação;  (2) identificar a origem de um óleo por meio da identificação de conjuntos específicos de biomarcadores;  (3) sugerir a origem de petróleo proveniente de um derrame a partir das razões diagnósticas calculadas para os “óleos-padrão” avaliados.</t>
  </si>
  <si>
    <t>PT-200.20.00121.09</t>
  </si>
  <si>
    <t>EV-00673</t>
  </si>
  <si>
    <t>Blockchain para aplicação em logística</t>
  </si>
  <si>
    <t>Blockchain para aplicação em logística (repasse de diesel)</t>
  </si>
  <si>
    <t>Os projetos de Partilha de Produção compõem 20% do CAPEX do Plano Estratégico 20-24. Nesse contexto, quanto maior a parcela da União no Excedente em Óleo, mais crítica é a recuperação de gastos. O reconhecimento do fornecimento de diesel é um problema a ser tratado nessa situação.</t>
  </si>
  <si>
    <t>Os abastecimentos são hoje registrados em papel, com três vias distribuídas (armador, barco e Petrobras). Há dificuldade no repasse para os consórcios e na consequente recuperação de custo, devido à necessidade de conciliações diversas (rateios e sistemas de apropriação via planilhas). Pretende-se utilizar blockchain para gerar o mútuo entendimento sobre a apropriação no abastecimento e uso, com transparência, permitindo a aplicação de lista de preços em partilhas de produção, facilitando auditorias. O armador aprovará em tempo real a quantidade abastecida e a apropriação de gastos em projetos (Projeto/Área Responsável), com a geração de registros confiáveis/auditáveis, evitando as (re)conciliações.</t>
  </si>
  <si>
    <t>(1) Fornecimento de diesel para Sondas e UEPs, principalmente em Partilha de Produção. (2)  Recuperação de custos pelo valor de mercado (Platts).</t>
  </si>
  <si>
    <t>PUC-RIO/Laboratório de Engenharia de Software (LES); GIA-E&amp;P/GCP; TIC; SBS; Jurídico.</t>
  </si>
  <si>
    <t>Pesquisadores com expertise em blockchain; profissionais que conheçam o processo em tela; modelos de artefatos envolvidos no processo; infraestrutura computacional (TIC); ponto focal na área responsável pelo processo para aprovações incrementais no desenvolvimento da entrega.</t>
  </si>
  <si>
    <t>Solução de blockchain para repasse de custos no abastecimento de diesel, de modo a preservar os ganhos no valor de repasse frente à opção de mercado, em sondas e UEPs,  para atendimento à LMS e Poços, com intermediação da GIA-E&amp;P. Reconhecimento do abastecimento de diesel em Sondas e UEPs para LMS e Poços, com grande possibilidade de expansão para outros bens/serviços como o uso de embarcações e recursos de simulação de reservatórios.</t>
  </si>
  <si>
    <t>As etapas de trabalho a serem desenvolvidas são as seguintes: (1) ideação da solução; (2) delimitação dos participantes (armadores) das Sondas e UEPs (Unidades Estacionárias de Produção) no piloto; desenho da arquitetura da solução; delimitação dos dados a serem importados; definição do contrato inteligente e da forma de geração de identidade digital; (3) contrato inteligente implementado e definição da API; (4) implementação da API e modelo de front-end (mobile); (5) implantação pela Petrobras e parceiro da interface de registro e aprovação; (6) ativação do MVP.</t>
  </si>
  <si>
    <t>PT-200.20.00121.10</t>
  </si>
  <si>
    <t>EV-00674</t>
  </si>
  <si>
    <t>Classificador de microfósseis com ML</t>
  </si>
  <si>
    <t>Classificador de microfósseis empregando ML (integração final com o microscópio)</t>
  </si>
  <si>
    <t>U4GK</t>
  </si>
  <si>
    <t>Christiano Ng</t>
  </si>
  <si>
    <t>2449173</t>
  </si>
  <si>
    <t>Termo de Cooperação com a PUC-Rio; HH do interlocutor técnico da Petrobras no citado Termo de Cooperação; HH dos especialistas no CENPES.</t>
  </si>
  <si>
    <t>A análise dos microfósseis em microscópio óptico é realizada a partir de amostras extraídas de testemunhos, nas quais podem estar presentes 15.000 indivíduos. Uma análise rotineira contaria apenas 300 indivíduos e levaria aproximadamente 4 horas, devido à diversidade de fósseis em uma lâmina.</t>
  </si>
  <si>
    <t>Acredita-se que, com o passar do tempo e o aumento contínuo da base de dados com exemplos validados, será possível reconhecer automaticamente as características e os atributos ótimos para discriminar microfósseis, visando melhorar a acurácia do processo taxonômico. Esse resultado será de grande importância, tendo em vista a possibilidade de disponibilizar um conhecimento antes restrito aos profissionais especialistas. Tal capacidade pode auxiliar, inclusive, na formação de novos profissionais, os quais poderão consultar em seu aprendizado os exemplos previamente catalogados e validados. Como cada grupo de microfósseis tem suas peculiaridades, profissionais altamente especializados no reconhecimento destes organismos são essenciais.</t>
  </si>
  <si>
    <t>Os dados de entrada para os algoritmos de ML serão extraídos a partir de imagens digitalizadas de microscópios eletrônicos, que medem  a intensidade de energia refletida pelos alvos contidos nas lâminas. Suas formas de representação e processamento são as mesmas utilizadas para qualquer tipo de imagem digital.</t>
  </si>
  <si>
    <t>PUC-Rio/Laboratório de Engenharia de Software (LES); Gestão de laboratórios no CENPES/BPA; TIC; clientes da EXP.</t>
  </si>
  <si>
    <t>O algoritmo deve mostrar um desempenho robusto no uso operacional, garantindo não só o ganho de tempo, mas também a otimização da acurácia do processo taxonômico. Satisfeita tal premissa, os especialistas poderão se dedicar mais à interpretação e integração de dados com os clientes.</t>
  </si>
  <si>
    <t>Parceiro acadêmico para o desenvolvimento ou uso operacional de softwares de processamento de imagens e de banco de dados; infraestrutura de  TIC (banco de dados); especialistas para validação dos resultados da classificação automática e para a especificação de requisitos do banco de dados.</t>
  </si>
  <si>
    <t>O reconhecimento automático de microfósseis diminuirá a subjetividade e o tempo associados à inspeção visual de lâminas. Ademais, a construção progressiva de um banco de dados melhorará o treinamento e a validação dos modelos classificatórios destes organismos. A presente Entrega pode assim reduzir de meses para dias a duração da tarefa de classificação dos microfósseis. Esta significativa economia de tempo permitirá que os especialistas se dediquem mais à interpretação dos dados e à sua integração com as informações dos clientes, ambas foco da atividade exploratória.</t>
  </si>
  <si>
    <t>Indisponibilidade de especialistas da Petrobras para validar os resultados da classificação automática e para subsidiar a construção progressiva do banco de dados. Inexistência de  infraestrutura para implantação e desenvolvimento in-door.</t>
  </si>
  <si>
    <t>O tempo é uma variável crítica no processo de identificação e classificação de microbiofácies; assim,  a análise automatizada de microfósseis é um tema relevante para a micropaleontologia. Considerando como elemento de análise as lâminas visualizadas em microscópios e digitalizadas em imagens de computador, esta Entrega inclui metodologias baseadas em ferramentas distintas de Machine Learning (ML) para auxiliar o processo de reconhecimento e classificação de microfósseis. Para tal, são integrados métodos de processamento de imagem e ML no desenvolvimento de ferramentas computacionais inteligentes, visando otimizar e melhorar a acurácia do processo taxonômico.</t>
  </si>
  <si>
    <t>PT-200.20.00121.11</t>
  </si>
  <si>
    <t>EV-00675</t>
  </si>
  <si>
    <t>Revisão dos dados de Paleobatimetria e Paleoambientes na BIEP</t>
  </si>
  <si>
    <t>Revisar os dados e dicionários de Paleobatimetria e Paleoambientes disponíveis na base de dados de EP de modo a garantir que o uso da informação seja adequado, com qualidade, integridade e disponibilidade.</t>
  </si>
  <si>
    <t>Garantir o uso da informação na construção de modelos geológicos que necessitem considerar Paleobatimetria e Paleoambientes para reduzir o risco no processo exploratório e reduzir as incertezas na caracterização de reservatórios.</t>
  </si>
  <si>
    <t>EXP/TAID/TID</t>
  </si>
  <si>
    <t>upimgs/qualidade_dos_dados.png</t>
  </si>
  <si>
    <t>BVB8</t>
  </si>
  <si>
    <t>Elizabete Pedrao Ferreira</t>
  </si>
  <si>
    <t>805281</t>
  </si>
  <si>
    <t>ST-0124</t>
  </si>
  <si>
    <t>Dados, Sistemas e Análogos</t>
  </si>
  <si>
    <t>Custos de P&amp;D sobre os melhores  arquiteturas de dados e conjunto de informações necessários para se extrair maior valor dos dados disponíveis. Custo de adaptação das estruturas de dados e alterações dos padrões existentes e desenvolvimento de novas estruturas.</t>
  </si>
  <si>
    <t>Avaliação do uso dos dados e padrões de cronoestratigrafia, paleoambientes e paleobatimetria por diferentes atores no E&amp;P, Design da estrutura ideal para aumentar a usabilidade dos dados e padrões. Adaptação e Implantação dos esquemas e arquitetura de dados atualmente existentes, minimizando impacto em aplicações existentes e na qualidade dos dados disponíveis.</t>
  </si>
  <si>
    <t>Os dados e padrões de bioestratigrafia estão com um design antigo e precisam ser reestruturados para garantir sua utilização apropriada. Será aplicada nos dados de laboratório de geociências do CENPES, e disponibilizada para todas as áreas da EXP, RES e TDI por meio das aplicações dedicadas ao acesso a esses dados.</t>
  </si>
  <si>
    <t>Qualidade, Confiabilidade, Disponibilidade, Facilidade de acesso.</t>
  </si>
  <si>
    <t>Áreas de negócio, TIC, Instituições de pesquisa celebrantes de termos de cooperação</t>
  </si>
  <si>
    <t>O algoritmo seja robusto e prático, com resultados confiáveis para utilização natural pelos usuários do sistema e garantia de valor a informação de profundidade ajustada de amostras de testemunhos na base de dados da empresa.</t>
  </si>
  <si>
    <t>TIC (base de dados), Validação nas áreas de negócio, Parceiros técnicos que fazem o desenvolvimento de software que utilizam os dados de geocências.</t>
  </si>
  <si>
    <t>Garantia que o dado de cronoestratigrafia, paleoambientes e paleobatimetria estejam disponíveis e sejam corretamente utilizados nos projetos exploratórios, nos projetos de desenvolvimento da produção e nos projetos de transformação digital</t>
  </si>
  <si>
    <t>Aumento do valor agregado dos dados de cronoestratigrafia, paleoambientes e paleobatimetria nos diferentes macroprocessos onde ele é necessário, minimizando incertezas de projetos e evitando perdas relacionadas.</t>
  </si>
  <si>
    <t>O dado continuar sendo subutilizado nos processos, não agregando o valor apropriado e permanecendo os problemas</t>
  </si>
  <si>
    <t>Entregar reestruturação que aumente a percepção de qualidade e confiabilidade dos dados de cronoestratigrafia, paleobatimetria e paleoambientes disponíveis na base de dados da empresa, bem como definir e  detalhar os padrões utilizados para sua aquisição. Os parâmetros técnicos são o aumento da qualidade, confiabilidade e usabilidade dos dados disponíveis na base de dados, na percepção dos usuários dos sistemas que os acessam.</t>
  </si>
  <si>
    <t>PT-200.20.00122.01</t>
  </si>
  <si>
    <t>PT-200.20.00124.03</t>
  </si>
  <si>
    <t>EV-00676</t>
  </si>
  <si>
    <t>Piloto de automação do laboratório de estratigrafia química</t>
  </si>
  <si>
    <t>Implantação Piloto de RFID, QRCode e Código de Barras para Automatização do fluxo de amostras no laboratório de estratigrafia química</t>
  </si>
  <si>
    <t>Automação do laboratório aumenta a segurança do processo e aumenta a eficiência operacional. Servirá como benchmark e validação de tecnologia para os demais laboratórios.</t>
  </si>
  <si>
    <t>upimgs/qr_robot.jpg</t>
  </si>
  <si>
    <t>CTRE</t>
  </si>
  <si>
    <t>Joselito Cabral Vazquez</t>
  </si>
  <si>
    <t>213459</t>
  </si>
  <si>
    <t>Custos de P&amp;D relacionados ao planejamento e detalhamento das melhores técnicas e equipamentos. Custos de implantação da entrega estão associados a contrataçãode empresa para confecção de sensores físicos, Custos de manutenção de equipamentos e insumos contínuos por volume de amostras.</t>
  </si>
  <si>
    <t>Implantação de piloto para controle automático do fluxo de amostras em laboratórios que lidem com amostras utilizadas pela bioestratigrafia e quimioestratigrafia.</t>
  </si>
  <si>
    <t>Atualmente o controle da movimentação de amostras é realizada manualmente. O piloto será aplicado em laboratórios que tratam dados de bioestratigrafia e estratigrafia química no CENPES. A previsão é que os primeiros laboratórios tenham uma estrutura mínima em 30/04/2021.</t>
  </si>
  <si>
    <t>Qualidade, desempenho, estrutura, aceitação e usabilidade</t>
  </si>
  <si>
    <t>Responsáveis pela aplicação PROLAB, na EXP e TIC. Empresas atuantes no processo disponíveis no mercado; Gestão de laboratórios no CENPES.</t>
  </si>
  <si>
    <t>O piloto se mostrar funcional, transparente e com baixa aversão ao uso garantindo que a tecnologia possa ser escalada com boa aceitação pelos usuários.</t>
  </si>
  <si>
    <t>Ajustes no PROLAB para permitir o controle específico de amostras, por meio de leituras automatizadas. Adaptação de laboratórios para garantir a utilização de aparelhagem de controle de fluxo de amostras.</t>
  </si>
  <si>
    <t>Otimização no tempo de registro de movimentação de amostras, garantido a cadeia de custódia, rastreabilidade, a preservação, a utilização e obtenção mais veloz de resultados.</t>
  </si>
  <si>
    <t>Redução de tempo dedicado a curadoria na identificação, movimentação conferência e arquivamento de amostras em laboratórios de rocha. Aumento da segurança na cadeia de custódia de bens patrimoniais móveis e real condição dos mesmos nos arquivos._x000D_
Economia de custos com auditorias, busca e tratativas em caso de extravio e ganhos potenciais de HH em conferências necessárias à guarda e devolução à ANP, em caso de desinvestimento.</t>
  </si>
  <si>
    <t>O processo continuar manual, com prejuízo no desempenho, alocação de HH, extravio de amostras  e troca de resultados por baixa confiabilidade dos usuários no processo.</t>
  </si>
  <si>
    <t>Implantar piloto de controle automatizado de amostras em laboratórios do CENPES. Garantir que toda amostra seja reconhecida e registrada ao entrar e sair dos laboratórios envolvidos na fase piloto. _x000D_
Reduzir tempos de identificação e equívocos com amostras em equipamentos. Garantir a rastreabilidade das amostras nos espaços controlados.</t>
  </si>
  <si>
    <t>PT-200.20.00122.02</t>
  </si>
  <si>
    <t>PT-200.20.00124.04</t>
  </si>
  <si>
    <t>EV-00677</t>
  </si>
  <si>
    <t>Extrator automático de informações de planos de desenvolvimento</t>
  </si>
  <si>
    <t>Disponilização do extrator automático de informações dos relatórios de planos de desenvolvimento</t>
  </si>
  <si>
    <t>Acelera o processo de aquisição de informações não estruturadas como imagens em documentos. Redução do tempo gasto na leitura e seleção de imagens de documentos.Permite integração com diversos outros sistemas que precisem extrair informações de documentos na Exploração e Desenvolvimento da Produção.</t>
  </si>
  <si>
    <t>upimgs/ImagemPIU.jpg</t>
  </si>
  <si>
    <t>UPE2</t>
  </si>
  <si>
    <t>Fabio Correa Cordeiro</t>
  </si>
  <si>
    <t>9765965</t>
  </si>
  <si>
    <t>ST-0125</t>
  </si>
  <si>
    <t>Gerenciamento digital do reservatório</t>
  </si>
  <si>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</si>
  <si>
    <t>Pleno acesso aos dados, NP1 e NP2; Adaptação dos métodos e técnicas disponíveis para os cenários existentes</t>
  </si>
  <si>
    <t>Informações atreladas a documentos que precisam de rastreamento por usuários. Será aplicada na extração de informações de relatórios de planos de desenvolvimento, utilizada em testes em escala piloto, no painel de dados de reservatórios para reconhecimento de análogos, caso de uso da Plataforma Integrada de Upstream (PIU). A implantação do piloto no negócio está previsa para o final de 2020.</t>
  </si>
  <si>
    <t>Qualidade da informação extraída; Aceitação da funcionalidade pela área de negócio; Fácil utilização da funcionalidade pelos usuários</t>
  </si>
  <si>
    <t>Áreas de Negócio (RES); TIC; PUC-Rio/ICA; UFRGS/Informática</t>
  </si>
  <si>
    <t>Funcionalidade tenha reconhecimento pela área de negócio; usuários se adaptem a funcionalidade; Informação tenha garantia de qualidade para o conjunto de documentos onde foi aplicada.</t>
  </si>
  <si>
    <t>Detalhamento de necessidades e utilização dos produtos; Infraestrutura de TIC e Acesso à base de dados; Desenvolvimento de tecnologia</t>
  </si>
  <si>
    <t>Agilidade na recuperação de informação; Disponibilidade da informação para diferentes usuários e processos</t>
  </si>
  <si>
    <t>Redução do tempo dedicado a identificação, avaliação e obtenção de informações de documentos técnicos. Aumento da produtividade por disponibilizar informação de forma precisa e efetiva aos usuários.</t>
  </si>
  <si>
    <t>Área de negócio não utilizar a entrega de modo a difundir sua utilização, não gerando o retorno esperado.</t>
  </si>
  <si>
    <t>Disponibilizar solução computacional capaz de extrair informações de documentos padronizados que facilitem a utilização posterior por diferentes usuários. A informação extraída precisa estar correta, concisa, bem estruturada e com rastreabilidade garantida</t>
  </si>
  <si>
    <t>EV-00678</t>
  </si>
  <si>
    <t>AnaSeTe atualizado com novas funcionalidades</t>
  </si>
  <si>
    <t>Pesquisa e desenvolvimento de técnicas que permitam o ajuste automático de dados de rocha e perfis no AnaSeTe e disponibilização dessa informação para outros sistemas que utilizam dados de rocha. Incorpora uma série de outras funcionalidades que agilizam o processo de descrição e integração de dados geológicos</t>
  </si>
  <si>
    <t>Habilita o ajuste assistido de amostras de rocha com perfis, garantindo que o dado seja analisado na profundidade correta. Acelera o processo de ajuste manual, oferencendo ao geólogo maior agilidade e ganho operacional. Promove o processo de ajuste de profundidades de amostras de testemunho e suas subamostras e seu registro na base integrada de Exploração e Produção.</t>
  </si>
  <si>
    <t>upimgs/a7.png</t>
  </si>
  <si>
    <t>CLS9</t>
  </si>
  <si>
    <t>Julice Ferreira Santos</t>
  </si>
  <si>
    <t>229224</t>
  </si>
  <si>
    <t>Custos de P&amp;D relacionados a pesquisa e validação de técnicas aplicáveis ao problema, desenvolvimento de algoritmos. Custos de implantação relacionados a incorporação do algoritmo da funcionalidade no software e treinamento das áreas de neg[ocio.</t>
  </si>
  <si>
    <t>Construção de algoritmo robusto e adaptável a diferentes cenários de dados; Adaptação do algoritmo ao sistema; Aceitação do processo pelos usuários nas áreas de negócio.</t>
  </si>
  <si>
    <t>Atualmente as amostras são posicionadas manualmente, após criteriosa avaliação técnica. Será aplicada na etapa de integração rocha-perfil, na aplicação AnaSeTe e a informação será registrada na base de dados da empresa. A previsão é que a tecnologia possa ser implantada a partir de 2022.</t>
  </si>
  <si>
    <t>Áreas de negócio; UNICAMP (termo de cooperação); Hocmah (Empresa contratada para Desenvolvimento de Software.</t>
  </si>
  <si>
    <t xml:space="preserve">Termo de Cooperação com a UNICAMP destinado a elaborar o melhor algoritmo para atender a entrega; Desenvolvimento continuado da aplicação de modo a garantir que eventuais necessidades de ajustes sejam contempladas para incorporar o algoritmo no prazo. </t>
  </si>
  <si>
    <t>Otimização no ajuste de amostras de rocha em relação aos poços, garantindo que toda amostra de testemunhos esteja corretamente posicionada, permitindo a total agregação de valor as amostras e minimizando erros de interpretação.</t>
  </si>
  <si>
    <t>Redução de tempo no corrento posicionamento das amostras de testemunho no poço e redução de incertezas relacionadas a integração de dados obtidos por diferentes técnicas de amostragem. Melhor utilização de recursos (amostras de testemunho e suas subamostras) com aumento de seu valor agregado.</t>
  </si>
  <si>
    <t xml:space="preserve">O processo continuar sendo feito manualmente, e a informação de profundidade ajustada de amostras de testemunho não estar disponível a todos os usuários e sistemas. </t>
  </si>
  <si>
    <t>Entregar algoritmo capaz de proceder o ajuste automático de testemunhos e perfis de poço, em seções não continuas. O algoritmo deve ser facilmente escalável, robusto, com baixa razão de erro, ser genérico em termos de dados.</t>
  </si>
  <si>
    <t>PT-200.20.00122.03</t>
  </si>
  <si>
    <t>PT-200.20.00124.05</t>
  </si>
  <si>
    <t>EV-00679</t>
  </si>
  <si>
    <t>Digital Twin de Todas as Novas Amostras da Petrobras</t>
  </si>
  <si>
    <t>Disponibilização de procedimento para a criação de modelos digitalizados tridimensionais possíveis de serem utilizados na caracterização petrofísica de todas as amostras de rochas recebidas pelo CENPES</t>
  </si>
  <si>
    <t>Diminuição das incertezas na caracterização de reservatórios.</t>
  </si>
  <si>
    <t>RES/TR/AR</t>
  </si>
  <si>
    <t>upimgs/Digital_Twin.png</t>
  </si>
  <si>
    <t>BEMW</t>
  </si>
  <si>
    <t>Rodrigo Surmas</t>
  </si>
  <si>
    <t>9857940</t>
  </si>
  <si>
    <t>ST-0123</t>
  </si>
  <si>
    <t>Rocha Digital</t>
  </si>
  <si>
    <t>HH interno, contratação de TC e, dependendo da demanda de análises, atualização de equipamentos.</t>
  </si>
  <si>
    <t>Desenvolvimento de algoritmos numéricos para caracterização de rochas, aumento da capacidade interna e externa de realização de análises microtomográficas, construção de fluxos de trabalho para automatizar os procedimentos de análise.</t>
  </si>
  <si>
    <t>A situação atual é de que a caracterização de propriedades petrofísicas é realizada de maneira lenta (algumas vezes demorando mais de um ano para serem realizadas), em um grupo bastante pequeno de amostras do reservatório (muitas vezes pouco representativo das heterogeneidades do reservatório). Espera-se que esta entrega acelere consideravelmente estas análises e possa gerar cenários de produção mais realistas. Espera-se que os efeitos da entrega sejam sentidos já ao longo do projeto, com a disponibilização de soluções intermediárias que irão acelerar o fluxo de análises continuamente. Ela poderá ser aplicada a todos os reservatórios da Petrobras.</t>
  </si>
  <si>
    <t>Qual a confiança de previsão de propriedades petrofísicas dos algoritmos desenvolvidos? Qual a escalabilidade das análises que podem ser realizadas?</t>
  </si>
  <si>
    <t>Internamente a TIC, externamente os TCs com universidades e empresas de base tecnológica.</t>
  </si>
  <si>
    <t>Resultados gerados através de Rocha Digital sejam incorporados aos modelos de simulação do reservatório sistematicamente.</t>
  </si>
  <si>
    <t>Pessoal especializado para o desenvolvimento do algoritmos e disponibilização de recursos computacionais condizentes com as necessidades do projeto.</t>
  </si>
  <si>
    <t>Aceleração da caracterização de rochas, melhoramento do aproveitamento de amostras de rocha, redução dos custos de caracterização, estabelecimento de cenários de produção mais realistas.</t>
  </si>
  <si>
    <t>Aumento da rapidez e escalabilidade da caracterização de rochas através de algorimtos de Rocha Digital, diminuição de incertezas através do estabelecimento de cenários de produção mais realistas, melhor aproveitamento das rochas e melhorias do processo de caracterização.</t>
  </si>
  <si>
    <t>Diminuição da necessidade de caracterizações de rocha pelo abondono de operações de amostragem.</t>
  </si>
  <si>
    <t>A proposta consiste em criar modelos digitalizados tridimensionais possíveis de serem utilizados na caracterização de todas as amostras de rochas recebidas pelo CENPES.</t>
  </si>
  <si>
    <t>PT-200.20.00123.01</t>
  </si>
  <si>
    <t>EV-00680</t>
  </si>
  <si>
    <t>Algoritmos de Rocha Digital Rodando na Nuvem</t>
  </si>
  <si>
    <t>A análise petrofísica tradicional de um poço do pré-sal demora até 18 meses para ser realizada. Estima-se que a aplicação da tecnologia de Rocha Digital das mesmas amostras possa ser realizada em até 2 meses.</t>
  </si>
  <si>
    <t>upimgs/Nuvem.png</t>
  </si>
  <si>
    <t>HH interno e contratação de TC.</t>
  </si>
  <si>
    <t>Desenvolvimento de algoritmos numéricos baseados na arquitetura de GPUs e adaptação dos algoritmos ao ambiente de HPC de nuvem.</t>
  </si>
  <si>
    <t>A situação atual é a caracterização de rochas com base em algoritmos com base em CPUs em um único cluster antigo, disponível no CENPES. Depois deste desenvolvimento, uma série de novos equipamentos poderão ser utilizados na análise. Esta solução estará disponível a partir do final do mês de junho e poderá ser aplicada na caracterização de todos os reservatórios da Petrobras onde for necessário.</t>
  </si>
  <si>
    <t>Qual o ganho em processamento da adaptação do algoritmos com base em CPUs em relação ao algoritmos com base em GPUs? Os algoritmos podem ser utilizados em ambiente de nuvem com segurança?</t>
  </si>
  <si>
    <t>Pessoal especializado para o desenvolvimento do algoritmos e disponibilização de recursos computacionais condizentes com os testes operacionais.</t>
  </si>
  <si>
    <t>Aproveitamento da infraestrutura de GPUs da Petrobras e parceiros para a caracterização rápida de rochas, aumento da velocidade e escalabilidade desta caracterização e flexibilização dos requisitos computacionais para a realização desta caracterização.</t>
  </si>
  <si>
    <t>Aumento da rapidez e escalabilidade da caracterização de rochas através de algorimtos de Rocha Digital.</t>
  </si>
  <si>
    <t>A proposta da entrega é demonstrar o desenvolvimento de um algoritmo com base na arquitetura de GPUs que pode ser utilizado em ambiente de nuvem (neste caso, está adaptado a um conteiner).</t>
  </si>
  <si>
    <t>EV-00681</t>
  </si>
  <si>
    <t>Disponibilizaçao de Algoritmo para Classificação de Fácies</t>
  </si>
  <si>
    <t>Disponibilizaçao de Algoritmo para Classificação de Fácies a Partir de Imagens de Tomografia</t>
  </si>
  <si>
    <t>upimgs/Classificacao.png</t>
  </si>
  <si>
    <t>Desenvolvimento de algoritmos numéricos para classificação de fácies e adaptação dos algoritmos ao ambiente de HPC da Petrobras.</t>
  </si>
  <si>
    <t>A situação atual é a caracterização de rochas com base na opinião de um ou poucos especialistas, em processo demorado e sujeito a viés de interpretação. Espera-se acelerar este processo de interpretação a ponto de ele ser próximo a automático, com menos viés de interpretação.</t>
  </si>
  <si>
    <t>Acurácia da classificação em relação a opinião dos especialistas. Tempo para classificação de testemunhos e amostras de rocha.</t>
  </si>
  <si>
    <t>Produto gere classificações que sejam coerentes com a expectativa dos clientes e gerem modelos aceitáveis que possam ser utilizados para compor o upscaling da informação da rocha para os modelos geológicos e de reservatório.</t>
  </si>
  <si>
    <t>Aceleração da interpretação dos dados de rocha, diminuição do problema de viés na classificação por conta da opinião de um especialista.</t>
  </si>
  <si>
    <t>Aumento da rapidez e diminuição de viés de interpretação na caracterização de rochas através de algoritmos de Rocha Digital.</t>
  </si>
  <si>
    <t>Produto pode ser recusado se as classificações geradas não forem customizadas de acordo com a necessidade dos clientes.</t>
  </si>
  <si>
    <t>A proposta da entrega é disponibilizar um algoritmo para classificação de fácies a partir de imagens tomográficas de testemunhos e plugues. Espera-se poder classificar um testemunho recém-tomografado ou um grupo de amostras de rocha recém-microtomografadas em até um dia.</t>
  </si>
  <si>
    <t>EV-00682</t>
  </si>
  <si>
    <t>Acesso, Exploração e Visualização de Dados Petrofísicos</t>
  </si>
  <si>
    <t>Disponibilizar algoritmo para acesso, exploração e visualização de dados petrofisicos, incorporando técnicas de Ciência de Dados para análise.</t>
  </si>
  <si>
    <t>Facilitar o acesso, exploração e visualização de dados petrofisicos, viabilizando o desenvolvimento de workflows de caracterização reprodutíveis, mais rápidos e abrangentes.</t>
  </si>
  <si>
    <t>upimgs/Acesso.png</t>
  </si>
  <si>
    <t>BEVN</t>
  </si>
  <si>
    <t>Marcelo Ramalho Albuquerque</t>
  </si>
  <si>
    <t>9887759</t>
  </si>
  <si>
    <t>Desenvolvimento e aplicação de técnicas e interfaces de visualização e Machine Learning aplicadas a exploração de dados petrofísicos.</t>
  </si>
  <si>
    <t>A situação atual é a de download, formatação e visualização manual de dados petrofísicos nos processos de caracterização de reservatórios da Petrobras. A solução estará disponível a partir de janeiro de 2021 e poderá ser aplicada na caracterização de todos os reservatórios da Petrobras em que estejam sendo realizada caracterização petrofísica.</t>
  </si>
  <si>
    <t>Como o uso de técnicas de visualização de dados pode facilitar o workflow de caracterização petrofísica?</t>
  </si>
  <si>
    <t>Internamente a TIC e as gerëncias responsãveis por dados petrofísicos, em particular a gerência RES/GDR, externamente os TCs com universidades e empresas de base tecnológica.</t>
  </si>
  <si>
    <t>Uso de técnicas de visualização e Machine Learning possibilitem melhorias no workflow de caracterização petrofísica de reservatórios da Petrobras.</t>
  </si>
  <si>
    <t>Pessoal especializado para o desenvolvimento do algoritmos de Machine Learning e técnicas de visualização de dados.</t>
  </si>
  <si>
    <t>Redução de tempo e aumento de facilidade no processo de caracterização petrofísica de reservatórios da Petrobras.</t>
  </si>
  <si>
    <t>Ocorrência de dificuldades de implantação do protótipo em desenvolvimento.</t>
  </si>
  <si>
    <t>A proposta da entrega é demonstrar o desenvolvimento de protótipo de software para visualização de dados petrofisicos, incorporando técnicas de Machine Learning.</t>
  </si>
  <si>
    <t>EV-00683</t>
  </si>
  <si>
    <t>Implantação de Algoritmo para Determinação de Permeabilidade Relativa</t>
  </si>
  <si>
    <t>Implantação de Algoritmo para Determinação da Permeabilidade Relativa de Testemunhos em Produção.</t>
  </si>
  <si>
    <t>Melhoramento do aproveitamento de amostras de rocha para análise de propriedades petrofísicas. Diminuição de incertezas na caracterização de reservatórios e aceleração da entrega de resultados de propriedades petrofísicas.</t>
  </si>
  <si>
    <t>upimgs/Krel.png</t>
  </si>
  <si>
    <t>HH interno e contratação de TCs para desenvolvimento.</t>
  </si>
  <si>
    <t>A situação atual é de que a caracterização de propriedades petrofísicas é realizada de maneira lenta (algumas vezes demorando mais de um ano para serem realizadas), em um grupo bastante pequeno de amostras do reservatório e muitas vezes pouco representativo das heterogeneidades do reservatório. Espera-se que esta entrega possa melhorar a representatividade das análises realizadas e possa gerar cenários de produção mais realistas. Esta entrega poderá ser aplicada a todos os reservatórios da Petrobras.</t>
  </si>
  <si>
    <t>Internamente a TIC, externamente os TCs com universidades (UFRJ) e empresas de base tecnológica (LTrace e Wikki).</t>
  </si>
  <si>
    <t>Aceleração da caracterização de rochas, melhoramento do aproveitamento de amostras de rocha, melhoramento da representatividade das análises, redução dos custos de caracterização, estabelecimento de cenários de produção mais realistas.</t>
  </si>
  <si>
    <t>Diminuição da incerteza na caracterização de reservatórios pela adoção de cenários de produção mais realistas, melhoramento do aproveitamento das amostras de rocha disponíveis, aceleração da caracterização de reservatórios.</t>
  </si>
  <si>
    <t>A proposta consiste em implantar um algoritmo para determinação da permeabilidade relativa utilizando procedimentos de Rocha Digital em escala de whole-core. Este algoritmo deve tornar possível a determinação da permeabilidade relativa em intervalos de testemunho, facilitando o processo de upscaling entre a escala de poros e a escala de testemunhos.</t>
  </si>
  <si>
    <t>PT-200.20.00123.02</t>
  </si>
  <si>
    <t>EV-00684</t>
  </si>
  <si>
    <t>Determinação de Prop. Elétricas para Estimativa de Saturação</t>
  </si>
  <si>
    <t>Determinação de Propriedades Elétricas para Estimativa de Saturação Utilizando Petrofísica Digital</t>
  </si>
  <si>
    <t>Melhoramento do aproveitamento de amostras de rocha para análise de propriedades petrofísicas.</t>
  </si>
  <si>
    <t>upimgs/electric_JeIFDTF.png</t>
  </si>
  <si>
    <t>GOB7</t>
  </si>
  <si>
    <t>Rodolfo Araujo Victor</t>
  </si>
  <si>
    <t>9729493</t>
  </si>
  <si>
    <t>HH interno e JIP com a UT, que é pago pela Exploração.</t>
  </si>
  <si>
    <t>Desenvolvimento de algoritmos numéricos para caracterização de rochas, melhoria do modelo físico que descreve o fenômeno e construção de fluxos de trabalho para automatizar os procedimentos de análise.</t>
  </si>
  <si>
    <t>Internamente a TIC, externamente um JIP com a UT.</t>
  </si>
  <si>
    <t>A proposta consiste em implantar um algoritmo para determinação das propriedades elétricas de rocha utilizando procedimentos de Rocha Digital. Este algoritmo deve tornar possível a determinação da saturação em função da resistividade em amostras de testemunho, melhorando a integração rocha-perfil.</t>
  </si>
  <si>
    <t>PT-200.20.00123.04</t>
  </si>
  <si>
    <t>EV-00685</t>
  </si>
  <si>
    <t>Rocha Digital de Todas as Novas Amostras Imageadas pela Petrobras</t>
  </si>
  <si>
    <t>Caracterização de Rocha Digital de todas as amostras imageadas pela Petrobras, incluindo avaliações qualitativas, como previsão de fácies das amostras, e quantitativas, como previsões da porosidade e permeabilidade absoluta. Serão utilizados métodos de simulação numérica e ciência de dados para realizar esta caracterização.</t>
  </si>
  <si>
    <t>upimgs/Digital_Twin_k6ofkqS.png</t>
  </si>
  <si>
    <t>A proposta consiste em criar modelos digitalizados tridimensionais possíveis de serem utilizados na caracterização de todas as amostras de rochas que são rotineiramente imageadas pela Petrobras, o que constitue hoje cerca de 20% das amostras recebidas pelo CENPES.</t>
  </si>
  <si>
    <t>PT-200.20.00123.05</t>
  </si>
  <si>
    <t>EV-00686</t>
  </si>
  <si>
    <t>Novas técnicas de imageamento e processamento digitais de microfósseis</t>
  </si>
  <si>
    <t>Definição de melhores equipamentos/metodologia de ponta e elaboração de parâmetros para aquisição e tratamento de imagens digitais dos diversos tipos de microfósseis  utilizados na indústria de petróleo - a depender de assinatura de TCs com a UFSC. Prazo: final do projeto</t>
  </si>
  <si>
    <t>HH economizado na análise de microfósseis.</t>
  </si>
  <si>
    <t>CMAY</t>
  </si>
  <si>
    <t>Andrea Wallau Souto Ribeiro</t>
  </si>
  <si>
    <t>232660</t>
  </si>
  <si>
    <t>HH interno e contratação de TCs</t>
  </si>
  <si>
    <t>Disponibilização de equipamentos e pessoal qualificado nas universidades, assinaturas de TCs.</t>
  </si>
  <si>
    <t>A situação atual é a identificação de microfósseis com recursos tradicionais (lupas e microscópios ópticos) que apenas magnificam a imagem. A utilização de técnicas de ponta de imageamento 3D digital de alta resolução permite a identificação de exemplares que não podem ser identificados com as técnicas tradicionais, além de fornecerem informações estruturais e composicionais. Aplicação imediata a partir da entrega dos resultados, nas atividades de bioestratigrafia, no atendimento a projetos e serviços.</t>
  </si>
  <si>
    <t>Assinatura de TCs com as universidades</t>
  </si>
  <si>
    <t>TCs com universidades.</t>
  </si>
  <si>
    <t>A utilização de novas técnicas de aquisição e tratamento de imagens de microfósseis deve ser incorporada às atividades dos bioestratígrafos, de forma complementar às técnicas tradicionais, de maneira permanente, em contínuo processo de aperfeiçoamento.</t>
  </si>
  <si>
    <t>Orçamento para assinatura de TCs com universidades</t>
  </si>
  <si>
    <t xml:space="preserve">Aprimoramento na identificação de microfósseis, base do estabelecimento de idades relativas das rochas, correlação de poços,  elaboração de arcabouços cronoestratigráficos e modelamento geológico, na área de exploração; e subdivisão (fatiameto) de pacotes rochosos na área de reservatórios. 
 </t>
  </si>
  <si>
    <t xml:space="preserve">Maior precisão na datação relativa de rochas e em dados paleoambientais, aprimorando os estudos e aplicações baseadas em microfósseis. Economia de tempo e dinheiro (passagens/hospedagens/diárias) substiuindo consultaorias presenciais por virtuais, através do envio de imagens digitais 3D de alta resolução para especialistas nacionais e internacionais. </t>
  </si>
  <si>
    <t xml:space="preserve">Manutenção dos atuais métodos tradicinais de identificação de microfósseis, inviabilizando a utilização da bibliografia especializada mais avançada e impossibilitandoo o acompanhamento da evolução do conhecimento na área.  </t>
  </si>
  <si>
    <t>Definição dos melhores equipamentos/tecnologia e elaboração de parâmetros para aquisição e tratamento de imagens 3D digitais de alta resolução de microfósseis, obtenção de dados composicionais e estruturais.</t>
  </si>
  <si>
    <t>PT-200.20.00123.06</t>
  </si>
  <si>
    <t>PT-200.20.00121.12</t>
  </si>
  <si>
    <t>EV-00689</t>
  </si>
  <si>
    <t>Pandora - previsão da produção</t>
  </si>
  <si>
    <t>Primeira versão para usuários de modelo baseado em dados para previão de produção (PANDORA)</t>
  </si>
  <si>
    <t>RES/GDR</t>
  </si>
  <si>
    <t>B88I</t>
  </si>
  <si>
    <t>Rafael Jesus de Moraes</t>
  </si>
  <si>
    <t>9791805</t>
  </si>
  <si>
    <t>CAPEX P&amp;D 2020: R$ 3,26 MM</t>
  </si>
  <si>
    <t>TOTAL ADERÊNCIA DO SISTEMA AO AMBIENTE DE PRODUÇÃO DA CIA. E ACESSO INTEGRAÇÃO DE DADOS A PARTIR DA BASE INTEGRADA. AMBOS EXIGEM ENVOLVIMENTO DA TIC-CORP.</t>
  </si>
  <si>
    <t>FASE DE HOMOLOGAÇÃO INTERNA AO CENPES CONCLUÍDA. TRABALHO JUNTO À TIC-CORP PARA DISTRIBUIÇÃO EM AMBIENTE DE PRODUÇÃO EM ANDAMENTO.
UTILIZAÇÃO EM CAMPO ALVO (MARLIM SUL): OUT/2020
ABRANGÊNCIA PARA TODOS ATIVOS: JUN/2021</t>
  </si>
  <si>
    <t>DESAFIOS ASSOCIADOS AO ESFORÇO PARA UMA EFETIVA ENTREGA DE PRODUTO DE TRANSFORMAÇÃO DIGITAL (DA IDEAÇÃO -&gt; MVP -&gt; PRODUTO) COM ABRANGÊNCIA NA CIA E ADERÊNCIA ÀS POLÍTICAS DE SOFTWARE.</t>
  </si>
  <si>
    <t xml:space="preserve">TIC-CENPES, TIC-CORP,
PUC-TECGRAF, RES/GDR
</t>
  </si>
  <si>
    <t>AMPLA ADOÇÃO DA FERRAMENTA NO SISTEMA PETROBRAS.</t>
  </si>
  <si>
    <t>HH DE PROFISSIONAIS DAS GERÊNCIAS CENPES/PDEP/ER, TIC-CENPES, TIC-CORP E TC COM PUC-TECGRAF</t>
  </si>
  <si>
    <t>REDUÇÃO DO HH NECESSÁRIO PARA GERAÇÃO DE CURVAS DE PRODUÇÃO NAS QUAIS DECISÕES PARA O GERENCIMENTO SÃO BASEADAS: R$ 65 MM.</t>
  </si>
  <si>
    <t>REDUÇÃO DO HH: R$ 65 MM.</t>
  </si>
  <si>
    <t>CONTINUADO DESPERDÍCIO DE TEMPO NA EXECUÇÃO DE ESTUDOS DE GERENCIMENTO DE RESERVATÓRIOS.</t>
  </si>
  <si>
    <t>IMPLANTAÇÃO DA FERRAMENTA PANDORA, COM PRIMEIRO FOCO NO MÓDULO DE PREVISÃO DE PRODUÇÃO.
REDUÇÃO DO TEMPO DE ACESSO E COLETA DE DADOS PARA ESTUDOS DE GERECIAMENTO DE RESERVATÓRIOS.
PADRONIZAÇÃO DE ESTRATÉGIA DE PREVISÃO DE PRODUÇÃO COM AMPLO ALCANCE NA CIA.
PROPOSTA DE PADRONIZAÇÃO DE METODO DE PREVISÃO DE PRODUÇÃO.</t>
  </si>
  <si>
    <t>PT-200.20.00125.01</t>
  </si>
  <si>
    <t>EV-00690</t>
  </si>
  <si>
    <t>Viabilização HPC Acadêmico</t>
  </si>
  <si>
    <t>Viabilização de uso de HPC acadêmico em P&amp;D interno Petrobras. Uso dos clusters Santos Dummond e OGBON para dados NP1 e NP2 por projetos de pesquisa com ICTs.</t>
  </si>
  <si>
    <t>upimgs/Sdumont3.jpg</t>
  </si>
  <si>
    <t>BG11</t>
  </si>
  <si>
    <t>Jose Roberto Pereira Rodrigues</t>
  </si>
  <si>
    <t>805312</t>
  </si>
  <si>
    <t>CAPEX P&amp;D 2020: R$ 2,69 MM</t>
  </si>
  <si>
    <t>CELEBRAÇÃO DA PARCERIA COM A REDE NACIONAL DE PESQUISA (RNP), CERTIFICAÇÃO PARA TRANSITO DE DADOS</t>
  </si>
  <si>
    <t>PROCESSO DE CERTIFICAÇÃO INICIADO E PARCERIA COM RNP EM NEGOCIAÇÃO.
TC'S COM ICT'S JÁ COM PREVISÃO DE UTILIZAÇÃO DESSES RECURSO, INCLUSIVE COM LIBRA.
DATA DE VIABILIZAÇÃO: AGO/2020</t>
  </si>
  <si>
    <t>RECURSOS DE HPC SÃO ESSENCIAS PARA VIABILIZAÇÃO DE DIVERSAS TECNOLOGIASA DIGITAIS
TRATA-SE DA VIABILIZAÇÃO DE RECURSOS QUE HABILITARÃO DIVERSAS PESQUISAS</t>
  </si>
  <si>
    <t>GERÊNCIA RES/GDR, CENPES/PDEP/ER, TIC-CENPES, LNCC, RNP, LIBRA</t>
  </si>
  <si>
    <t>EFETIVA UTILIZAÇÃO DOS RECURSOS DE HPC INSTALADOS PELOS ICTS PARCEIROS.</t>
  </si>
  <si>
    <t>HH DAS GERÊNCIAS ENVOLVIDAS TC COM LNCC</t>
  </si>
  <si>
    <t>ACESSO À RECURSOS DE HPC A MENOR CUSTO QUANTO COMPARADO A UTILIZAÇÃO DE SERVIÇOS DE COMPTUAÇÃO NA NUVEM: R$ 61,00 MM</t>
  </si>
  <si>
    <t>INVIABILIZAÇÃO DA UTILIZAÇÃO DE RECURSOS JÁ INSTALADOS, DEPRECIAÇÃO DA CAPAPACIDADE INSTALADA, FALTA DE RECURSOS PARA AVANÇO TECNOLÓGICO.</t>
  </si>
  <si>
    <t>DISPONIBILIZAR RECURSOS DE HPC PARA PROJETOS DE P&amp;D EM SIMULAÇÃO DE RESERVATÓRIOS.
VIABILIZAR A UTILIZAÇÃO DA INFRAESTRUTURA JÁ INSTALADA DE HPC EM ICTs PARA DAR SUPORTE A PROJETOS DE P&amp;D QUE SÃO COMPUTACIONALMENTE INTENSIVOS
DISPONIBILIZAÇÃO CONTINUADA DE RECURSOS DE HPC PARA O DESENVOLVIMENTO DE TÉCNICAS DE SIMULAÇÃO AVANÇADAS QUE DÃO SUPORTE, POR EXEMPLO, AO GEOMECBR</t>
  </si>
  <si>
    <t>EV-00691</t>
  </si>
  <si>
    <t>Otimização Tratam. Squeeze Inib. Incrust. Pré-Sal</t>
  </si>
  <si>
    <t>Otimização de tratamentos de squeeze de inibidor de incrustação para aplicação em poços produtores do Pré-sal (Tupi, Sapinhoá e Búzios), visando aumentar o tempo de vida destes tratamentos e reduzir o tempo para execução destas operações remotas.</t>
  </si>
  <si>
    <t>O BENEFÍCIO DESTA ENTREGA FOI CALCULADO TOMANDO POR BASE A REDUÇÃO DE 1,1% NAS PERDAS POR INCRUSTAÇÃO NOS POÇOS DOS CAMPOS DE TUPI, SAPINHOÁ E BÚZIOS EM 10 ANOS. EM CIMA DESSE VALOR FOI CONSIDERADA UMA REDUÇÃO DE 40% DO BENEFÍCIO EM FUNÇÃO DO HISTÓRICO PLANEJAMENTO X EXECUÇÃO DE OPERAÇÕES EM POÇOS PRODUTORES PARA CONTROLE DA INCRUSTAÇÃO NA PETROBRAS. ESTIMA-SE UMA REDUÇÃO DE PERDA DE PRODUÇÃO DA ORDEM DE R$ 4,5 BILHÕES EM 10 ANOS. VALORES ATUALIZADOS CENPES/GIT/PIT 2020: PREÇOS DE PETRÓLEO PLANO 2020-2024 E EXPECTATIVA DE TAXA DE CÂMBIO PLANO 2021-2025, CONFORME PAUTA CORPORATIVA DE 01/05/2020.</t>
  </si>
  <si>
    <t>upimgs/0691.jpg</t>
  </si>
  <si>
    <t>BHP8</t>
  </si>
  <si>
    <t>Tiago Cavalcante Freitas</t>
  </si>
  <si>
    <t>CENPES/PDIEP/EE/GARESC</t>
  </si>
  <si>
    <t>2493344</t>
  </si>
  <si>
    <t>ST-0126</t>
  </si>
  <si>
    <t>Prevenção e mitigação de incrustações salinas</t>
  </si>
  <si>
    <t>OS GASTOS DE P&amp;D DESTA INICIATIVA TOTALIZAM R$ 4,61 MILHÕES. ESTIMA-SE UM OPEX DE R$ 399,23 MILHÕES EM 10 ANOS.</t>
  </si>
  <si>
    <t>DISPONIBILIDADE DE RECURSOS FINANCEIROS PARA MANTER A CONTRATAÇÃO DOS PROFISSIONAIS DA GORCEIX, E EMPENHO DOS FORNECEDORES TECNOLÓGICOS NO DESENVOLVIMENTO DE PRODUTOS MAIS EFICIENTES E ECONÔMICOS.</t>
  </si>
  <si>
    <t>O DESENVOLVIMENTO DE NOVAS FORMULAÇÕES DE INIBIDORES DE INCRUSTAÇÃO ESTÁ EM CURSO EM COOPERAÇÃO COM FORNECEDORES TECNOLÓGICOS. DENTRE OS CENÁRIOS DE APLICAÇÃO AO LONGO DE 2021 ESTÃO POÇOS DO CAMPO DE TUPI, SAPINHOÁ E BÚZIOS.</t>
  </si>
  <si>
    <t>PREVENÇÃO DA INCRUSTAÇÃO DESDE O RESERVATÓRIO ATÉ AS FACILIDADES DE SUPERFÍCIE NAS UEPS DO PRÉ-SAL. AS NOVAS FORMULAÇÕES DEVEM ATENDER AS QUESTÕES DE COMPATIBILIDADE QUÍMICA COM AS FACILIDADES DE INJEÇÃO E COM O RESERVATÓRIO.</t>
  </si>
  <si>
    <t>GORCEIX, CLARIANT, NALCO-CHAMPION, DORF KETAL, SCHLUMBERGER, REP-BRASIL, AGENA E BAKER-HUGHES.</t>
  </si>
  <si>
    <t>A PREMISSA ADOTADA NA ESTIMATIVA DE GANHOS É BASTANTE ROBUSTA, MAS É AFETADA PELO VALOR DO BRENT E DA RELAÇÃO CAMBIAL.</t>
  </si>
  <si>
    <t>MANUTENÇÃO DA CONTRATAÇÃO DOS PROFISSIONAIS DA GORCEIX.</t>
  </si>
  <si>
    <t>O BENEFÍCIO DESTA ENTREGA FOI CALCULADO TOMANDO POR BASE A REDUÇÃO DE 1,1% NAS PERDAS POR INCRUSTAÇÃO NOS POÇOS DOS CAMPOS DE TUPI, SAPINHOÁ E BÚZIOS EM 10 ANOS. EM CIMA DESSE VALOR FOI CONSIDERADA UMA REDUÇÃO DE 40% DO BENEFÍCIO EM FUNÇÃO DO HISTÓRICO PLANEJAMENTO X EXECUÇÃO DE OPERAÇÕES EM POÇOS PRODUTORES PARA CONTROLE DA INCRUSTAÇÃO NA PETROBRAS.</t>
  </si>
  <si>
    <t>ESTIMA-SE UMA REDUÇÃO DE PERDA DE PRODUÇÃO DA ORDEM DE R$ 4,5 BILHÕES EM 10 ANOS. VALORES ATUALIZADOS CENPES/GIT/PIT 2020: PREÇOS DE PETRÓLEO PLANO 2020-2024 E EXPECTATIVA DE TAXA DE CÂMBIO PLANO 2021-2025, CONFORME PAUTA CORPORATIVA DE 01/05/2020.</t>
  </si>
  <si>
    <t>AO LONGO DE 2018 FORAM REALIZADAS DUAS OPERAÇÕES BEM SUCEDIDAS DE PREVENÇÃO DE INCRUSTAÇÃO VIA SQUEEZE NO CAMPO DE TUPI (7-LL-2D-RJS E 7-LL-45D-RJS). DESTA FORMA O RISCO DE INSUCESSO TÉCNICO ESTÁ MITIGADO PARA ESSE TIPO DE SOLUÇÃO TECNOLÓGICA.</t>
  </si>
  <si>
    <t>DESENVOLVIMENTO E APLICAÇÃO DE NOVAS FORMULAÇÕES DE INIBIDORES DE INCRUSTAÇÃO MAIS EFICIENTES E ECONÔMICOS PARA USO VIA SQUEEZE NOS CAMPOS DE TUPI, SAPINHOÁ E BÚZIOS.</t>
  </si>
  <si>
    <t>PT-200.20.00126.01</t>
  </si>
  <si>
    <t>EV-00692</t>
  </si>
  <si>
    <t>Produtos químicos para incremento do controle de incrustações salinas via injeção contínua no Pré-sal</t>
  </si>
  <si>
    <t>Desenvolvimento de produtos químicos melhorados para aplicação via injeção contínua [subsea (VIQ, Gas Lift, ANM) e topside], buscando maior estabilidade e eficiência de inibição, de forma incremental, com diferentes mecanismos de atuação. _x000D_
O objetivo é viabilizar: trocas de inventário no umbilical em casos de longas paradas de produção, efeito de inibição prolongada para compensar intermitência de dosagem, eficiência em condições limite de despressurização no choke,  controle da produção de sólidos incrustantes, tolerância relativa à ferro e ação combinada de inibição-dissolução.</t>
  </si>
  <si>
    <t>O benefício estimado desta entrega é da ordem de R$ 2,2 bilhões em 10 anos, considerando as seguintes PREMISSAS:_x000D_
• 82% dos poços apresentam sistema de injeção química operacional (ref. UN-BS/RES/EE, agosto de 2020);_x000D_
• Perdas evitadas de 0,40% da produção de óleo – Estimativa UN-BS e Búzios;_x000D_
• Curvas de produção P50 dos Campos de Tupi, Sapinhoá e Búzios (referência PE 2021-2025)._x000D_
_x000D_
O custo total estimado desta entrega é da ordem de R$ 111 milhões em 10 anos, considerando as seguintes PREMISSAS:_x000D_
• Custo com inibidores de incrustação para dosagem contínua no subsea e topside estimado em R$ 70 milhões para os Campos de Tupi, Sapinhoá e Búzios em 2020 (ref. UN-BS/ENGP/PMF 01/2020 a 10/2020. Foi considerado para o Campo de Búzios um custo médio anual igual ao do Campo de Tupi);_x000D_
• Atualização do custo anual com inibidores de incrustação com a taxa de câmbio;_x000D_
• Foi considerado um aumento de 20% nos valores dos novos produtos químicos.</t>
  </si>
  <si>
    <t>upimgs/00692A.jpg</t>
  </si>
  <si>
    <t>CTRS</t>
  </si>
  <si>
    <t>Rosane Alves Fontes</t>
  </si>
  <si>
    <t>215521</t>
  </si>
  <si>
    <t>OS GASTOS DE P&amp;D DESTA INICIATIVA TOTALIZAM R$ 25,45 MILHÕES. ESTIMA-SE UM OPEX DE R$ 111, 15 milhões em 10 anos</t>
  </si>
  <si>
    <t>DISPONIBILIDADE DE RECURSOS HH E MAPEAMENTO DOS FORNECEDORES TECNOLÓGICOS NO DESENVOLVIMENTO DE INIBIDORES MELHORADOS.</t>
  </si>
  <si>
    <t>Injeção contínua [subsea (VIQ, Gas Lift, ANM) e topside] no Parque das Baleias e nos Campos de Tupi, Sapinhoá e Búzios, a partir da implantação da EV no final de 2021.</t>
  </si>
  <si>
    <t>PREVENÇÃO DA INCRUSTAÇÃO EM DIFERENTES PONTOS DOS SISTEMAS DE PRODUÇÃO OFFSHORE DO PRÉ-SAL (DOWHOLE, GAS LIFT, ANM E TOPSIDE).</t>
  </si>
  <si>
    <t>Scaled Solutions, Universidade Heriot-Watt, Empresas fornecedoras de inibidores de incrustação.</t>
  </si>
  <si>
    <t>MAPEAMENTO DE FORNECEDORES E AVALIAÇÃO DA SUA CAPACIDADE DE FORNECIMENTO.</t>
  </si>
  <si>
    <t>HH PARA EXECUÇÃO DOS ENSAIOS LABORATORIAIS.</t>
  </si>
  <si>
    <t>O BENEFÍCIO DESTA ENTREGA FOI DA ORDEM DE R$ 2,2 BILHÕES EM 10 ANOS, com base em:_x000D_
•82% dos poços apresentam sistema de injeção química operacional  (ref. UN-BS/RES/EE, agosto de 2020)_x000D_
•Perdas evitadas de 0,40%  da produção de óleo – Estimativa UN-BS e Búzios_x000D_
•Curvas de produção P50,  Tupi, Sapinhoá e Búzios (referência PE 2021-2025)_x000D_
•Preços de petróleo plano 2020-2024 e expectativa de taxa de câmbio plano 2021-2025, conforme pauta corporativa de 01/05/2020 - Valores atualizados cenpes/GIT/PIT 2020</t>
  </si>
  <si>
    <t>O BENEFÍCIO DESTA ENTREGA FOI DA ORDEM DE R$ 2,2 BILHÕES EM 10 ANOS</t>
  </si>
  <si>
    <t>AO LONGO DE 2019/2020 FORAM DISPONIBILIZADAS, COM SUCESSO, FORMULAÇÕES DE INIBIDORES DE INCRUSTAÇÃO PARA CAMPOS DO PRÉ-SAL. DESTA FORMA O RISCO DE INSUCESSO TÉCNICO ESTÁ MITIGADO PARA ESSE TIPO DE SOLUÇÃO TECNOLÓGICA.</t>
  </si>
  <si>
    <t>Selecionar inibidores de incrustação para aplicação via injeção contínua (incluindo gas lift), buscando maior estabilidade e eficiência de inibição, de forma incremental, com diferentes mecanismos de atuação.</t>
  </si>
  <si>
    <t>PT-200.20.00126.02</t>
  </si>
  <si>
    <t>EV-00693</t>
  </si>
  <si>
    <t>Tratamentos Químicos para Controle da Incrustação para a Revitalização de Marlim</t>
  </si>
  <si>
    <t>Entrega de opções de tratamentos de remoção e inibição de incrustação em reservatório (squeeze) e de inibidores de incrustação para dosagem contínua, subsea e topside, para o cenário de Revitalização de Marlim com início de produção previsto para janeiro de 2023.As soluções tecnológicas atuais não atendem o desafio desse cenário, principalmente devido a:• Alta produção de água;• Produção para manifolds submarinos;• Produção conjunta do Pré-sal; • Reinjeção de água produzida.</t>
  </si>
  <si>
    <t>O benefício desta entrega foi estimado em 1,1% da produção de óleo do Campo de Marlim, após o processo de revitalização desse Campo, por 10 anos. Estima-se uma redução de perda de produção da ordem de R$ 889 milhões em 10 anos.</t>
  </si>
  <si>
    <t>upimgs/00693.jpg</t>
  </si>
  <si>
    <t>OS GASTOS DE P&amp;D DESTA INICIATIVA TOTALIZAM R$ 17,9 MILHÕES. ESTIMA-SE UM OPEX DE R$ 78,62 MILHÕES EM 10 ANOS.</t>
  </si>
  <si>
    <t>DISPONIBILIDADE DE RECURSOS DE HH, EMPENHO DOS FORNECEDORES TECNOLÓGICOS NO DESENVOLVIMENTO DE PRODUTOS MAIS EFICIENTES E DISPONIBILIDADE EM ESCALA DE INSUMOS PARA AS FORMUAÇÕES.</t>
  </si>
  <si>
    <t>AS SOLUÇÕES TECNOLÓGICAS ATUAIS NÃO ATENDEM OS DESAFIOS DO CENÁRIO DE APLICAÇÃO DA EV. O CENÁRIO DE APLICAÇÃO É O CAMPO DE MARLIM, CONSIDERANDO O CENÁRIO DE REVITALIZAÇÃO COM AS NOVAS UEPS QUE DEVEM ENTRAR EM OPERAÇÃO A PARTIR DE 2023.</t>
  </si>
  <si>
    <t>PREVENÇÃO DA INCRUSTAÇÃO NOS SISTEMAS DE PRODUÇÃO DAS UEPS DO REVIT MARLIM, DESDE DO RESERVATÓRIO ATÉ AS FACILIDADES DE SUPERFÍCIE, ATENDENDO AS QUESTÕES DE COMPATIBILIDADE QUÍMICA COM AS FACILIDADES DE INJEÇÃO E COM O RESERVATÓRIO.</t>
  </si>
  <si>
    <t>UNIVERSIDADE DE RICE, UNIVERSIDADE HERIOT-WATT, SCALED SOLUTIONS E FORNECEDORES (CLARIANT, NALCO-CHAMPION, DORF KETAL, SCHLUMBERGER, REP-BRASIL, AGENA, BAKER-HUGHES, ...).</t>
  </si>
  <si>
    <t>MAPEAMENTO DE FORNECEDORES NO MERCADO E CAPACIDADE DE FORNECIMENTO DOS INIBIDORES ESCALÁVEL PARA DEMANDA.</t>
  </si>
  <si>
    <t>O benefício desta entrega foi estimado em 1,1% da produção de óleo do Campo de Marlim, após o processo de revitalização desse Campo, por 10 anos.</t>
  </si>
  <si>
    <t>ESTIMA-SE UMA REDUÇÃO DE PERDA DE PRODUÇÃO DA ORDEM DE R$ 889 MILHÕES EM 10 ANOS.</t>
  </si>
  <si>
    <t>O RESULTADO DESSA ENTREGA DEPENDE DA VIABILIDADE ECONÔMICA DA PRODUÇÃO DO CAMPO DE MARLIM E, ASSIM, TEM OS VALORES DO BRENT E DO CÂMBIO COMO PONTOS DE FRAGILIDADE.</t>
  </si>
  <si>
    <t>Entrega de opções de tratamentos de remoção e inibição de incrustação em reservatório (squeeze) e de inibidores de incrustação para dosagem contínua, subsea e topside, para o cenário de Revitalização de Marlim.</t>
  </si>
  <si>
    <t>PT-200.20.00126.03</t>
  </si>
  <si>
    <t>EV-00694</t>
  </si>
  <si>
    <t>Protocolo e formulação de produtos desemulsificantes de injeção submarina para aumento de produção</t>
  </si>
  <si>
    <t>Metodologia de previsão de ganho de produção pelo uso de produtos melhoradores de escoamento</t>
  </si>
  <si>
    <t>Disponibilização de metodologia de avaliação de desempenho de produtos melhorados de escoamento e dos cenários mais adequados para emprego desta técnica. Estima-se um ganho de produção da ordem de R$ 11,4 Bilhões em 10 anos. (Valores do PNG 2020-2030: USD = R$ 5,09 e 1 Barril = USD 25)</t>
  </si>
  <si>
    <t>upimgs/Emulsão.jpg</t>
  </si>
  <si>
    <t>BGH0</t>
  </si>
  <si>
    <t>Marcia Cristina Khalil de Oliveira</t>
  </si>
  <si>
    <t>9692422</t>
  </si>
  <si>
    <t>ST-0127</t>
  </si>
  <si>
    <t>Prevenção e mitigação de hidratos e emulsões</t>
  </si>
  <si>
    <t>OS GASTOS DE P&amp;D DESTA INICIATIVA TOTALIZAM R$ 20,67 MILHÕES. ESTIMA-SE O CUSTO DE IMPLANTAÇÃO DA ORDEM DE R$ 3,90 MILHÕES AO LONGO DE 10 ANOS.</t>
  </si>
  <si>
    <t>DISPONIBILIDADE DE HH POR PARTE DAS EQUIPES TÉCNICAS DOS ATIVOS DAS UNs DO E&amp;P</t>
  </si>
  <si>
    <t>A ENTREGA DESTE MÉTODO É A CONCLUSÃO DO TRABALHO DESENVOLVIDO NO PT-125.01.12125 QUE CULMINOU NA IMPLANTAÇÃO DA TÉCNICA DE USO DE PRODUTOS MELHORADORES DE ESCOAMENTO EM VÁRIOS CAMPOS MADUROS OFFSHORE DA COMPANHIA. A PARTIR DE 2021 IREMOS DAR CONTINUIDADE AO PROCESSO DE ABRANGÊNCIA DESTA SOLUÇÃO TECNOLÓGICA VIA SERVIÇO TÉCNICO.</t>
  </si>
  <si>
    <t>O MÉTODO DE AVALIAÇÃO DE PRODUTOS MELHORADORES DE ESCOAMENTO DEVE SER ADOTADO COMO INSUMO DE DECISÃO PARA O USO, OU NÃO , DESTA TÉCNICA EM FUNÇÃO DA EXPECTATIVA DE GANHO (VPL POTENCIAL ESTIMADO).</t>
  </si>
  <si>
    <t>EQUIPE TÉCNICA DOS ATIVOS DAS UNs DO E&amp;P, CLARIANT, NALCO-CHAMPION, DORF KETAL, SCHLUMBERGER, REP-BRASIL, AGENA E BAKER-HUGHES</t>
  </si>
  <si>
    <t>AS PREMISSAS ADOTADAS NA ESTIMATIVA DE GANHOS É BASTANTE ROBUSTA, MAS É AFETADA PELO VALOR DO BRENT E DA RELAÇÃO CAMBIAL.</t>
  </si>
  <si>
    <t>HH DE PROFISSIONAIS DA CENPES/PDEP/TEE E DAS EQUIPES TÉCNICAS DOS ATIVOS DAS UNs DO E&amp;P.</t>
  </si>
  <si>
    <t>O BENEFÍCIO DESTA ENTREGA FOI CALCULADO TOMANDO POR BASE  UM GANHO DE PRODUÇÃO DA ORDEM DE 30% EM 10% DOS POÇOS DE CAMPOS MADUROS DA BACIA DE CAMPOS EM 10 ANOS.</t>
  </si>
  <si>
    <t>ESTIMA-SE UMA ECONOMIA (VPL) DA ORDEM DE R$ 6,66 BILHÕES EM 10 ANOS. (Valores médios 2020-2030: USD = R$ 4,24 e 1 Barril = USD 43,18)</t>
  </si>
  <si>
    <t>UMA VERSÃO PRELIMINAR DESTA METODOLOGIA FOI EMPREGADA COM SUCESSO NA UN-RIO. DESTA FORMA O RISCO DE INSUCESSO TÉCNICO ESTÁ MITIGADO PARA A VERSÃO DE FINAL DESTA METODOLOGIA.</t>
  </si>
  <si>
    <t>DISPONIBILIZAÇÃO DE MÉTODO DE AVALIAÇÃO DE PRODUTOS MELHORADORES DE ESCOAMENTO E DOS CENÁRIOS DE MAIOR POTENCIAL DE APLICAÇÃO DESTA TÉCNICA.</t>
  </si>
  <si>
    <t>PT-200.20.00127.01</t>
  </si>
  <si>
    <t>EV-00695</t>
  </si>
  <si>
    <t>Novo proced. oper. prevenção de hidratos - HITC</t>
  </si>
  <si>
    <t>O método HITC (Hydrate Induction Time of Crudes) tem como objetivo final levantar uma curva de tempo de indução em função do sub-resfriamento para uma dada condição operacional.Ele tem como premissa básica a existência de inibidores cinéticos naturais no óleo. Como atualmente não é possível identificar e isolar os efeitos de cada componente do óleo, é uma maneira prática de mensurar o efeito de inibição, sem necessariamente se preocupar com qual aspecto do óleo acarretou este efeito.</t>
  </si>
  <si>
    <t>A formação de bloqueios por hidratos é motivo de grande preocupação na área operacional. Para evitá-los durante o restart, são feitos procedimentos de prevenção caros e demorados, que envolvem despressurização e substituição do conteúdo da linha por diesel/óleo morto.Desta forma, esta metodologia flexibiliza o procedimento operacional de partida de poços que possuem os inibidores cinéticos naturais.Esta EV possui expectativa de redução de perdas de produção no E&amp;P em torno de 1000 m³/d.</t>
  </si>
  <si>
    <t>upimgs/Imagem2.png</t>
  </si>
  <si>
    <t>BG2L</t>
  </si>
  <si>
    <t>Leandro Saraiva Valim</t>
  </si>
  <si>
    <t>2453229</t>
  </si>
  <si>
    <t>Os gastos de P&amp;D desta iniciativa totalizam R$ 16,71 milhões. Estima-se que o custo de implantação seja aproximadamente R$ 4,24 milhões ao longo de 10 anos.</t>
  </si>
  <si>
    <t>Disponibilidade de recursos financeiros para manutenção dos TCs com as ICTs internacionais e nacionais, para a aquisição de insumos, materiais e equipamentos voltados para os testes laboratoriais. Além disso, recursos humanos para execução dos testes.</t>
  </si>
  <si>
    <t>Atualmente, a cinética de formação de hidratos não é considerada nos procedimentos de prevenção._x000D_
Para tanto, estão sendo realizados estudos no CENPES e ICTs nacionais e internacionais que permitirão quantificar este efeito._x000D_
A conclusão destes ensaios ocorrerá em março/2021 e a implantação começará em maio/2021.</t>
  </si>
  <si>
    <t>Para a UN flexibilizar o procedimento de prevenção de hidratos na partida de um poço, o CENPES deverá realizar testes nas condições operacionais deste poço a fim de verificar se o mesmo possui o inibidor cinético natural.</t>
  </si>
  <si>
    <t>TOTAL, EXXONMOBIL, IFPEN, Colorado School of Mines, Heriot- Watt, UFRJ, UFES, UTFPR e PUC-RIO.</t>
  </si>
  <si>
    <t>A premissa adotada considera um número médio de shutdowns (contabilizado entre 2017 e 2019) constante ao longo dos próximos anos._x000D_
Ela também considera que há 60 % de poços críticos a hidratos e, destes, 60 % possuem inibidores cinéticos naturais. Tais valores também foram considerados constantes ao longo dos próximos anos._x000D_
O valores do BRENT e câmbio foram os mesmos do PAN 2021.</t>
  </si>
  <si>
    <t>Os recursos críticos necessários para a conclusão desta EV são: _x000D_
(i) Financeiros para pagamento dos TCs em andamento e para aquisição de insumos/ equipamentos;_x000D_
(ii) Pessoal (Técnicos em Química) para execução dos testes.</t>
  </si>
  <si>
    <t>Expectativa de redução de perdas de produção no E&amp;P de aproximadamente 1000 m³/d através da flexibilização dos procedimentos de prevenção de hidrato em alguns poços, em determinadas situações.</t>
  </si>
  <si>
    <t>Estima-se ganho de produção na ordem de R$ 3,8 bilhões em 10 anos. (Valores médios 2020-2030: USD = R$ 4,24 e 1 Barril = USD 43,18)</t>
  </si>
  <si>
    <t>O risco de insucesso técnico em obter uma metodologia para quantificação do efeito cinético é baixo._x000D_
Porém, a valoração é altamente impactada pelos seguintes parâmetros:_x000D_
(i) Quantidade de shutdowns;_x000D_
(ii) Quantidade de poços críticos a hidratos que possuem inibidores cinéticos naturais;_x000D_
(iii) Valor do BRENT;_x000D_
(iv) Relação cambial.</t>
  </si>
  <si>
    <t>O objetivo desta EV é entregar uma metodologia consistente na determinação do tempo de indução em função do sub-resfriamento._x000D_
Caso o óleo possua os inibidores cinéticos naturais, ele é classificado como sendo de alto potencial de retardamento da formação de hidratos e assim o tempo de espera será calculado considerando a cinética medida experimentalmente._x000D_
Caso o óleo não possua estes inibidores, ele é classificado como sendo de baixo potencial de retardamento da formação de hidratos e assim o tempo de espera continuará sendo calculado a partir da termodinâmica.</t>
  </si>
  <si>
    <t>PT-200.20.00127.02</t>
  </si>
  <si>
    <t>EV-00696</t>
  </si>
  <si>
    <t>Critério para máx depleção em poços produtores</t>
  </si>
  <si>
    <t>Critério para máxima depleção em poços produtores</t>
  </si>
  <si>
    <t>Simulador desenvolvido para preencher um gap na simulação numérica e capaz e responder qual a máxima depleção permissível em poços produtores que garantam a integridade da rocha reservatório</t>
  </si>
  <si>
    <t>RES/TR/GMR</t>
  </si>
  <si>
    <t>upimgs/LogoGeoSKI3.png</t>
  </si>
  <si>
    <t>CJ34</t>
  </si>
  <si>
    <t>Leonardo Cabral Pereira</t>
  </si>
  <si>
    <t>9658416</t>
  </si>
  <si>
    <t>ST-0129</t>
  </si>
  <si>
    <t>Caracterização e mitigação de riscos geomecânicos</t>
  </si>
  <si>
    <t>IT-019</t>
  </si>
  <si>
    <t>Reservatórios de alta pressão</t>
  </si>
  <si>
    <t>A pressão muito elevada de reservatórios aumenta o risco de eventos geomecânicos e influencia a escolha da estratégia ótima de drenagem</t>
  </si>
  <si>
    <t>Assinatura de termos de cooperação com Universidades parceiras e HH interno de pesquisadores do Cenpes.</t>
  </si>
  <si>
    <t>Estabelecer uma metodologia para definir a máxima depleção de poços produtores localizados em reservatórios sobrepressurizados</t>
  </si>
  <si>
    <t xml:space="preserve">Novas fronteiras exploratórias em que a pressão de reservatório exceda 13 Kpsi (por exemplo, Araucária Sul, Sagitário). A partir do início do desenvolvimento desses campos se pretende estar com a metodologia pronta para ser aplicada.
</t>
  </si>
  <si>
    <t>Caracterizar corretamente parâmetros mecânicos seja via ensaios laboratoriais seja via revisão bibliográfica.</t>
  </si>
  <si>
    <t>Universidades brasileiras com equipes especializadas no desenvolvimento de métodos e softwares no tema de geomecânica de reservatórios, mais especificamente, a UFPE, a UNESP e a PUC-RIO</t>
  </si>
  <si>
    <t>Processo ágil e simplificado para assinatura de termos de cooperação</t>
  </si>
  <si>
    <t>HH interno e Termos de Cooperação com a UFPE, UNESP e PUC-RIO</t>
  </si>
  <si>
    <t>Mitigação de riscos geomecânicos ao se definir estratégia de abertura controlada de poços produtores em reservatórios originalmente sobrepressurizados</t>
  </si>
  <si>
    <t>Evitar riscos de interrupção na produção de poços ou plataformas, além de se evitar multas aplicadas por órgãos reguladores na possibilidade de acidentes ambientais</t>
  </si>
  <si>
    <t>Não declaração de comercialidade de leads exploratórios de alta pressão (Uirapuru, Saitário e Aram)</t>
  </si>
  <si>
    <t>Caracterizar e mitigar riscos geomecânicos assossiados a produção de reservatórios de alta pressão. Definição do máximo delta P permitido em poços produtores</t>
  </si>
  <si>
    <t>EV-00697</t>
  </si>
  <si>
    <t>Versão 2.0 do MANNTIS</t>
  </si>
  <si>
    <t>Aprimoramentos na interface e no modelo entregue na versão 1.0, com análise e geração de mapa de (possíveis) ocorrências para os campos de Roncador (Bloco Alto), Marlim Sul, Marlim Leste, Marlim, Jubarte e Albacora Leste.</t>
  </si>
  <si>
    <t>BADE</t>
  </si>
  <si>
    <t>Fabio Moreira Coelho</t>
  </si>
  <si>
    <t>9916286</t>
  </si>
  <si>
    <t xml:space="preserve"> (HH interno) PDEP, TIC-Cenpes e TC com a PUC RIO. Custo de processamento na cloud e computadores cientificos</t>
  </si>
  <si>
    <t>Aprimoramento de modelos, desenvolvimento de interface (migração de stand alone para ambiente web), desenvolvimetno de integração com cloud e supercomputadores científicos, migracao de 9000 DVds para ambiente de rede</t>
  </si>
  <si>
    <t xml:space="preserve">Novas fronteiras exploratórias em que a pressão de reservatório exceda 13 Kpsi (por exemplo, Araucária Sul, Sagitário), além de todos os demais campos da Cia que possuem videos submarinos de inspeção ambiental, geodesia e integridade de equipamentos
</t>
  </si>
  <si>
    <t>Manutenção do TC com PUC rio, manutenção do recurso da TIC Cenpes previsto no PAN 2020. (incluindo disponibilização de HH para digitalização dos DVds</t>
  </si>
  <si>
    <t>Laboratório ICA PUC RIO</t>
  </si>
  <si>
    <t>Compromisso de pagamento do TC.</t>
  </si>
  <si>
    <t>Assinatura de termo de cooperação com a PUC-RIO</t>
  </si>
  <si>
    <t>Prevenção e redução de riscos e perdas com danos ambientais</t>
  </si>
  <si>
    <t>Redução de HH para inspeções com focos em eventos geomecanicos e de geohazards (fissuras em bacias de subsidencia)</t>
  </si>
  <si>
    <t>Perda de equipe experiente que atende o TC por falta de pagamento</t>
  </si>
  <si>
    <t>Provar a metodologia para identificacao automatica de fissuras, consolidar mapeamento baseado em videos para os 6 campos listados no texto da entrega.</t>
  </si>
  <si>
    <t>PT-200.20.00129.01</t>
  </si>
  <si>
    <t>EV-00698</t>
  </si>
  <si>
    <t>Otimização de metodologia para definição de cap de compactação</t>
  </si>
  <si>
    <t>Otimização de metodologia para definição de cap de compactação em laboratório</t>
  </si>
  <si>
    <t>BEQP</t>
  </si>
  <si>
    <t>Anselmo Machado Borba</t>
  </si>
  <si>
    <t>9887575</t>
  </si>
  <si>
    <t>HH interno e Termo de Cooperação com a PUC-Rio.</t>
  </si>
  <si>
    <t>Desenvolver rotina mais bem definida e automatizada para o ajuste do cap de compactação de rochas reservatório caracterizadas em laboratório.</t>
  </si>
  <si>
    <t>Atualmente os molelos geomecânicos normalmente não consideram o cap de compactação de laboratório, pois este parâmetro não é definido de rotina em laboratório._x000D_
Havendo a diponibilidade desta metodologia as áreas exploratórias e campos em desenvolvimento com reservatórios de alta pressão têm o maior potencial para benefícios, pois os reservatórios de alta pressão têm alta tendência de compactação. Também campos sem alta pressão de reservatório têm potencial de benefício.</t>
  </si>
  <si>
    <t>Os modelos constitutivos considerados para definição de parâmetros em laboratório tem que estar de acordo com os modelos disponíveis ou possíveis de serem implementados nos simuladores de geomecânica adotados pela Petrobras.</t>
  </si>
  <si>
    <t>Centros de pesquisa e universidades que desenvolvam pesquisas no mesmo tema._x000D_
A PUC-RIO está executando projeto denominado "Avaliação Experimental e Modelagem Numérica de Problemas de Geomecânica de Reservatórios" que tem gerado conhecimentos a ser incorporado no atual trabalho em desenvolvimento para esta entrega.</t>
  </si>
  <si>
    <t>Desejável que os resultados da entrega possam ser aplicados na fase de desenvolvimento dos campos com reservatórios de alta pressão.</t>
  </si>
  <si>
    <t>HH interno e termo de cooperação com a PUC-Rio.</t>
  </si>
  <si>
    <t>Contribuir com metodologia para definição de propriedades das rochas reservatório mais robusto (redução de incerteza), permitindo a criação de modelos geomecânicos mais assertivos.</t>
  </si>
  <si>
    <t>Caracterização de parâmetro de laboratório de maior complexidade por corpo técnico próprio, com maior domínio de metodologia que contribuirá para o aumento da segurança na gestão de reservatórios.</t>
  </si>
  <si>
    <t>Perda de prioridade na modelagem geomecânica de reservatórios para avaliação de potencial de compactação da rocha reservatório.</t>
  </si>
  <si>
    <t>Conceber rotina para o ajuste do cap de compactação de rochas reservatório caracterizadas em laboratório, de forma que estes parâmetros possam ser adotados nas simulações de geomecânica de reservatório.</t>
  </si>
  <si>
    <t>PT-200.20.00129.02</t>
  </si>
  <si>
    <t>EV-00699</t>
  </si>
  <si>
    <t>Modelagem Numérica Integrada para mitigação de riscos geomecânicos</t>
  </si>
  <si>
    <t>Modelagem Numérica para mitigação de riscos geomecânicos</t>
  </si>
  <si>
    <t>Náo declaração de comercialidade nos leads exploratórios de alta pressão (Uirapuru, Sagitário e Aram)</t>
  </si>
  <si>
    <t>PT-200.20.00129.03</t>
  </si>
  <si>
    <t>EV-00700</t>
  </si>
  <si>
    <t>OCTOPUS - Geoharzard</t>
  </si>
  <si>
    <t>Implementação de funcionalidade na ferramenta OCTOPUS visando a otimização da malha de drenagem considerando riscos geomecânicos (geoharzard).</t>
  </si>
  <si>
    <t>Adaptação da ferramenta de otimização de malha de drenagem (posição, geometria e quantidade de poços injetores e produtores) considerando restrições geomecânicas.</t>
  </si>
  <si>
    <t>BU2E</t>
  </si>
  <si>
    <t>Marco Antonio Cardoso</t>
  </si>
  <si>
    <t>208529</t>
  </si>
  <si>
    <t>ST-0130</t>
  </si>
  <si>
    <t>Otimização da drenagem em reservatórios de alta pressão</t>
  </si>
  <si>
    <t>Desafio 1: Possibilidade de redução significativa no tempo de simulação do modelo de fluxo do campo com a aplicação do método de fronteiras de fluxo.                                                  Desafio 2: Disponibilidade dos recursos computacionais necessários (cluster).</t>
  </si>
  <si>
    <t>A entrega será aplicada em um módulo campo de Búzios. Um dos primeiros candidatos é o módulo 8. A entrega poderá ser aplicada a partir do início de 2022. O módulo 8 tem previsão de início de operação em 04/2025.</t>
  </si>
  <si>
    <t>A malha de drenagem e o controle dos poços otimizados devem ser tecnicamente viáveis, atendendo às especificações técnicas dos poços e de layout submarino.</t>
  </si>
  <si>
    <t>PUC-Rio através de Termo de Cooperação.</t>
  </si>
  <si>
    <t>É importante que os resultados da entrega possam ser aplicados durante a fase de desenvolvimento dos campos com reservatórios de grande espessura.</t>
  </si>
  <si>
    <t>HH interno, termo de cooperação com a PUC-Rio e cluster para simulação.</t>
  </si>
  <si>
    <t>A entrega é direcionada ao aumento da produção de óleo, do fator de recuperação e do VPL, além da redução do CAPEX em função da possibilidade da redução do número de poços.</t>
  </si>
  <si>
    <t>Estudos anteriores de otimização da malha de drenagem e controle dos poços  em diferentes modelos indicam que os ganhos, em termos do VPL, devem se situar entre 2% e 4%, além da possível redução no número de poços.</t>
  </si>
  <si>
    <t>Interrupção do termo de cooperação com a PUC-Rio.</t>
  </si>
  <si>
    <t>A proposta da entrega é fornecer uma opção de malha de drenagem  e controle de poços otimizados para reservatórios de grande espessura voltados para o aumento do valor presente líquido.</t>
  </si>
  <si>
    <t>PT-200.20.00130.01</t>
  </si>
  <si>
    <t>EV-00701</t>
  </si>
  <si>
    <t>Otimização do controle dos poços com a ferramenta ICARO</t>
  </si>
  <si>
    <t>Otimização do controle dos poços utilizando a ferramenta ICARO</t>
  </si>
  <si>
    <t>HH interno e Contrato com a PUC Tecgraf e Termo de Cooperação com UFPE</t>
  </si>
  <si>
    <t>Desafio 1: Definição de criterios de estabilidade de poço e rampas de de aberturas                                                 Desafio 2: Possibilidade de serem necessárias mudanças profundas no algoritmo da ferramenta Icaro para adequá-la às condições de contorno geomecânicas.</t>
  </si>
  <si>
    <t xml:space="preserve">Novas fronteiras exploratórias em que a pressão de reservatório exceda 13 Kpsi (por exemplo, Araucária Sul e Sagitário). Além de demais campos da Petrobras com riscos geomecânicos assossiados
</t>
  </si>
  <si>
    <t>Revisão bibliográfica para definição de condições de contorno geomecânicas</t>
  </si>
  <si>
    <t>Universidades Brasileiras, mais especificamente a PUC Tecgraf e a UFPE</t>
  </si>
  <si>
    <t>Comprovação de comercialidade dos leads exploratórios</t>
  </si>
  <si>
    <t>HH interno e contrato de desenvolvimento do Geresim (sob coordenação do RES)</t>
  </si>
  <si>
    <t>Redução de riscos operacionais. Otimizando -se controle de abertura de poços</t>
  </si>
  <si>
    <t>Estudos anteriores realizados com a ferramenta Icaro em diferentes modelos indicam que os ganhos, em produção acumulada, em torno de 1 por cento</t>
  </si>
  <si>
    <t>Não declaração de comercialidade dos leads Uirapuru, Sagitario e Aram, inicialmente.</t>
  </si>
  <si>
    <t>A proposta da entrega é fornecer um controle de vazões para reservatórios de alta pressão otimizado com base nas condições de contorno geomecânicas especificadas.</t>
  </si>
  <si>
    <t>PT-200.20.00130.02</t>
  </si>
  <si>
    <t>EV-00702</t>
  </si>
  <si>
    <t>Análise de fluidos de reservatórios pressurizados</t>
  </si>
  <si>
    <t>Metodologia para análise de fluidos de reservatórios pressurizados acima de 13000 psi</t>
  </si>
  <si>
    <t>Antecipação de resultados necessários para as decisões do EXP100 e PROD1000, flexibilidade para alteração dos critérios de análise, redução de custos de transporte e envio de amostras para análise no exterior.</t>
  </si>
  <si>
    <t>BU9D</t>
  </si>
  <si>
    <t>Alexandre Jaime Mello Vieira</t>
  </si>
  <si>
    <t>204280</t>
  </si>
  <si>
    <t>Compra de equipamento especializado, visitas técnicas para especificação do aparato, treinamento de técnicos, montagem e comissionamento, elaboração e validação da metodologia para ensaios em pressões acima de 13 Kpsi (HH interno). Custos estimados em 6,5 milhões de reais (2020).</t>
  </si>
  <si>
    <t>Especificar e adquirir equipamento capaz de atender as condições de pressão dos fluidos exploratórios, acima de 13 Kpsi._x000D_
Disponibilizar e validar procedimentos e metodologias para operação em condição segura nestes níveis elevados de pressão.</t>
  </si>
  <si>
    <t>Novas fronteiras exploratórias em que a pressão de reservatório exceda 13 Kpsi (por exemplo, Araucária Sul, Sagitário)._x000D_
Áreas exploratórias e campos em desenvolvimento com fluidos complexos (por exemplo, óleos voláteis ou gases condensados) para os quais o equipamento existente tornou-se obsoleto e sem disponibilidade de peças para manutenção._x000D_
Ensaios especiais de comportamento de fases, tais como testes de inchamento para descrição da injeção WAG.</t>
  </si>
  <si>
    <t>Atendimento às especificações operacionais necessárias, facilidade de manutenção, quantidade mínima de peças de reposição para continuidade operacional, treinamento e manutenção de corpo técnico próprio evitando rotatividade de pessoal e riscos para segurança.</t>
  </si>
  <si>
    <t>Companhias fornecedoras de equipamentos de laboratório com experiência em fluidos pressurizados. No mercado há atualmente apenas 3 empresa: Vinci Technologies, Sanchez Technologies e Corelab. A terceira adquiriu a segunda. Outra ffornecedor e parceiro impostante, Oilphase-Schlumberger, decidiu sair do mercado.</t>
  </si>
  <si>
    <t>Processo ágil e simplificado para contratação da compra do equipamento. Experiências passadas mostraram compras muito mais simples levaram quase 3 anos para sua concretização.</t>
  </si>
  <si>
    <t>Visitas técnicas as fornecedores para dirimir dúvidas e auxiliar na especificação do equipamento, verificando se atendem condições de segurança, robustez, capacidade operacional e baixo custo de manutenção._x000D_
HH interno dedicado ao projeto._x000D_
Capacitação de técnicos próprios para operação em condições seguras do equipamento.</t>
  </si>
  <si>
    <t>Antecipação de resultados necessária para as decisões do EXP100 e PROD1000 nos cenários de reservatórios de elevada pressão e testes complexos de fluidos para injeção WAG. Estes ensaios podem levar até 2 anos para disponibilização dos resultados caso feitos externamente à empresa, contra 2 meses apenas quando feitos no CENPES.</t>
  </si>
  <si>
    <t>Além do ganho com a realização dos ensaios complexos por corpo técnico próprio, estimada em uma valor ao menos 50% inferior, há ganhos com a flexibilidade para alteração dos critérios de análise, redução de custos de transporte e envio de amostras para análise no exterior, além da antecipação de resultados necessários para as decisões do EXP100 e PROD1000.</t>
  </si>
  <si>
    <t>Fornecedores decidirem sair do mercado, impedindo a compra de peças de reposição._x000D_
Petrobras não arrematar novas áreas exploratórias._x000D_
Rotatividade de mão-de-obra, perdendo técnicos treinados e capacitados para operação segura do equipamento.</t>
  </si>
  <si>
    <t>Caracterização termodinâmica dos fluidos de reservatórios pressurizados acima de 13Kpsi._x000D_
Disponibilizar equipamento de ponta para ensaios e metodologia segura para análise de fluidos em alta pressão, visto que a célula de equilíbrio anterior se tornou obsoleta em virtude de seu fornecedor abandonar o mercado e deixar de prover peças de reposição.</t>
  </si>
  <si>
    <t>PT-200.20.00130.03</t>
  </si>
  <si>
    <t>EV-00703</t>
  </si>
  <si>
    <t>LSRTM 3D no domínio da imagem</t>
  </si>
  <si>
    <t>Disponibilização e implantação de algorítmo de migração acústica 3D por mínimos quadrados(LSRTM) no domínio da imagem</t>
  </si>
  <si>
    <t>Maior confiabilidade na amplitude sísmica levando a interpretações mais acuradas de propriedades utilizadas no calculo de VOIP e delimitação de Fácies de reservatório resultando em maior fator de recuperação e sucesso exploratório.</t>
  </si>
  <si>
    <t>U3H8</t>
  </si>
  <si>
    <t>Bruno Pereira Dias</t>
  </si>
  <si>
    <t>9912160</t>
  </si>
  <si>
    <t>ST-0165</t>
  </si>
  <si>
    <t>Inversão de dados sísmicos</t>
  </si>
  <si>
    <t>IT-020</t>
  </si>
  <si>
    <t>Melhoria do imageamento sísmico no pré-sal</t>
  </si>
  <si>
    <t>O Imageamento sísmico em áreas de geologia complexa com grande variação lateral de velocidade e altos contrastes de impedância aústica constitue um problema para o imageamento sísmico. O imagemento no pré-sal das bacias de Santos e Campos carrega todas estas características acresido do agravante dos objetivos geológicos exploratórios em elevadas profundidades.</t>
  </si>
  <si>
    <t>- Os principais custos envolvidos são os investimentos em HPC através de projetos de rede e HH dos empregados envolvidos. - Também há investimentos em consórcios e termos cooperação tecnológicos que desenvolvem metodologias similares, para auxiliar, avaliar e validar o que está sendo desenvolvido internamente na Petrobras.</t>
  </si>
  <si>
    <t xml:space="preserve">- Falta de pessoal especializado para processar o dado sísmico do cliente. - Custo computacional elevado, demandando o uso de clusters de computação de alto-desempenho em GPUs. </t>
  </si>
  <si>
    <t xml:space="preserve">- A solução encontra-se no seu segundo ano de desenvolvimento, com previsão de conclusão para 2023. A primeira aplicação será no campo de Lula, cliente principal do projeto. Também está em discussão a aplicação piloto do algoritmo no dados de OBC de Marlim. </t>
  </si>
  <si>
    <t>- Para obter-se resultados satisfatórios nesta metodologia, é essencial a correta preparação do dado sísmico, com aplicação de filtros e um correto fluxo de processamento.</t>
  </si>
  <si>
    <t>- Pesquisadores do consórcio multiclientes SEP, da Universidade de Stanford. - Empresa Nvidia, desenvolvedora de GPUs e que tem trabalhado, através de um ACT, na otimização dos algoritmos. - Projetos da rede junto ao LNCC e Senai/Cimatec, onde a Petrobras investiu em clusters de HPC. - Termos de cooperação tecnológica com Universidades Brasileira (UFBA, UFPA, UNICAMP)</t>
  </si>
  <si>
    <t xml:space="preserve"> - O alto Custo de processamento desse tipo de metodologia deve impedir que empresas prestadoras de serviço forneçam produtos similares no futuro próximo.</t>
  </si>
  <si>
    <t>- Analistas de sistema com experiência em C e Python para implementação do sistema. - Geofísicos de processamento para preparar o dado do teste piloto para o cliente. - Clusters de computação de alto desempenho baseados em GPUs Nvidia, de geração Volta ou superior.</t>
  </si>
  <si>
    <t>- A melhoria resolução da imagem sísmica permite que os intérpretes tenham maior facilidade para criar modelos estruturais e do sistema petrolífero como um todo, bem como na fase de interpretação quantitativa. Isto diminui o risco na locação de poços e identificação de reservatórios, rochas selantes, sistemas de fraturas, etc.</t>
  </si>
  <si>
    <t>O principal ganho econômico é a disponibilização de uma ferramenta interna que seja capaz de melhorar a estimativa de propriedades geológicas, reduzindo riscos de locação de poço e de perfuração.  Em alinhamento com o programa EXP-100.</t>
  </si>
  <si>
    <t>- Disponibilização por prestadoras de serviço de ferramentas similares a preços atrativos e/ou facilidade de utilização, que não justifiquem o uso interno da ferramenta.</t>
  </si>
  <si>
    <t>Propõe-se entregar um algoritmo de migração sísmica 3D baseado no método de quadrados mínimos. O objetivo é desenvolver uma metodologia capaz de ser aplicada no domínio do dado sísmico e que permita uma melhoria da resolução da imagem migrada, com maior conteúdo de frequências, melhor balanceamento de amplitudes (removendo efeitos de iluminação, por exemplo) e sem efeitos gerados pela convolução com a assinatura da fonte.</t>
  </si>
  <si>
    <t>EV-00713</t>
  </si>
  <si>
    <t>Mapa Proveniência-Qualidade Reservatórios Formação Alagamar</t>
  </si>
  <si>
    <t>Mapa de proveniência e qualidade de reservatórios do Mb. Upanema/CPT - Seção Mar Profundo, Bacia Potiguar</t>
  </si>
  <si>
    <t>1) Diminuição do risco exploratório;_x000D_
2) Aumento de reservas.</t>
  </si>
  <si>
    <t>upimgs/Rocha.JPG</t>
  </si>
  <si>
    <t>U336</t>
  </si>
  <si>
    <t>Bruno Rafael de Barros Pereira</t>
  </si>
  <si>
    <t>2413416</t>
  </si>
  <si>
    <t>ST-0135</t>
  </si>
  <si>
    <t>Identificação e avaliação de riscos nos plays da Margem Equatorial</t>
  </si>
  <si>
    <t>IT-021</t>
  </si>
  <si>
    <t>Novas Fronteiras Exploratórias</t>
  </si>
  <si>
    <t>A sustentabilidade da produção de óleo e gás (recursos finitos) depende exclusivamente da recomposição de reservas, o que exige a prospecção de novas áreas exploratórias ou criação de novos modelos exploratórios</t>
  </si>
  <si>
    <t>Custos do projeto: HH, contratos, TCs e viagens. Implantação: somente HH para atualização da Base de Dados</t>
  </si>
  <si>
    <t>Integrar dados de terra, água rasa e água profunda da seção Alagamar da Bacia Potiguar</t>
  </si>
  <si>
    <t>Entrega em finalização; Bacia Potiguar; maio 2020</t>
  </si>
  <si>
    <t xml:space="preserve"> Integração de dados</t>
  </si>
  <si>
    <t>ICT (UFRGS); Laboratórios de análises de rocha;  Softwares comerciais</t>
  </si>
  <si>
    <t xml:space="preserve">Confirmação do potencial exploratório da área com novas descobertas </t>
  </si>
  <si>
    <t>Análises laboratóriais externas a Petrobrás</t>
  </si>
  <si>
    <t xml:space="preserve">Maior detalhamento da composição primária dos arenitos (nas potenciais áreas de acumulação de sedimentos no intervalo estudado), o que permite fornecer insumos para modelagem da qualidade dos reservatórios, tanto associada ao soterramento como aos processos diagenéticos. </t>
  </si>
  <si>
    <t>Aumento da reserva</t>
  </si>
  <si>
    <t>Desinvestimento/entrega de área/bloco exploratório por parte da petrobras</t>
  </si>
  <si>
    <t>Determinar rotas de transporte de sedimentos dentro da seção Alagamar, as quais vão controlar os principais acumulações; Mapear os arenitos com a indicação de suas qualidades como rocha reservatório.</t>
  </si>
  <si>
    <t>EV-00714</t>
  </si>
  <si>
    <t>Mapa Paleogeográfico do Aptiano da Margem Equatorial</t>
  </si>
  <si>
    <t>Disponibilização do mapa paleogeográfico do Aptiano da Margem Equatorial</t>
  </si>
  <si>
    <t>1) Diminuição do risco exploratório_x000D_
2) Suporte aos BID´s _x000D_
3) Integração com o projeto regional</t>
  </si>
  <si>
    <t>upimgs/paleogeografia_do_aptiano_XOTj4G1.JPG</t>
  </si>
  <si>
    <t>Integrar o grande número de informações geológicas sobre o Aptiano do Brasil num curto espaço de tempo e mão-de-obra limitada, bem como gerar novos resultados de análises laboratoriais  em tempos de pandemia para aprimorar o mapa.</t>
  </si>
  <si>
    <t>1) Revisão bilbiográfica e levantamento de dados existentes; 2) novas análises laboratoriais litológicas, geoquímicas e paleontológica; 3) integração das informaçõs geológicas e confecção do mapa; 4) sua aplicação está voltada a entendimentos dos sistemas petrolíferos aptianos (distribuição de rochas geradoras e reservatórios)  na margem equatorial e poderá ser aplicado a área de negócios tão breve o mapa esteja pronto.</t>
  </si>
  <si>
    <t>Modelos anteriores aplicados nas bacias brasileiras  e estrutura da Base de Dados Integrada do E&amp;P.</t>
  </si>
  <si>
    <t>EXP/TAID/TID/GDGEO_x000D_
EXP/AEXP/AT4_x000D_
EXP/PE/AB_x000D_
EXP/PE/NAE_x000D_
EXP/TPGG/TGEO</t>
  </si>
  <si>
    <t>A premissa se baseia na integração das informações novas e já existentes para compor um mapa mais realista refletindo a  paleogeografia do Aptiano na margem equatorial.</t>
  </si>
  <si>
    <t>1) HH da Petrobras, para realizar a análise e integração dos dados litológicos, geoquímicos e bioestratráficos,  e sua implantação na estrutura de Dados do BDIEP;</t>
  </si>
  <si>
    <t>Uso de um modelo paleogeográfico para o intervalo Aptiano pode trazer benefícios para área de negócios da Petrobras no que tange a áreas de fronteira na margem equatorial, dando suporte a locações exploratórias, bem como auxiliando no entendimento dos sistemas petrolíferos.</t>
  </si>
  <si>
    <t>Diminuição de custos, uma vez que os modelos trazem mais certezas aos processos exploratórios</t>
  </si>
  <si>
    <t>A entrega é para uso interno da Petrobras, mas poderá ser publicada em periódico externo confrontando o modelo desenvolvido internamento com outros disponíveis na literatura. De toda forma, não haverá grandes impactos no mercado, caso a entrega não alcance o resultado esperado.</t>
  </si>
  <si>
    <t>Fornecer um mapa  paleogeográfico do intervalo Aptiano  da margem equatorial (Bacias Potiguar e Ceará) utilizando os termos e metodologias disponíveis, adequado à nossa base de dados de E&amp;P.</t>
  </si>
  <si>
    <t>EV-00715</t>
  </si>
  <si>
    <t>Mapa Exsudações Óleo Bacias Barreirinhas, Ceará e Potiguar</t>
  </si>
  <si>
    <t>Mapa de localização: exsudações de óleo no fundo marinho nas bacias de Barreirinhas, Ceará e Potiguar</t>
  </si>
  <si>
    <t xml:space="preserve">Custos do projeto: HH, contratos, TCs e viagens. </t>
  </si>
  <si>
    <t xml:space="preserve">Caracterizar a influência da evolução termo-tectônica das zonas de fratura Fernando de Noronha e Romanche no fenômeno de exsudação de óleo em águas ultra a hiperprofundas das bacias Potiguar, Ceará e Barreirinhas. </t>
  </si>
  <si>
    <t>O trabalho inclui a detecção de seepage  slicks com imagens  orbitais de radar na Bacia do Ceará, abrangendo a terminação oeste da  Zona de Fratura Romanche. A modelagem da trajetória inversa  dos seepage slicks até o fundo marinho nas bacias Potiguar, Ceará e Barreirinhas permitirá reconhecer o contexto estrutural das exsudações de óleo. Tal resultado será comparado com episódios tectono-termais ao longo das zonas de fratura Fernando de Noronha e Romanche, para representar cenários possíveis da geração e migração de óleo. Os dados de piston cores e heat flow fornecerão condições de contorno na pesquisa. Tais procedimentos podem contribuir para identificar sistemas petrolíferos ativos nessa porção da Margem Equatorial Brasileira.</t>
  </si>
  <si>
    <t>Seepage slicks são feições de óleo na superfície do oceano detectadas em imagens de radar, que indicam sistemas petrolíferos ativos.  Sua distribuição e a localização das áreas de convergência no fundo do mar permitem verificar a possível influência das zonas de fratura  no fenômeno de exsudação de óleo.</t>
  </si>
  <si>
    <t>Geospaço Sensoriamento Remoto e Geologia do Petróleo Ltda., startup nativa da UFRJ/COPPE, com competência tecnológica para efetuar o processamento digital de imagens de radar de abertura sintética (SAR). Oilfinder Serviços de Sensoriamento Remoto e Modelagem Computacional Ltda., também startup nativa da UFRJ/COPPE, para a modelagem inversa da trajetória de manchas de óleo no mar associadas a exsudações (seepage slicks). O trabalho conta ainda com a contribuição técnica de geólogos do CENPES/PDEP/GEOTEC e EXP/AEXP-M/MEQ.</t>
  </si>
  <si>
    <t>Intensa interação com os clientes na EXP durante o desenvolvimento da pesquisa, de modo a facilitar a implantação dos resultados obtidos.</t>
  </si>
  <si>
    <t>1)  Piston cores para amostragem geoquímica, medidas de heat flow no fundo do mar, anomalias acústicas na coluna d'água, backscatter e grade batimétrica multibeam de alta resolução; 2) 20 imagens RADARSAT-2 no modo ScanSAR Narrow; 3) HH da Petrobras; 4) Serviços da Geospaço e da Oilfinder.</t>
  </si>
  <si>
    <t>A execução de modelagens computacionais, apoiadas em de imagens de satélite e informações do assoalho oceânico, fornecerá subsídios à interpretação de sistemas petrolíferos ativos na terminação ocidental das zonas de fratura Fernando de Noronha e Romanche.</t>
  </si>
  <si>
    <t xml:space="preserve">Aumento de reservas </t>
  </si>
  <si>
    <t>Dificuldades na contratação dos serviços das startups Geospaço Sensoriamento Remoto e Geologia do Petróleo Ltda. e Oilfinder Serviços de Sensoriamento Remoto e Modelagem Computacional Ltda.</t>
  </si>
  <si>
    <t>1. Identificação de seepage slicks na Bacia do Ceará com imagens RADARSAT-2  (já efetuada em Potiguar e Barreirinhas); 2. Modelagem inversa da trajetória dos seepage slicks para definir sua origem no assoalho oceânico; 3. Análise geomorfométrica dos dados batimétricos de alta resolução, para estabelecer o contexto estrutural das exsudações de óleo; 3. Comparação da modelagem inversa com os dados de piston cores, heat flow, backscatter e coluna d'água; 4. Estudo de episódios tectono-termais nas zonas de fratura Fernando de Noronha e Romanche, tomando por base o posicionamento de corpos ígneos e de prováveis geradores mapeados com dados sísmicos.</t>
  </si>
  <si>
    <t>PT-200.20.00135.03</t>
  </si>
  <si>
    <t>EV-00716</t>
  </si>
  <si>
    <t>Arcabouço Biocronoestigráfico Seção Aptiana/Albiana Pós-Sal</t>
  </si>
  <si>
    <t>Arcabouço biocronoestratigrafico  integrado da seção Aptiana/Albiana Pós-sal das bacias da margem continental do Brasil</t>
  </si>
  <si>
    <t>SU74</t>
  </si>
  <si>
    <t>Francisco Henrique de Oliveira Lima</t>
  </si>
  <si>
    <t>184724</t>
  </si>
  <si>
    <t>Adquirir novos dados e atualizar a base de dados</t>
  </si>
  <si>
    <t>Foi elaborado um arcabouço biocronoestratigráfico integrado que está em fase de teste e avaliação para aplicação no EXP e RES, disponível em de Março/2020</t>
  </si>
  <si>
    <t>Pesquisadores para a geração, intergração e correlação dos dados biocronoestratigráficos e paleoecológicos; Técnicos para manuseio e processamento de amostras de rocha; Modelos anteriores aplicados nas bacias brasileiras  e estrutura da Base de Dados Integrada do E&amp;P</t>
  </si>
  <si>
    <t>Universidades Parceiras com TC's em andamento (UNISINOS, UFRJ, UFPE, entre outras)</t>
  </si>
  <si>
    <t>O arcabouço biocronoestratigráfico gerado, implantado na base de dados, estará disponível para os aplicativos de modelagem de reservatórios e bacias, com maior resolução, pois foi customizado para as bacias da margem continental do Brasil</t>
  </si>
  <si>
    <t>1) Disponibilidade de HH de pesquisadores e técnicos; 2) Disponibilidade de laboratórios para processamento de amostras de rocha; 3) Contribuições dos TC's</t>
  </si>
  <si>
    <t>Insumos para um maior detalhamento nas correlações sísmicas e estratigráficas, em estudos de modelagem de bacias, processamento geológico, avaliação de sistemas petrolíferos e redução do risco exploratório neste intervalo.</t>
  </si>
  <si>
    <t>Diminuição de custos, uma vez que os modelos trazem mais certezas aos processo exploratórios</t>
  </si>
  <si>
    <t>A entrega é para uso interno da Petrobras - sua implantação na Base de dados integrada é essencial para utilização nos aplicativos de modelagem do E&amp;P que dependem desta Base.</t>
  </si>
  <si>
    <t>Incrementar a resolução biocronoestratigráfica e paleoecológica das seções carbonáticas e siliciclásticas aptianas/albianas pós-sal em apoio às atividades de Exploração e Produção nas bacias da margem continental do Brasil, especialmente aquela situadas nas margens sudeste e equatorial</t>
  </si>
  <si>
    <t>PT-200.20.00135.01</t>
  </si>
  <si>
    <t>EV-00717</t>
  </si>
  <si>
    <t>Modelo Diagenético e de Qualidade de Reservatórios Albo-Cenomanianos das Bacias Potiguar-Ceará</t>
  </si>
  <si>
    <t>Modelo diagenético e de qualidade de reservatórios da seção Albo-Cenomaniana das Bacias Potiguar e Ceará em Águas Profundas</t>
  </si>
  <si>
    <t>upimgs/DSC02301.JPG</t>
  </si>
  <si>
    <t>Integrar dados de terra, água rasa e água profunda da seção Albo-Cenomaniana das bacias Potiguar e Ceará</t>
  </si>
  <si>
    <t>Pré-projeto; bacia Potiguar e Ceará; dezembro 2021</t>
  </si>
  <si>
    <t>Integração de dados</t>
  </si>
  <si>
    <t>ICT (UFRGS ou UFRN e FIT); laboratórios de análise de rocha; prestadores de serviços na área de softwares de modelagem</t>
  </si>
  <si>
    <t>Análises laboratoriais externas a Petrobras</t>
  </si>
  <si>
    <t xml:space="preserve">Maior detalhamento da composição primária e diagenética dos arenitos fornecendo insumos para modelagem da qualidade dos reservatórios em áreas de fronteiras exploratória </t>
  </si>
  <si>
    <t>Determinar os parâmetros estratigráficos, sedimentológicos e diagenéticos que controlam a qualidade dos reservatórios Albo-Cenomanianos das Bacias Potiguar e Ceará em terra e água rasa, aplicando as mesmas premissas para entender a qualidade dos reservatórios em água profunda</t>
  </si>
  <si>
    <t>PT-200.20.00135.04</t>
  </si>
  <si>
    <t>EV-00718</t>
  </si>
  <si>
    <t>Correlação Biocronoestratigrafica Aptiano-Albiano Pós-Sal</t>
  </si>
  <si>
    <t>Seções de correlação  biocronoestratigrafica da seção Aptiana/Albiana Pos-sal das bacias da margem continental</t>
  </si>
  <si>
    <t>Será elaborado um arcabouço biocronoestratigráfico integrado para aplicação no EXP e RES, disponível a partir  de Março/2022</t>
  </si>
  <si>
    <t>Pesquisadores para a geração, intergração e correlação dos dados biocronoestratigráficos e paleoecológicos</t>
  </si>
  <si>
    <t>1) Universidades Parceiras com TC's em andamento (UNISINOS, UFRJ, UFPE, entre outras)</t>
  </si>
  <si>
    <t>PT-200.20.00135.02</t>
  </si>
  <si>
    <t>EV-00719</t>
  </si>
  <si>
    <t>Modelo Qualidade de Reservatórios Campanianos Bacia SE-AL</t>
  </si>
  <si>
    <t>Modelo de qualidade dos reservatórios campanianos, águas ultra-profundas da Bacia de Sergipe</t>
  </si>
  <si>
    <t>EXP/AEXP/AT3</t>
  </si>
  <si>
    <t>upimgs/Imagem3_5pGInnN.jpg</t>
  </si>
  <si>
    <t>ST-0138</t>
  </si>
  <si>
    <t>Identificação e avaliação de riscos nos plays das Bacias da Margem Leste</t>
  </si>
  <si>
    <t>Qualidade da obtenção dos dados petrográficos; Integração dos dados de diferentes escalas de abordagem, estratigrafia e petrologia.</t>
  </si>
  <si>
    <t>será aplicado nos reservatórios turbidíticos campanianos de águas ultra-profundas da Bacia de Sergipe; a partir de janeiro de 2021</t>
  </si>
  <si>
    <t>Ausência de modelo de reservatório com determinação dos seus controladores a nível estratigráfico.</t>
  </si>
  <si>
    <t xml:space="preserve">ICT (UFRGS); laboratórios de análise de rocha; </t>
  </si>
  <si>
    <t xml:space="preserve">Confirmação do potencial da estrtirfia e composição primária de arenitos como controladores da qualidade de reservatórios em águas profundas da bacoa de Sergipe-Alagoas </t>
  </si>
  <si>
    <t>1) HH Petrobras, para realizar a análises e integração dos dados gerados pelos grupos de técnicos envolvidos com a entrega.</t>
  </si>
  <si>
    <t>Uso de um modelo de reservatório o qual oferece um aumento de resolução e confiabilidade na modelagem de reservatórios</t>
  </si>
  <si>
    <t>Aumento das reserva</t>
  </si>
  <si>
    <t>Desinvestimento/entrega de área/bloco exploratório por parte da petrobras na área objeto da entrega</t>
  </si>
  <si>
    <t xml:space="preserve">Entender como as variações as variações da composição detrítica e diagenética, dentro das sequências, impacta a qualidade dos reservatórios progressivo soterramento dos resevatórios turbidíticos campanianos.
</t>
  </si>
  <si>
    <t>EV-00720</t>
  </si>
  <si>
    <t>Modelo Evolução Paleobatimétrica Bc de Campos e ES</t>
  </si>
  <si>
    <t>Modelo da Evolução Paleobatimétrica: bacias de Santos, Campos e ES</t>
  </si>
  <si>
    <t>upimgs/Paleobatimetria2.jpg</t>
  </si>
  <si>
    <t>CTXI</t>
  </si>
  <si>
    <t>Carol Coutinho Johnsson</t>
  </si>
  <si>
    <t>211509</t>
  </si>
  <si>
    <t>Uniformizar a Base de dados , hoje com diversos padrões para paleobatimetria - reflexo histórico da aplicação desta metodologia na Petrobras em 40 anos.</t>
  </si>
  <si>
    <t>Foram definidos parâmetros padronizados para as bacias da margem sudeste, para compor uma base de dados estruturada. Estes parâmetros vão compor o modelo paleobatimétrico das bacias da margem Sudeste, e são aplicados na etapa atual do projeto, a partir de março 2020.</t>
  </si>
  <si>
    <t>Modelos anteriores aplicados nas bacias brasileiras  e estrutura da Base de Dados Integrada do E&amp;P</t>
  </si>
  <si>
    <t>Universidades parceiras com competência técnica para realizar estudos relacionados a análises paleobatimétricas, complementando o que é feito no CENPES. Existe um Termo de Cooperação em assinatura (UFES) e dois em planejamento (USP e UFF).</t>
  </si>
  <si>
    <t>O modelo paleobatimétrico gerado, implantado na base de dados, estará disponível para os aplicativos de modelagem de reservatórios e bacias, com maior resolução, pois foi customizado para as bacias da margem sudeste.</t>
  </si>
  <si>
    <t>1) HH da Petrobras, para realizar a análise e integração dos dados e modelos de paleobatimetria,  e sua implantação na estrutura de Dados do BDIEP;    2) Resultados dos Termos de Cooperação , com modelos alternativos e complementares aos utilizados na PETROBRAS</t>
  </si>
  <si>
    <t>Uso de um modelo paleobatimétrico operacional, customizado para as bacias da margem sudeste - aumento de resolução e confiabilidade na modelagem de reservatórios e plays exploratórios</t>
  </si>
  <si>
    <t>Fornecer um modelo de evolução paleobatimétrica peracional para as bacias da margem sudeste, utilizando os termos e metodologias padronizados no projeto, adequado à nossa base de dados de E&amp;P.</t>
  </si>
  <si>
    <t>PT-200.20.00138.01</t>
  </si>
  <si>
    <t>EV-00721</t>
  </si>
  <si>
    <t>Metodologia experimental - injeção de fluidos reativos+TSS</t>
  </si>
  <si>
    <t>Metodologia experimental para ensaios de injeção de fluidos reativos + TSS_x000D_
Desenvolvimento de metodologia experimental e de simulação para previsão da perda de injetividade em carbonatos considerando a reatividade e a presença de sólidos.</t>
  </si>
  <si>
    <t>(1) Aumentar a eficiência de injeção e, consequentemente, evitar perdas de produção; (2) Redução de Custo em operações de fraturamento ácido.</t>
  </si>
  <si>
    <t>upimgs/Reativo.jpg</t>
  </si>
  <si>
    <t>BA9J</t>
  </si>
  <si>
    <t>Rafaella Magliano Balbi de Faria</t>
  </si>
  <si>
    <t>9886529</t>
  </si>
  <si>
    <t>ST-0139</t>
  </si>
  <si>
    <t>Modelagem de transporte reativo visando otimização da injeção</t>
  </si>
  <si>
    <t>HH P&amp;D_x000D_
Contrato IFPEN</t>
  </si>
  <si>
    <t>Assinatura de contrato com IFPEN para simulador de transporte reativo.</t>
  </si>
  <si>
    <t>O by-pass da URS já é realizado desde outubro de 2015;_x000D_
_x000D_
O by-pass parcial da URS nos FPSOs Cidade de Itaguaí e Cidade de Mangaratiba será realizado em 2020._x000D_
_x000D_
A reinjeção de água produzida nos carbonatos da P-40 começará em 2022.</t>
  </si>
  <si>
    <t>Injetividade dos poços._x000D_
Reatividade do carbonato.</t>
  </si>
  <si>
    <t>IFPEN</t>
  </si>
  <si>
    <t>Pequenas obras na plataforma;_x000D_
Aditivos em contratos com afretadas para a realização de by-pass da URS;_x000D_
Disponibilidade de barcos de estimulação.</t>
  </si>
  <si>
    <t>Contrato com IFPEN para desenvolvimento de software de simulação de transporte reativo contemplando perda de injetividade causado por sólido.</t>
  </si>
  <si>
    <t>VPL riscado R$ 8 MM</t>
  </si>
  <si>
    <t>Aumento da eficiência de injeção e, consequentemente, aumento/manutenção da produção pela viabilidade do by-pass._x000D_
Evitar perdas/restrição da produção._x000D_
Redução de custo em operações de fraturamento ácido por substituição de operações de acidificação via barco.</t>
  </si>
  <si>
    <t>Impossibilidade de acordo para Aditivos em contratos com afretadas para a realização de by-pass da URS;_x000D_
Indisponibilidade de barcos de estimulação.</t>
  </si>
  <si>
    <t>Avaliação da perda de injetividade associada ao aumento do teor de sólidos na água de injeção por conta do by-pass ou reinjeção de água produzida em reservatórios carbonáticos;_x000D_
_x000D_
Modelagem da perda de injetividade em conjunto com interações rocha-fluido no entorno do injetor para injeção de água do mar dessulfatada, água do mar e água produzida.</t>
  </si>
  <si>
    <t>EV-00722</t>
  </si>
  <si>
    <t>By-pass da Unidade de Remoção de Sulfato em Plataformas: Entrega Evita Perda de Produção no Pré-sal</t>
  </si>
  <si>
    <t>Simulação de Transporte Reativo - COORES - Abrangência da implementação do by-pass da URS nas palataformas FPCMB e FPCIG do campo de Iracema.</t>
  </si>
  <si>
    <t>(1) Aumento da Eficiência de injeção.</t>
  </si>
  <si>
    <t>upimgs/COORES.jpg</t>
  </si>
  <si>
    <t>Realização ensaios para determinação de parâmetros geomecânicos;   _x000D_
Assinatura de contrato com IFPEN para simulador de transporte reativo.</t>
  </si>
  <si>
    <t>O by pass total da URS na P-58 já é realizado desde outubro de 2015;_x000D_
Houve mudança de metalurgia de poços produtores que não serão convertidos em injetores;_x000D_
O ajuste de histórico foi realizado para todos os poços em que há água produzida com porcentagem de água de injeção e a atualização é feita sempre que necessário;_x000D_
O by pass parcial da URS nos FPSOs Cidade de Itaguaí e Cidade de Mangaratiba será realizado em 2020.</t>
  </si>
  <si>
    <t>Composição da água produzida de acordo com o modelado;_x000D_
Injetividade dos poços.</t>
  </si>
  <si>
    <t>Pequenas obras na plataforma;_x000D_
Aditivos em contratos com afretadas para a realização de by pass da URS;_x000D_
Produtos químicos antiincrustantes disponíveis;_x000D_
Metalurgia substituta disponível no mercado.</t>
  </si>
  <si>
    <t>Contrato com IFPEN para desenvolvimento de software de simulação de transporte reativo.</t>
  </si>
  <si>
    <t>VPL riscado R$ 390 MM</t>
  </si>
  <si>
    <t>Aumento da eficiência de injeção e, consequentemente, aumento/manutenção da produção._x000D_
Evitar perdas/restrição da produção._x000D_
Previsão da composição de água produzida para prever potencial de incrustação e planejamento de injeção de produtos e tratamentos;_x000D_
Substituição de metalurgia de poços produtores devido à previsão de pH dos fluidos aquosos produzidos.</t>
  </si>
  <si>
    <t>Impossibilidade de acordo para Aditivos em contratos com afretadas para a realização de by-pass da URS;_x000D_
Produtos químicos antiincrustantes indisponíveis;_x000D_
Metalurgia substituta indisponível no mercado.</t>
  </si>
  <si>
    <t>Ajuste de histórico da água produzida de poços do Pré-sal por simulação de transporte reativo em meio poroso;_x000D_
Avaliação do impacto do by-pass da URS nos FPSO’s do PPSBS e Parque das Baleias considerando os modelos de IRF ajustados para histórico de composição de água produzida;_x000D_
Avaliação da perda de injetividade associada ao aumento do teor de sólidos na água de injeção por conta do by-pass;_x000D_
Modelagem do ganho de injetividade devido a interações rocha-fluido no entorno do injetor para injeção de água do mar dessulfatada, água do mar e água produzida.</t>
  </si>
  <si>
    <t>EV-00723</t>
  </si>
  <si>
    <t>Simulação - teste de fraturamento considerando efeito térmico</t>
  </si>
  <si>
    <t>Simulação numérica em escala de poço de teste de fraturamento considerando o efeito térmico.</t>
  </si>
  <si>
    <t>Geração de propriedades dos materiais (propriedades térmicas e tenacidade à fratura); Definição da metodologia numérico-analítica (KGD-PKN, XFEM, Barton-Bandis); Utilização do efeito térmico na definição da pressão máxima de injeção em poços injetores.</t>
  </si>
  <si>
    <t>upimgs/02.png</t>
  </si>
  <si>
    <t>BH1R</t>
  </si>
  <si>
    <t>Diogo Folador Rossi</t>
  </si>
  <si>
    <t>2511110</t>
  </si>
  <si>
    <t>ST-0140</t>
  </si>
  <si>
    <t>Injeção e reinjeção de água com riscos geomecânicos mitigados</t>
  </si>
  <si>
    <t>Mão de obra e licença de software já adquiridos.</t>
  </si>
  <si>
    <t>- Compreensão das particularidades das metodologias, tanto particularidades teóricas quanto de execução.</t>
  </si>
  <si>
    <t>A situação é de alta incerteza na previsão da operação, o que leva a limitação de pressões de operação e incerteza na confiabilidade do recurso de isolamento de camadas pela completação inteligente. A metodologia pode ser aplicada assim que estiver disponível em todos os campos.</t>
  </si>
  <si>
    <t>- Robustez dos dados utilizados;_x000D_
- Limitações teóricas da metodologia e suas implicações na operação.</t>
  </si>
  <si>
    <t>- Engenheiros de reservatório com atividade de simulação de fluxo e simulação geomecânica;_x000D_
- Equipes de desenvolvimento das companhias que fornecem os simuladores numéricos;_x000D_
- Profissionais de operação de fraturamento em testes de poço.</t>
  </si>
  <si>
    <t>Disponibilidade de dados de campo;_x000D_
Disponibilidade de licenças do software;_x000D_
Sucesso das operações de fraturamento;_x000D_
Válvula de completação inteligente funcionando conforme projetada.</t>
  </si>
  <si>
    <t>- Disponibilidade de dados de campo;_x000D_
- Robustez do equipamento utilizado na atividade da entrega;_x000D_
- Disponibilidade de licenciamento de softwares.</t>
  </si>
  <si>
    <t>VPL riscado R$ 25 MM</t>
  </si>
  <si>
    <t>Avaliar o risco de comunicação entre zonas de produção, com ganho de 10% do fator de recuperação obtido da Completação Inteligente.</t>
  </si>
  <si>
    <t>Indisponibilidade de dados de campo;_x000D_
Indisponibilidade de licenças do software;_x000D_
Insucesso das operações de fraturamento;_x000D_
Falha na válvula de completação inteligente.</t>
  </si>
  <si>
    <t>- Estabelecer uma metodologia de simulação geomecânica com efeito de fraturamento nas proximidades dos poços e, com isso, melhorar a previsibilidade da operação considerando fatores que aumentam sua complexidade, como a variação de condições ambientais in situ e hetereogeneidades físicas.</t>
  </si>
  <si>
    <t>PT-200.20.00140.02</t>
  </si>
  <si>
    <t>EV-00724</t>
  </si>
  <si>
    <t>Metodologia de modelagem geomecânica incorporando incertezas</t>
  </si>
  <si>
    <t>Unificação das metodologias para análise de incerteza em modelos geomecânicos.</t>
  </si>
  <si>
    <t>Automatização do processo de ajuste de tensão na criação de modelos geomecânicos 3Ds; Consideração de múltiplos modelos na tomada de decisões que envolvem o modelo geomecânico.</t>
  </si>
  <si>
    <t>upimgs/01.png</t>
  </si>
  <si>
    <t>HH P&amp;D_x000D_
Contrato PUC</t>
  </si>
  <si>
    <t>A implementação do código, e o tamanho dos modelos geomecânicos, o que gera muita demanda computacional.</t>
  </si>
  <si>
    <t>Uma vez implementada, a metodologia poderá ser aplicada em toda modelagem geomecânica. Espera-se que a versão alfa já poderá ser utilizada pelos usuários finais, ainda que de maneira limitada.</t>
  </si>
  <si>
    <t>Disponibilidade de clusters.</t>
  </si>
  <si>
    <t>A princípio PUC, embora o projeto seja majoritariamente interno.</t>
  </si>
  <si>
    <t>Os recursos computacionais atuais não sejam diminuídos.</t>
  </si>
  <si>
    <t>Disponibilidade de clusters para os testes.</t>
  </si>
  <si>
    <t>Aceleração na modelagem geomecânica e, principalmente, o tratamento estatístico dos modelos geomecânicos, hoje determinísticos._x000D_
VPL riscado R$ 1,3 MM</t>
  </si>
  <si>
    <t>Aceleração na modelagem geomecânica e, principalmente, o tratamento estatístico dos modelos geomecânicos, hoje determinísticos.</t>
  </si>
  <si>
    <t>O custo computacional ser tão alto que seja preferível a manutenção do modelo atual. Ainda assim, dado o aumento do poder computacional da Petrobras, espera-se que mesmo nesse cenário, o resultado seria apenas atrasado, não anulado.</t>
  </si>
  <si>
    <t>Implementar a metodologia do ensemble smoother - MDA para modelos geomecânicos. Por enquanto essa técnica está implementada na petrobras apenas para a assimilação de dados de escoamento por meio do BRKalmann.</t>
  </si>
  <si>
    <t>PT-200.20.00140.03</t>
  </si>
  <si>
    <t>EV-00725</t>
  </si>
  <si>
    <t>Método para a discriminação de fundos carbonáticos e detecção de exsudações</t>
  </si>
  <si>
    <t>Disponibilização de método robusto para a discriminação de fundos carbonáticos e identificação de exsudações no subfundo marinho e na coluna d’agua.</t>
  </si>
  <si>
    <t>Melhorar o conhecimento acerca da natureza do fundo marinho antes de se investir na aquisição de novos blocos exploratórios; possibilitar a identificação da ocorrência de exsudações naturais (ou induzidas) previamente à perfuração de poços, assim evitando problemas relacionados a estes ou ainda problemas ambientais/ de SMS; possibilitar a identificação da ocorrência de exsudações naturais (ou induzidas) e fundos carbonáticos, e assim, otimizar a instalação, segurança e gerenciamento da infraestrutura submarina.</t>
  </si>
  <si>
    <t>upimgs/03.png</t>
  </si>
  <si>
    <t>HH DE P&amp;D; ENCARGOS; TERMO DE COOPERAÇÃO COM UNIVERSIDADE.</t>
  </si>
  <si>
    <t>1 - APROVAÇÃO DE NOVO TERMO DE COOPERAÇÃO COM A UnB;_x000D_
2 - MAIOR DISPONIBILIDADE DA EQUIPE DA ES/SUB/GEO.</t>
  </si>
  <si>
    <t>PROJETO EM ESTÁGIO INTERMEDIÁRIO; APLICÁVEL INICIALMENTE NA ÁREA-ALVO (COMPLEXO DE MARLIM, NA BACIA DE CAMPOS), MAS EXTENSÍVEL A OUTRAS ÁREAS MARÍTIMAS, ESPECIALMENTE DAS BACIAS DE CAMPOS E SANTOS; ANTES DA ATUAL PANDEMIA, A PREVISÃO DE APLICAÇÃO SERIA A PARTIR DO FINAL DE 2021</t>
  </si>
  <si>
    <t>1 - DISPONIBILIDADE DE DADOS DE SONAR MULTIFEIXE E SBP, SE POSSÍVEL TAMBÉM SOBRE ÁREAS DE EXSUDAÇÕES JÁ CONHECIDAS (QUE SERIAM LEVANTADOS NUM NOVO TERMO DE COOPERAÇÃO);_x000D_
2 - DISPONIBILIDADE DE HH INTERNO.</t>
  </si>
  <si>
    <t>HÁ DOIS PARCEIROS POTENCIAIS, QUE TAMBÉM JÁ CONTRIBUÍRAM NO PASSADO: UFF e UnB.</t>
  </si>
  <si>
    <t>DISPONIBILIDADE DE DADOS GEOACÚSTICOS (COMO SBP E SONAR MULTIFEIXE) DE QUALIDADE, EM QUANTIDADE E DENSIDADE SUFICIENTES.</t>
  </si>
  <si>
    <t>RECURSOS HUMANOS INTERNOS E APROVAÇÃO DE NOVO TERMO DE COOPERAÇÃO, ENVOLVENDO A UnB E UFF.</t>
  </si>
  <si>
    <t>PREVISÃO DE RISCOS RELACIONADOS À PERFURAÇÃO DE POÇOS, INDICAÇÃO DE POSSÍVEIS RISCOS FUTUROS, RELACIONADOS À INTEGRIDADE DA FORMAÇÃO, QUANDO DA FASE DA PRODUÇÃO._x000D_
VPL riscado R$ 29 MM.</t>
  </si>
  <si>
    <t>ALÉM DE PERMITIR MELHOR AVALIAR POSSÍVEIS RISCOS DURANTE A PERFURAÇÃO DE POÇOS OU DURANTE A PRODUÇÃO, EVITAR CUSTOS DE AQUISIÇÃO DE BLOCOS EXPLORATÓRIOS (BÔNUS DE ASSINATURA) EM ÁREAS COM FUNDOS MARINHOS SENSÍVEIS DO PONTO DE VISTA AMBIENTAL E/ OU DE RISCO OPERACIONAL, QUE EXIJAM ESTUDOS ESPECÍFICOS ADICIONAIS, ASSIM DEMANDANDO AUMENTO DO TEMPO DESPENDIDO ATÉ A PRIMEIRA PERFURAÇÃO OU ATÉ A CAMPANHA DE OBTENÇÃO DE DADOS GEOFÍSICOS; NO LIMITE, NECESSIDADE DE DEVOLUÇÃO DO BLOCO, E PERDA DO VALOR INVESTIDO PARA SUA AQUISIÇÃO.</t>
  </si>
  <si>
    <t>INDISPONIBILIDADE DE DADOS GEOACÚSTICOS (COMO SONAR MULTIFEIXE E SBP), NECESSÁRIOS À CARACTERIZAÇÃO INDIRETA DE FUNDOS CARBONÁTICOS E EXSUDAÇÕES.</t>
  </si>
  <si>
    <t>PROPÕE-SE ENTREGAR UM MÉTODO/ SISTEMÁTICA ROBUSTO, QUE SEJA CAPAZ DE IDENTIFICAR E PREVER EXSUDAÇÕES GASOSAS (E LÍQUIDAS) NA COLUNA D'ÁGUA E SUBFUNDO MARINHO, EMPREGANDO MÉTODOS INDIRETOS, COMO A ANÁLISE DOS DADOS GEOFÍSICOS DE SBP E MULTIFEIXE, APLICÁVEL EM QUALQUER ÁREA MARÍTIMA QUE DISPONHA DESSE TIPO DE INFORMAÇÃO; PARÂMETROS TÉCNICOS INCLUEM A PREVISIBILIDADE DA OCORRÊNCIA DE POSSÍVEIS RISCOS À PERFURAÇÃO E À PRODUÇÃO.</t>
  </si>
  <si>
    <t>PT-200.20.00140.01</t>
  </si>
  <si>
    <t>EV-00726</t>
  </si>
  <si>
    <t>Definição Produtos Químicos – Cenário Reinjeção</t>
  </si>
  <si>
    <t>Definição Produtos Químicos – Cenário Reinjeção - Avaliação de fluidos para restauração de injetividade._x000D_
Avaliação da eficiência de produtos químicos para mitigação e produtos alternativos para remoção de dano.</t>
  </si>
  <si>
    <t>Redução de perda de produção devido à mitigação e remoção de dano em poços injetores em cenários de reinjeção de água produzida.</t>
  </si>
  <si>
    <t>upimgs/Mitigação.jpg</t>
  </si>
  <si>
    <t>ST-0141</t>
  </si>
  <si>
    <t>Mitigação e remoção de danos nos poços injetores</t>
  </si>
  <si>
    <t>HH P&amp;D; custos com produtos químicos (a serem avaliados); serviços técnicos e materiais.</t>
  </si>
  <si>
    <t>Reprodução da água produzida em laboratório;                                Teste de produtos em campo;    Fornecedores que atendam às especificações.</t>
  </si>
  <si>
    <t>De forma geral, as atividades se aplicam a todas as plataformas com reinjeção de água produzida. O início está previsto para dez/2020.</t>
  </si>
  <si>
    <t>Eficiência dos produtos na mitigação da geração de sólidos; Eficiência dos produtos na remoção de danos em poços injetores.</t>
  </si>
  <si>
    <t>Unicamp_x000D_
UFG_x000D_
UFRJ_x000D_
Senai_x000D_
Schlumberger_x000D_
INT_x000D_
Clariant_x000D_
Baker</t>
  </si>
  <si>
    <t>Existência de produtos que atendam às necessidades e capacidade de fornecimento em quantidades suficientes para as plataformas.</t>
  </si>
  <si>
    <t>Contratos com Institutos de Pesquisa para realizar serviço técnico; compra de equipamentos e materiais.</t>
  </si>
  <si>
    <t>VPL Riscado R$ 257 MM</t>
  </si>
  <si>
    <t>Caso a geração de sólidos seja mitigada, os custos com remoção e com poços substitutos serão bem menores. Na ausência total de sólidos, o comportamento dos poços seria bem mais próximo ao esperado para água dessulfatada, não implicando em custos extras pela reinjeção.</t>
  </si>
  <si>
    <t>Ausência de produtos químicos adequados; dificuldade de fornecimento das quantidades necessárias para todas as plataformas.</t>
  </si>
  <si>
    <t>Identificação das principais causas de danos durante a reinjeção de água produzida; Avaliação de produtos que minimizem a geração de sólidos (sequestrante de oxigênio, inibidor de corrosão, inibidor de incrustação); Otimização das dosagens e pontos de aplicação; Avaliação de desempenho em condições reais (após dez/2020); Avaliação de produtos alternativos para remoção de dano;                                       Testes de eficiência de removedores de dano em condições reais; Acompanhamento da injetividade dos poços durante a reinjeção.</t>
  </si>
  <si>
    <t>PT-200.20.00141.01</t>
  </si>
  <si>
    <t>EV-00727</t>
  </si>
  <si>
    <t>Quantificação da Perda de Injetividade Cenário Reinjeção</t>
  </si>
  <si>
    <t>Quantificação da Perda de Injetividade considerando os pilotos de reinjeção de água produzida. Implementar as previsões de perda de injetividade aos modelos de simulação de reservatório para estimativa do impacto da reinjeção de água produzida na produção.</t>
  </si>
  <si>
    <t>Estimar o impacto da reinjeção de água produzida na produção. Otimizar a frequência de tratamento para remoção do dano. Avaliar a necessidade de construção de novos poços injetores.</t>
  </si>
  <si>
    <t>upimgs/Quantificação.jpg</t>
  </si>
  <si>
    <t>ST-0142</t>
  </si>
  <si>
    <t>Quantificação da perda de injetividade em reservatórios sujeitos à reinjeção de água produzida</t>
  </si>
  <si>
    <t>Realização de pilotos de reinjeção para calibração de modelos e previsões;                     Realização de testes para avaliação de parâmetros geomecânicos;                                 Reprodução da água produzida em laboratório;                                Assinatura de contrato com IFPEN para simulação de perda de injetividade acoplada com interação rocha-fluido.</t>
  </si>
  <si>
    <t>De forma geral, as atividades se aplicam a todas as plataformas com reinjeção. O início está previsto para dez/2020.</t>
  </si>
  <si>
    <t>Comportamento da injetividade de acordo com o modelado; eficiência dos produtos.</t>
  </si>
  <si>
    <t>Unicamp_x000D_
UFG_x000D_
UFRJ_x000D_
Senai_x000D_
IFPEN_x000D_
Schlumberger_x000D_
INT_x000D_
Clariant_x000D_
Baker</t>
  </si>
  <si>
    <t>Disponibilidade de produtos e barcos de estimulação.</t>
  </si>
  <si>
    <t>Para a parte de simulação em carbonatos, há um recurso crítico que é o simulador de interação rocha-fluido com perda de injetividade integrada.</t>
  </si>
  <si>
    <t>VPL riscado R$ 350 MM</t>
  </si>
  <si>
    <t>Planejamento antecipado das operações de restauração, melhorando a distribuição dos barcos por plataformas; identificação da real necessidade de poços substitutos. Todos esses resultados geram ganho ecônomico uma vez que evitam gatos desnecessários e permitem melhor alocação de recursos. Além disso, é possível restaurar a injetividade antes que haja perdas com impacto na produção.</t>
  </si>
  <si>
    <t>Ausência de produtos e meios para resturação da injetividade. Caso não seja possível remover o dano dos poços a previsão antecipada não terá nenhum efeito positivo e os poços podem vir a perder totalmente a capacidade de injeção.</t>
  </si>
  <si>
    <t>Avaliação do impacto da reinjeção na injetividade: desenvolvimento de metodologia experimental para carbonatos e para quantificação de perdas exclusivamente pela presença de óleo;                                          Avaliação do impacto da reinjeção no potencial de incrustação: realizar ensaios para determinar se há aumento de risco de incrustação associado à reinjeção, avaliar inibidores e dosagens; Avaliar fluidos alternativos para restauração de injetividade: verificar soluções de mercado e internas para substituir as metodologias tradicionais de tratamento;       Avaliar a contribuição de poços de diferentes zonas no aumento do TOG: determinar características no óleo que justifiquem o aumento do TOG na água produzida;                      Avaliar cenários de injeção acima da pressão de fratura: identificar o ganho da injeção com fratura na injetividade;       Incluir a perda de injetividade nas simulações de reservatório (arenito e carbonato).</t>
  </si>
  <si>
    <t>PT-200.20.00142.01</t>
  </si>
  <si>
    <t>EV-00728</t>
  </si>
  <si>
    <t>Simulação das áreas de Marlim e PAMA</t>
  </si>
  <si>
    <t>Modelo estratigráfico computacional das áres de Marlim (BC Campos) e Mapinguari  (BC Pará/Maranhão)</t>
  </si>
  <si>
    <t>(1) apoiar a escolha de áreas;(2) quantificação de empilhamento sedimentar de sistemas turbidíticos; e(3) modelo evolutivo computacional de prospectos e áreas exploratórias.</t>
  </si>
  <si>
    <t>BVG9</t>
  </si>
  <si>
    <t>Jose Eduardo Faccion</t>
  </si>
  <si>
    <t>216855</t>
  </si>
  <si>
    <t>ST-0143</t>
  </si>
  <si>
    <t>Desenvolvimento de simuladores computacionais para estratigrafia e sedimentologia</t>
  </si>
  <si>
    <t>IT-023</t>
  </si>
  <si>
    <t>Modelagem de processos geológicos</t>
  </si>
  <si>
    <t>Incertezas de como ocorrem os processos geológicos (geração, migração e acumulação) de forma integrada ao longo do tempo dificultam a análise de diferentes cenários na avaliação de oportunidades exploratórias
exploratórias.</t>
  </si>
  <si>
    <t>Custos do projeto: HH, contratos, TCs e viagens. Implantação: somente HH para _x000D_
implantação do sistema</t>
  </si>
  <si>
    <t>Integrar desenvolvimento interno a softwares de interpretação de mercado (PETREL e Decision Space) e da Petrobrás (SIGEO).</t>
  </si>
  <si>
    <t>As avaliações atuais são baseadas em modelos conceituais qualitativos e semi-quantitativos. Com a aplicação das simulações nas locações previstas serão obtidos mapas evolutivos e quantitativos dos processos geológicos que levaram à deposição dos reservatórios.</t>
  </si>
  <si>
    <t>Modelos anteriores baseados em avaliação conceitual.</t>
  </si>
  <si>
    <t>Universidades parceiras com_x000D_
 competência técnica para realizar estudos relacionados a desenvolvimento de softwares, complementando o que é feito no CENPES.       Existe um Termo de Cooperação assinado (UFSC - 2019/00195-2) e outros em trâmites (UFPE - 2018/00577-0 e UFRN).</t>
  </si>
  <si>
    <t>O modelo estratigráfico numérico gerado poderá ser revisto e atualizado conforme novos resultados exploratórios sejam alcançados. É possível também acoplar uma aplicação para avaliação e mitigação de riscos e incertezas.</t>
  </si>
  <si>
    <t>1) HH da Petrobras, para realizar _x000D_
a análise e integração dos dados e operação do software;    2) Contrato de desenvolvimento com a Petrosoft para debug e aprimoramento do software desenvolvido; 3) Contrato com Petrosoft para manutenção do sistema e 4) TCs para continuidade do desenvolvimento</t>
  </si>
  <si>
    <t>Otimização dos custos por redução dos riscos e agilidade na avalição das áreas.</t>
  </si>
  <si>
    <t>Otimização dos custos por redução dos riscos e agilidade na avaliação das áreas.</t>
  </si>
  <si>
    <t>A entrega é para uso interno da Petrobras - sua implantação ocorre no âmbito do processo da EXP de avaliação de áreas e locações exploratórias.</t>
  </si>
  <si>
    <t>Fornecer modelo estratigráfico numérico computacional para avaliação dos riscos de reservatório nas locaçoes de Mapinguari, Pirarucu, Tambaú.</t>
  </si>
  <si>
    <t>PT-200.20.00143.05</t>
  </si>
  <si>
    <t>EV-00731</t>
  </si>
  <si>
    <t>Modelo-Fuzzy SAPINHOÁ</t>
  </si>
  <si>
    <t>Modelo estratigráfico computacional SAPINHOÁ - BC Santos</t>
  </si>
  <si>
    <t>PT-200.20.00143.03</t>
  </si>
  <si>
    <t>EV-00733</t>
  </si>
  <si>
    <t>Módulo BRKinFoward</t>
  </si>
  <si>
    <t>Disponibilização do módulo BRKinFoward</t>
  </si>
  <si>
    <t>A obtenção de cenários fidedignos para a evolução dos sistemas petrolíferos, seus timings de geração, migração e acumulação, seus volumes, suas características composicionais e físicas depende intrinsicamente de uma reconstrução apropriada de suas histórias térmicas e da entrada de parâmetros de cinética composicional adequados aos simuladores de bacia.   O Módulo BRKin Forward permitiu a aquisição destes parâmetros que poderão ser aplicados ao processo exploratório com a perspectiva de mitigação do risco na exploração das bacias de Campos, Santos e Espírito Santo</t>
  </si>
  <si>
    <t>ST-0144</t>
  </si>
  <si>
    <t>Desenvolvimento de simuladores computacionais para geração, migração e acumulação de petróleo</t>
  </si>
  <si>
    <t xml:space="preserve">Custos de P&amp;D com HH e Contrato com empresa Petrosoft. </t>
  </si>
  <si>
    <t xml:space="preserve">Manutenção do contrato, </t>
  </si>
  <si>
    <t xml:space="preserve">O cliente revelou o interesse em </t>
  </si>
  <si>
    <t xml:space="preserve">Disponibilidade da ferramenta </t>
  </si>
  <si>
    <t>Cliente EXP/GEOP</t>
  </si>
  <si>
    <t xml:space="preserve">Utilização efetiva da ferramenta computacional para aplicação nos casos de interesse </t>
  </si>
  <si>
    <t>Permitir a representação</t>
  </si>
  <si>
    <t xml:space="preserve">Disponibilização de ferramenta com diferencial tecnologico. Melhorar a capacidade preditva das </t>
  </si>
  <si>
    <t>Insatisfação com as atividades de P&amp;D. Busca por outras alternativas comerciais</t>
  </si>
  <si>
    <t xml:space="preserve">Desenvolvimento de módulo </t>
  </si>
  <si>
    <t>EV-00734</t>
  </si>
  <si>
    <t>Efeito Blanketing</t>
  </si>
  <si>
    <t>Disponibilização do algoritmo de acoplamento térmico entre Bacia Sedimentar e Litosfera</t>
  </si>
  <si>
    <t>Disponibilização de ferramenta com  capacidade de análise paleotérmica de bacias, a partir da extensão do domínio às camadas da litosfera e a consideração da influência da velocidade de deposição das camadas sedimentares na paleotemperatura da bacia.</t>
  </si>
  <si>
    <t>B3RE</t>
  </si>
  <si>
    <t>Pedro de Almeida Martins das Neves Miranda</t>
  </si>
  <si>
    <t>2408848</t>
  </si>
  <si>
    <t>Custo de P&amp;D com HH e Contratos com parcerias. Não há custo de implantação.</t>
  </si>
  <si>
    <t>Manutenção dos contratos, manutenção de equipes internas e parceiras.  Continuidade dos trabalhos em tempos de pandemia e trabalho remoto. Continuidade do projeto SimBR no CTO. Manter o foco na entrega.</t>
  </si>
  <si>
    <t xml:space="preserve">O cliente informou o interesse em aplicar nas posições mais proximais da Bacia de Santos (setor a oeste da Falha de Cabo Frio) e nas bacias da Foz do Amazonas e do Pará-Maranhão. Aplicação em modelos regionais. </t>
  </si>
  <si>
    <t xml:space="preserve">Disponibilidade da ferramenta. Definição de área de aplicação no momento da disponibilização. </t>
  </si>
  <si>
    <t>Área de negócio (EXP/GEOP(antiga)). Contratos com as empresas ESSS e COPPETEC</t>
  </si>
  <si>
    <t>Utilização efetiva da ferramenta computacional para aplicação nos casos de interesse da companhia.</t>
  </si>
  <si>
    <t>HH interno, Contrato com a ESSS.</t>
  </si>
  <si>
    <t>Melhorar a capacidade de análise paleotérmica de bacias. Melhores estimativas e ajustes na cinética de geração e acumulação de hidrocarbonetos. Aplicação de ferramenta com diferencial tecnológico em áreas de interesse da companhia.</t>
  </si>
  <si>
    <t>Disponibilização de ferramenta com diferencial tecnologico. Melhorar a capacidade de análise paleotérmica de bacias. Melhorar a modelagem para aperfeiçoamento das estimativas de acumulação de hidrocarbonetos. Diminuição do risco exploratório.</t>
  </si>
  <si>
    <t>Insatisfação com as atividades de P&amp;D. Busca por outras alternativas comerciais para obtenção a ferramenta. Não utilização da tecnologia.</t>
  </si>
  <si>
    <t>PT-200.20.00144.04</t>
  </si>
  <si>
    <t>EV-00735</t>
  </si>
  <si>
    <t>I.A. para Eletrofácies</t>
  </si>
  <si>
    <t>Disponibilização de I.A. para identicação de Eletrofácies.</t>
  </si>
  <si>
    <t>Algoritmo para definição de eletrofacies implantado no SIGEO. Modelo de eletrofácies com acurácia da descrição da rocha (onde houver).</t>
  </si>
  <si>
    <t>G014</t>
  </si>
  <si>
    <t>Eduardo Jose Leite Alves</t>
  </si>
  <si>
    <t>EXP/TPGG/TGEO</t>
  </si>
  <si>
    <t>186244</t>
  </si>
  <si>
    <t>Custos relativos a HH da TGEO.</t>
  </si>
  <si>
    <t>Tunning do algoritmo para representar com precisão a descrição das rochas.</t>
  </si>
  <si>
    <t>Algoritmo em construção. Será incorporado ao SIGEO e utilizado em projetos exploratórios a partir da versão 2020.3</t>
  </si>
  <si>
    <t>Funcionamento correto do algoritimo no SIGEO.</t>
  </si>
  <si>
    <t>Projeto será executado com recursos próprios</t>
  </si>
  <si>
    <t>O mercado pratica valores altos para esse mesmo tipo de produto. O mercado não conhece os parâmetros de entrada para a geração do produto.</t>
  </si>
  <si>
    <t>Disponibilidade de mão de obra dos geocientistas e analistas de sistemas</t>
  </si>
  <si>
    <t>Melhor definição das fácies reservatórios em projetos exploratórios.</t>
  </si>
  <si>
    <t>Redução de incerteza no cálculo de espessura de reservatório.</t>
  </si>
  <si>
    <t>não há risco.</t>
  </si>
  <si>
    <t>Algoritmo para definição de eletrofacies implantado no SIGEO. Modelo de eletrofácies com acurácia da descrição da rocha (onde houver)</t>
  </si>
  <si>
    <t>PT-200.20.00144.05</t>
  </si>
  <si>
    <t>EV-00736</t>
  </si>
  <si>
    <t>Paralelização de aplicações geológicas escaláveis</t>
  </si>
  <si>
    <t>Disponibilizar paralelização de aplicações geológicas escaláveis</t>
  </si>
  <si>
    <t>Paralelização dos algoritmos implantados no SIGEO que sejam escaláveis.</t>
  </si>
  <si>
    <t>Custo de HH interno e Termo de Cooperação</t>
  </si>
  <si>
    <t>Assinar o TC. Manutenção da equipe e Priorização da tarefa.</t>
  </si>
  <si>
    <t>Será incorporado ao SIGEO e utilizado em projetos exploratórios a partir da versão 2021</t>
  </si>
  <si>
    <t>Funcionamento correto dos algoritimos no SIGEO</t>
  </si>
  <si>
    <t>Projeto será executado com recursos própriosm e Termo de Cooperação</t>
  </si>
  <si>
    <t>o mercado não se interessa em desenvolver esse tipo de produto</t>
  </si>
  <si>
    <t>Disponibilidade de mão de obra dos geocientistas e analistas de sistemas. Termo de cooperação entrar em vigência.</t>
  </si>
  <si>
    <t>Aceleração de processamento. Redução de HH</t>
  </si>
  <si>
    <t>PT-200.20.00144.08</t>
  </si>
  <si>
    <t>EV-00737</t>
  </si>
  <si>
    <t>Algoritmos de AVO</t>
  </si>
  <si>
    <t>Disponibilização de algoritmos de Física de Rochas e AVO (Amplitude Versus Offset)</t>
  </si>
  <si>
    <t>Construção de uma ferramenta de Template de Física de Rochas. Algoritmos de AVO implantados no SIGEO. Implementação de algoritmos para representar com precisão as propriedades das rochas a partir do método de Amplitude Versus Offset - AVO</t>
  </si>
  <si>
    <t>Custo de HH interno</t>
  </si>
  <si>
    <t>Manutenção da equipe e Priorização da tarefa.</t>
  </si>
  <si>
    <t>Implementação em construção. Será incorporado ao SIGEO e utilizado em projetos exploratórios a partir da versão 2021</t>
  </si>
  <si>
    <t>Funcionamento correto do algoritimo no SIGEO</t>
  </si>
  <si>
    <t>Projeto será executado com recursos próprios, ou seja, HH da gerência executora.</t>
  </si>
  <si>
    <t>Utilização efetiva da ferramenta.</t>
  </si>
  <si>
    <t>Disponibilidade de mão de obra dos geocientistas e analistas de sistemas.</t>
  </si>
  <si>
    <t>Melhor definição das propriedades de rochas e fluidos.</t>
  </si>
  <si>
    <t>Disponibilização de ferramenta mais eficiente no mercado.</t>
  </si>
  <si>
    <t>Algoritmos de AVO implantados no SIGEO. Implementação de algoritmos para representar com precisão as propriedades das rochas a partir do método de Amplitude Versus Offset - AVO</t>
  </si>
  <si>
    <t>PT-200.20.00144.01</t>
  </si>
  <si>
    <t>EV-00738</t>
  </si>
  <si>
    <t>Área de Sagitário - Previsão de qualidade de reservatório II</t>
  </si>
  <si>
    <t>Mapas de distribuição da saturação de calcita e potencial de cimentação associada com base na distribuição térmica e pressão efetiva considerando influência da sequencia evaporítica sobreposta aos reservatórios Pré-sal</t>
  </si>
  <si>
    <t>CY1I</t>
  </si>
  <si>
    <t>Daniel Martins de Oliveira</t>
  </si>
  <si>
    <t>9756194</t>
  </si>
  <si>
    <t>ST-0145</t>
  </si>
  <si>
    <t>Desenvolvimento de simuladores computacionais para processos diagenéticos</t>
  </si>
  <si>
    <t>Custo de P&amp;D: HH de um geólogo senior e analista de sistemas senior; Termo de cooperação com universidade e contrato de serviços com duas empresas fornecedoras (nacional e internacional). Custos de implantação: HH de geólogos das áreas clientes para a integração e incorporação dos resultados.</t>
  </si>
  <si>
    <t>Acesso aos dados para a concepção e desenvolvimento do modelo; Potencial implementação de algoritmo que simule a influencia da pressão efetiva no modelo; Integração dos resultados com outras plataformas de dados.</t>
  </si>
  <si>
    <t>Em fase de compilação e tratamento de dados de entrada dos modelos; primeiros testes já realizados com o cálculo de mapas de distribuição térmica em função da condutividade de diferentes e hipotéticos litotipos. Aplicação será realizada na área de Sagitário e campos próximos a partir de meados de 2021.</t>
  </si>
  <si>
    <t>Formatação da entrega adequada ao uso da área de negócios; calibração do modelo com o conjunto de dados mais atualizados.</t>
  </si>
  <si>
    <t>Parceiros e clientes internos diretamente associados a entrega; UFRGS/Informática; UFRGS/Geologia; Petrosoft; Sienna Geodynamics.</t>
  </si>
  <si>
    <t>Os alvos exploratórios permanecerem economicamente viaveis e a área de negócios incorporar os resultados de maneira integrada ao seu workflow.</t>
  </si>
  <si>
    <t xml:space="preserve">Manutenção do contrato com Sienna Geodynamics, Petrosoft e TC com UFRGS/Informática para desenvolvimento contínuo do software; dados geológicos de campo e laboratório; acesso a clusters de computadores para rápido processamento dos modelos. </t>
  </si>
  <si>
    <t>Mapas de distribuição de risco exploratório com a previsão do potencial de cimentação e distribuição de poros nos reservatórios.</t>
  </si>
  <si>
    <t>Com a minimização dos riscos exploratórios, a partir da previsão de qualidade de reservatórios, contribui na avaliação da viabilidade de futuros plays  em contextos geológicos similares ou vizinhos ao campo estudado e na redução dos custos exploratórios associados.</t>
  </si>
  <si>
    <t>Queda do preço do barril de óleo e inviabilização dos alvos exploratórios e desistencia da Área de negócios; falta de recursos para manutenção e desenvolvimento do software.</t>
  </si>
  <si>
    <t>Mapas de previsão de qualidade de reservatórios que minimizem os riscos exploratórios em áreas próximas e afins. Mapas de saturação e taxa de mineralização de calcita condicionados por gradientes térmicos e de pressão, por sua vez controlados pela pilha sedimentar e espessura e composição dos evaporitos sobrepostos aos reservatórios.</t>
  </si>
  <si>
    <t>PT-200.20.00145.01</t>
  </si>
  <si>
    <t>EV-00742</t>
  </si>
  <si>
    <t>Recon MS v.9</t>
  </si>
  <si>
    <t>Disponibilização de versão do software Recon MS v.9 com aplicação em bloco de interesse da exploração</t>
  </si>
  <si>
    <t>Ganho de qualidade dos resultados de modelagens estruturais / tectônica e sedimentação; inclusão de análise térmica nas análises</t>
  </si>
  <si>
    <t>ST-0146</t>
  </si>
  <si>
    <t>Desenvolvimento de simuladores computacionais para tectônica/geologia estrutural</t>
  </si>
  <si>
    <t>Custos do contrato com a TecGraf (equipe de desenvolvimento)</t>
  </si>
  <si>
    <t>Reestilização da interface gráfica; Intercâmbio de dados entre RECON e TECTOS; Integração do novo algoritmo ao núcleo de cálculo do simulador</t>
  </si>
  <si>
    <t>Situação atual: produto já testado e validado pelo cliente em versão beta; versão de produção entregue ao cliente para aplicação. Onde: Pré-Sal da Bacia de Santos; blocos dos BIDs Quando: segundo semestre de 2020</t>
  </si>
  <si>
    <t>Disponibilização de executável do simulador funcionando no ambiente corporativo; Validação da funcionalidade pela área de negócio; Avaliação da usabilidade pelos usuários</t>
  </si>
  <si>
    <t>Exploração (EXP/TPGG/TDGEO); Intérpretes da área de negócios (Reservatório e Blocos dos BIDs); TIC; Instituto TecGraf (PUC-RIO)</t>
  </si>
  <si>
    <t>Manutenção dos investimentos da companhia na área de exploração; manutenção do cronograma de locações da companhia</t>
  </si>
  <si>
    <t>Equipe de desenvolvedores do Instituto TecGraf; desenvolvedores e especialistas em modelagem estrutural da PETROBRAS</t>
  </si>
  <si>
    <t>Aumento do índice de acerto em locações (redução do risco exploratório); Modelos estruturais mais robustos (maior suporte na tomada de decisões)</t>
  </si>
  <si>
    <t>Hibernação/postergação de projetos devido à queda acentuada do preço do petróleo</t>
  </si>
  <si>
    <t>Atualização do RECON através da implementação de novos algoritmos de restauração estrutural, modelagem de processos termais e conectividade com o simulador TECTOS</t>
  </si>
  <si>
    <t>EV-00743</t>
  </si>
  <si>
    <t>Nova versão Tectos com aplicação</t>
  </si>
  <si>
    <t>Disponibilização de versão do software TECTOS com aplicação em bloco de interesse da exploração</t>
  </si>
  <si>
    <t>Ganho de qualidade dos resultados de modelagens geomecânicas; aumento da produtividade no processo de modelagem</t>
  </si>
  <si>
    <t>Inclusão de modelos reológicos mais complexos; consolidação da ferramenta de simulação cumulativa; testes das funcionalidades</t>
  </si>
  <si>
    <t>Situação atual: produto já testado e validado pelo cliente em versão beta; versão de produção entregue ao cliente para aplicação. Onde: Locações nas Bacias de Santos e Campos (Pré-Sal e Pós-Sal); Quando: segundo semestre de 2020</t>
  </si>
  <si>
    <t>Exploração (EXP/TPGG/TDGEO); TIC; Instituto TecGraf (PUC-RIO)</t>
  </si>
  <si>
    <t>Equipe de desenvolvedores do Instituto TecGraf; desenvolvedores e especialistas em geomecânica da PETROBRAS</t>
  </si>
  <si>
    <t>Maior robustez em análises geomecânicas envolvendo tectônica do sal; aumento da precisão na estimativa de sobrepressão em reservatórios; Ganho de qualidade em interpretações tectônicas e estruturais</t>
  </si>
  <si>
    <t>Modelos geomecânicos mais robustos (maior precisão no planejamento da locação de poços e da produção); ganho de qualidade nas interpretações geológicas</t>
  </si>
  <si>
    <t>Implementação de análise em escala litosférica; personalização do pós-processamento através de scripts; tratamento para o processo de sedimentação durante a simulação</t>
  </si>
  <si>
    <t>EV-00744</t>
  </si>
  <si>
    <t>Sistema poroso integrado a estratigrafia</t>
  </si>
  <si>
    <t>Disponibilização do modelo integrado do sistema poroso e petrofácies com descrição de testemunhos em altíssima resolução, com a identificação de microciclos deposicionais para o campo de Sapinhoá.</t>
  </si>
  <si>
    <t>A integração dos dados permitiu ajustes no zoneamento do reservatório e entendimento dos fatores controladores dos eventos diagenéticos, diminuindo incertezas quanto à correlação de camadas e às variações na qualidade permo-porosa do reservatório.</t>
  </si>
  <si>
    <t>RES/TR/GR</t>
  </si>
  <si>
    <t>upimgs/EV-00744.png</t>
  </si>
  <si>
    <t>CX4P</t>
  </si>
  <si>
    <t>Sandra Nelis Tonietto</t>
  </si>
  <si>
    <t>9631350</t>
  </si>
  <si>
    <t>ST-0147</t>
  </si>
  <si>
    <t>Parametrização e modelagem deposicional e diagenética de reservatórios em alta resolução</t>
  </si>
  <si>
    <t>IT-024</t>
  </si>
  <si>
    <t>Redução de incertezas das curvas de produção</t>
  </si>
  <si>
    <t>Previsibilidade das curvas de produção</t>
  </si>
  <si>
    <t>O  custo dessa entrega foi de R$ 5 MM, sendo basicamente HH interno Cenpes e pequenos serviços técnicos especializados.</t>
  </si>
  <si>
    <t>Finalizar a incorporação dos dados gerados nos modelos geológicos do Campo de Sapinhoá para validação dos métodos desenvolvidos.</t>
  </si>
  <si>
    <t>A parte de desenvolvimento desta entrega já foi concluída. Ela será aplicada na modelagem geológica do campo de Sapinhoá. A incorporação dos dados gerados já foi iniciada, e sua implementação deve estar finalizada até o final de 2020.</t>
  </si>
  <si>
    <t>Entregar os dados no formato adequado para ser utilizado pelo cliente. Ou seja, dentro da ferramenta de modelagem geológica: software PETREL.</t>
  </si>
  <si>
    <t>Profissionais das gerências UN-BS/ATP-IASA/RES, RES/TR/GR e RES/ACADUP-RES&amp;EE.</t>
  </si>
  <si>
    <t>Utilização da metodologia desenvolvida para obtenção de dados de rocha e incorporação destes, nos softwares de modelagem geológica.</t>
  </si>
  <si>
    <t>Entrega conclúida, estamos trabalhando para plena implantação dos resultados.</t>
  </si>
  <si>
    <t xml:space="preserve">Estima-se que com a aplicação das metodologias desenvolvidas e os dados gerados haverá melhora na qualidade da informação geológica que alimenta os softwares de modelagem, aumentando a confiabilidade e precisão nos modelos, com consequente aumento na produtividade e dos fatores de recuperação. </t>
  </si>
  <si>
    <t>O ganho econômico da entrega é estimado em R$ 48,70 MM (valor bruto).</t>
  </si>
  <si>
    <t>A não incorporação dos resultados no campo-alvo.</t>
  </si>
  <si>
    <t xml:space="preserve">Determinar variações de fácies, fases diagenéticas e porosidade inseridas nos ciclos deposicionais dos depósitos do Pré-sal no Campo de Sapinhoá, estes sendo definidos por meio da estratigrafia de alta resolução, visando modelo preditivo de qualidade do reservatório. </t>
  </si>
  <si>
    <t>EV-00745</t>
  </si>
  <si>
    <t>Modelo petrogenético de Lula</t>
  </si>
  <si>
    <t>Disponibilização do modelo petrogenético do campo de Lula, integrando dados petrográficos quantitativos e isotópicos,  visando popular modelo geológico 3D</t>
  </si>
  <si>
    <t>Refinar modelo geológico de reservatório a partir de dados de rocha quantificados e gerar conhecimento sobre o controle temporal e espacial das fácies e produtos diagenéticos</t>
  </si>
  <si>
    <t>upimgs/Apresentação1_28yFYpV.jpg</t>
  </si>
  <si>
    <t>CY1F</t>
  </si>
  <si>
    <t>Nivea Goulart Carramal da Silva</t>
  </si>
  <si>
    <t>9757990</t>
  </si>
  <si>
    <t>(1) HH interno CENPES; (2) pequeno serviço referente à caracterização petrológica; (3) prestação de serviço terceirizada especializada</t>
  </si>
  <si>
    <t>Incorporação dos dados de rocha quantificado na modelagem geológica de reservatórios.</t>
  </si>
  <si>
    <t>O projeto passou da fase de aquisição de dados e agora está na etapa de tratamento e formatação para o se adequar à linguagem dos softwares de modelagem geológica. Será aplicado no campo-alvo (Campo de Lula), começando por entregas parciais ainda neste ano, com entrega total em 2021.</t>
  </si>
  <si>
    <t>Entregar dados já incorporados aos softwares de modelagem geológica.</t>
  </si>
  <si>
    <t>As parcerias incluem as áreas ligadas à modelagem geológica dentro da companhia.</t>
  </si>
  <si>
    <t>Que os investimentos no Pré-Sal sejam mantidos e os resultados do projeto sejam incorporados e utilizados pela área de Reservatórios.</t>
  </si>
  <si>
    <t>Manutenção da qualidade dos recursos de TI enquanto perdurar o teletrabalho.</t>
  </si>
  <si>
    <t>Menor incerteza na distribuição de fácies deposicionais e diagenéticas nos modelos geocelulares.</t>
  </si>
  <si>
    <t>(1) Aumento de receitas pelo aumento do fator de recuperação; (2) Redução de HH devido à maior facilidade de reconhecimento de constituintes na análise petrográfica.</t>
  </si>
  <si>
    <t>Mudanças de portfólio e redução de investimentos nos reservatórios do Pré-Sal.</t>
  </si>
  <si>
    <t>(1) Determinar os controles deposicionais e produtos diagenéticos e tendências em sua distribuição espacial e temporal, visando aplicação na modelagem geológica 3D; (2) Disponibilização de atlas petrográfico para padronização e reconhecimento de constituintes em lâminas petrográficas.</t>
  </si>
  <si>
    <t>PT-200.20.00147.01</t>
  </si>
  <si>
    <t>EV-00746</t>
  </si>
  <si>
    <t>Classificação de brechas carbonáticas do Pré-Sal</t>
  </si>
  <si>
    <t>Aplicação da classificação descritiva proposta e de critérios para interpretação genética em brechas carbonáticas do Pré-sal e parametrização de geometrias conceituais com dados de afloramentos</t>
  </si>
  <si>
    <t>Contribuir para a modelagem geológica 3D e para uma melhor previsibilidade da produção em Campos com proporções significativas de brechas carbonáticas</t>
  </si>
  <si>
    <t>upimgs/Brechas_Disp_k0Z8f34.jpg</t>
  </si>
  <si>
    <t>U3SD</t>
  </si>
  <si>
    <t>Caroline de Oliveira Nardi Leite</t>
  </si>
  <si>
    <t>2413047</t>
  </si>
  <si>
    <t xml:space="preserve"> Recursos humanos (HH) e análises laboratoriais.</t>
  </si>
  <si>
    <t>Indicar as gêneses das brechas estudadas com base nos critérios desenvolvidos pelo projeto e na caracterização petrográfica de acordo com a classificação proposta e demais análises.</t>
  </si>
  <si>
    <t xml:space="preserve">Diversas brechas são identificadas em testemunhos e amostras laterais do Pré-Sal.  Os objetivos principais do projeto são estabelecer uma metodologia de classificação para as brechas do Pré-Sal,  critérios para interpretação de suas gêneses, para então, aplicar estes critérios com apoio da caracterização petrográfica e de outras análises para  interpretar a origem das brechas nos intervalos estudados. O projeto visa também realizar um estudo de parametrização de  geometrias associadas a diferentes tipos de brechas em afloramentos com processos análogos na literatura. Aplicação: área de reservatório. Data de disponibilização: 30/12/2020.  Data de implantação: 30/06/2021. </t>
  </si>
  <si>
    <t>(1) A entrega dos resultados deve ocorrer em um formato que possibilite sua implantação de maneira simples e rápida; (2) ampla divulgação dos resultados para as gerências interessadas.</t>
  </si>
  <si>
    <t>Geocientistas e técnicos das gerências do CENPES/PDEP e geólogos e geofísicos da área de reservatórios da Petrobras.</t>
  </si>
  <si>
    <t>Não há necessidade de que haja mudança no mercado para que a entrega gere o resultado esperado. O produto visa fornecer subsídios para geração de modelos geológicos mais realísticos.</t>
  </si>
  <si>
    <t xml:space="preserve">Recursos humanos (HH) e análises laboratoriais. </t>
  </si>
  <si>
    <t>Os resultados irão contribuir para uma melhor caracterização do reservatório, para a modelagem geológica 3D e para o aumento da previsibilidade da produção em Campos com proporções significativas de brechas.</t>
  </si>
  <si>
    <t>Aumento na previsibilidade dos modelos com potencial impacto no aumento de receitas e/ou redução de custos.</t>
  </si>
  <si>
    <t>Mudanças de portfólio e redução de investimentos no Pré-Sal.</t>
  </si>
  <si>
    <t>No marco realizado em dezembro/2019 foi apresentada a classificação descritiva e genética de brechas e os critérios para interpretação da origem dos diferentes tipos de brechas. Para a entrega final, será apresentada a interpretação da gênese das brechas estudadas e o trabalho de parametrização de dados da literatura sobre as geometrias de diferentes tipos de brechas.  Mesmo com a caracterização das brechas e aplicação de critérios para interpretação, em determinados casos,  podem ser apresentadas mais de uma possibilidade de gênese.  O estudo de parametrização de geometrias de brechas está sendo realizado com informações de afloramentos com processos análogos obtidos na literatura especializada e será apresentado de modo conceitual.</t>
  </si>
  <si>
    <t>PT-200.20.00147.02</t>
  </si>
  <si>
    <t>EV-00747</t>
  </si>
  <si>
    <t>Rochas laminadas de Sururu</t>
  </si>
  <si>
    <t>Disponibilização do modelo geológico conceitual para predição de qualidade de fácies reservatórios nas rochas  laminadas do Campo de Sururu</t>
  </si>
  <si>
    <t>Contribuir para o aprimoramento do modelo geológico de reservatórios buscando diminuir as incertezas associadas as rochas laminadas do campo de Sururu</t>
  </si>
  <si>
    <t>upimgs/Sururu.png</t>
  </si>
  <si>
    <t>BYV8</t>
  </si>
  <si>
    <t>Katia Regina Nogueira Mendonça</t>
  </si>
  <si>
    <t>9871909</t>
  </si>
  <si>
    <t>(1) HH Cenpes; (2) prestação de serviços especializados nacionais e internacionais; (3) contratação de pequenos serviços.</t>
  </si>
  <si>
    <t>Caracterização petrológica (reconhecimento e quantificação do arcabouço e diagenese ), interpretação deposicional, estabelecimento do impacto da diagênese, interpretação estratigrafia e cicloestratigrafia em reservatórios de baixa permeabilidade.</t>
  </si>
  <si>
    <t>Aquisição, análise, interpretação e formatação de dados de petrografia a serem disponibilizados para aplicação nas atividades de modelagem geológica do campo de Sururu, com implantação prevista para 30/06/2021.</t>
  </si>
  <si>
    <t>Entrega de resultados processados e formatados para fácil e rápida inserção nos softwares de  modelagem geológica.</t>
  </si>
  <si>
    <t>Colaboradores Petrobras, Colaboradores terceirizados, UFRJ (análises geoquímicas orgânicas), Laboratório (Análises MEV-ion mill) e Consultoria Schieber (externa), Consultoria externa nacional (Icnologia, Cicloestratigrafia)</t>
  </si>
  <si>
    <t>Aplicação dos resultados e da metodologia desenvolvida no projeto.</t>
  </si>
  <si>
    <t>(1) HH Interno Cenpes; (2) prestação de serviço terceirizado especializado.</t>
  </si>
  <si>
    <t>Diminuir as incertezas na distribuição de fácies deposicionais e diagenéticas nos modelos geocelulares relativas as rochas reservatório não-convencional do campo de Sururu.</t>
  </si>
  <si>
    <t>(1) Aumento de receitas e/ou redução de custos em função do maior conhecimento sobre o reservatório; (2) economia de HH para descrição das rochas carbonáticas finas em função da aplicação metodológica desenvolvida.</t>
  </si>
  <si>
    <t>Modelo deposicional e diagenético dos laminitos do campo de Sururu com objetivo de subsidiar a modelagem geológica de  rochas reservatórios de baixa permeabilidade.</t>
  </si>
  <si>
    <t>PT-200.20.00147.03</t>
  </si>
  <si>
    <t>EV-00748</t>
  </si>
  <si>
    <t>Qualidade dos reservatórios nos esferulititos de Atapu</t>
  </si>
  <si>
    <t>Disponibilização do modelo de petrofácies (qualidade de reservatórios) considerando dados petrográficos, petrofísicos e estratigráficos para os esferulititos do campo de Atapu</t>
  </si>
  <si>
    <t>Melhor entendimento da qualidade de reservatórios de fácies de esferulititos</t>
  </si>
  <si>
    <t>upimgs/EV-00748.png</t>
  </si>
  <si>
    <t>U3Y3</t>
  </si>
  <si>
    <t>Matheus Augusto Alves Cuglieri</t>
  </si>
  <si>
    <t>2412536</t>
  </si>
  <si>
    <t>(1) Custos de HH; (2) custos de análises laboratoriais.</t>
  </si>
  <si>
    <t>Aplicação da metodologia proposta de forma coerente, adquirindo resultados válidos e replicáveis na área de estudo</t>
  </si>
  <si>
    <t>No campo de estudo (Atapu), os esferulititos apresentam fator de recuperação bem menor do que das outras rochas encontradas. A implantação vem sendo realizada continuamente, com a incorporação do conhecimento produzido nas diferentes etapas do projeto. Os produtos gerados serão incorporados no próximo modelo geológico do campo de Atapu.</t>
  </si>
  <si>
    <t>(1) Representação dos sistemas porosos mais relevantes para esse tipo de rocha no campo estudado; (2) conhecimento geológico coerente para a distribuição dos resultados no capo-alvo; (3) entrega de resultados em formatos que possibilitem implantação de forma fácil e imediata.</t>
  </si>
  <si>
    <t>Profissionais das gerências da área de reservatórios (RES) e colaboradores de laboratório nos quais foram executadas análises.</t>
  </si>
  <si>
    <t>Não se aplica.</t>
  </si>
  <si>
    <t>(1) HH Cenpes; (2) recursos para a realização das análises petrofísicas.</t>
  </si>
  <si>
    <t>(1) Aumento no fator de recuperação, adicionando volume recuperável à acumulação; (2) insumos para planos de recuperação secundária e terciária; (3) consolidação de metodologia de análises de petrofácies; (4) menor incerteza na distribuição de fácies deposicionais e diagenéticas nos modelos geocelulares; (5) aumento da previsibilidade das curvas de produção.</t>
  </si>
  <si>
    <t>Aumento fator de recuperação, adicionando volume recuperável à acumulação.</t>
  </si>
  <si>
    <t>Compreender o comportamento permo-poroso das rochas eodiagenéticas do campo de Atapu, por meio da caracterização das interrelações da faciologia (microestruturas estudadas) com o sistema poroso.</t>
  </si>
  <si>
    <t>PT-200.20.00147.04</t>
  </si>
  <si>
    <t>EV-00749</t>
  </si>
  <si>
    <t>Modelagem de processos diagenéticos</t>
  </si>
  <si>
    <t>Disponibilização do módulo de modelagem diagenética para ambientes lacustres no software CARB3D+</t>
  </si>
  <si>
    <t>Melhora dos modelos geológicos, incluindo parâmetros para modelagem forward</t>
  </si>
  <si>
    <t>upimgs/EV-00749.png</t>
  </si>
  <si>
    <t>O custo dessa entrega está estimado em R$ 3,1 MM,  sendo basicamente HH interno Cenpes e contrato de serviços com a Universidade de Bristol.</t>
  </si>
  <si>
    <t>Definir as condições físico-químicas em ambiente lacustre para modelagem das fases minerais presentes no Pré-sal</t>
  </si>
  <si>
    <t>A aquisição dos dados de entrada para o desenvolvimento do módulo de modelagem de processos deposicionais e diagenéticos em ambiente lacustre já foi realizada. Atualmente foi iniciado o processo de modificação do software para modelagem de sistemas lacustres, o qual deverá ser finalizado em 2022. A implantação do software na Petrobras e validação do mesmo ocorrerá em 2023.</t>
  </si>
  <si>
    <t>A interfácies do software tem que ser amigável, de fácil utilização pelos usuários.</t>
  </si>
  <si>
    <t>AGUP/RES-EE/RES-COM;  RES/TR/GR;  UNIVERSIDADE DE BRISTOL (INGLATERRA)</t>
  </si>
  <si>
    <t>Utilização do software desenvolvido por diversas áreas da Petrobras, para validação do mesmo.</t>
  </si>
  <si>
    <t>Desenvolvimento do software pela Universidade de Bristol (Inglaterra)</t>
  </si>
  <si>
    <t xml:space="preserve">A utilização do software desenvolvido resultará em modelos mais fidedignos à realidade dos reservatórios do Pré-sal. O resultado dará suporte mais robusto às decisões (de locação de poços, por exemplo) e contribuirá para a redução de incertezas. </t>
  </si>
  <si>
    <t>O ganho econômico está estimado em até R$ 20,87 MM por contribuir para o aumento da produção de campos-alvos.</t>
  </si>
  <si>
    <t>Falta de treinamento ou falta de conhecimento dos parâmeros para alimentar o software.</t>
  </si>
  <si>
    <t xml:space="preserve">O objetivo dessa entrega é realizar modificações no código de um programa já existente de modelagem de processos em carbonatos marinhos (CARB3D+) para que este, possa ser usado para o ambiente lacustre. </t>
  </si>
  <si>
    <t>PT-200.20.00147.05</t>
  </si>
  <si>
    <t>EV-00750</t>
  </si>
  <si>
    <t>Determinação de fatores geológicos condicionantes de travertinos</t>
  </si>
  <si>
    <t>Disbonibilização dos fatores condicionantes para ocorrência de travertinos e eloboração de atlas de fácies das tufas e travertinos do Pré-Sal</t>
  </si>
  <si>
    <t>Entendimento dos fatores condicionantes à ocorrência de travertinos e tufas</t>
  </si>
  <si>
    <t>upimgs/EV-00750.png</t>
  </si>
  <si>
    <t>CWA2</t>
  </si>
  <si>
    <t>Flavia Sabino de Carvalho</t>
  </si>
  <si>
    <t>240763</t>
  </si>
  <si>
    <t>(1) Custos de HH Cenpes; (2)utilização de prestação de serviços de profissionais terceirizados especializados.</t>
  </si>
  <si>
    <t xml:space="preserve">Diferenciar, por meio da aplicação de multi métodos, ocorrências de fácies de travertino/tufa das fácies lacustres tradicionais do Pré-sal.
  </t>
  </si>
  <si>
    <t xml:space="preserve">Projeto recém iniciado, em abril de 2020. A aplicação está prevista a partir de janeiro de 2023.   
  </t>
  </si>
  <si>
    <t>Entrega de resultados em formatos que possibilitem implantação de forma fácil e imediata.</t>
  </si>
  <si>
    <t xml:space="preserve">Gecientistas da área de reservatório da Comapnhia.
  </t>
  </si>
  <si>
    <t>Que o mercado aplique os conhecimentos gerados pela entrega.</t>
  </si>
  <si>
    <t xml:space="preserve">Recursos de HH interno CENPES
  </t>
  </si>
  <si>
    <t xml:space="preserve">(1) Reconhecimento das principais fácies do ambiente travertino/tufa; (2) predição da ocorrência de travertinos/tufas em dados sísmicos, contribuindo para a previsão da existência de zonas de riscos de perdas durante perfurações.
  </t>
  </si>
  <si>
    <t>Minimizar incertezas em futuras perfurações.</t>
  </si>
  <si>
    <t>Mudanças de portfólio e redução de investimentos nos reservatório do Pré-sal.</t>
  </si>
  <si>
    <t xml:space="preserve">(1) Classificação das fácies do ambiente travertino/tufa; (2) elaboração de atlas comparativo entre  as fácies de travertinos e as fácies clássicas do pré-sal; (3) utilização de atributos sísmicos para prever a ocorrência de travertinos.
  </t>
  </si>
  <si>
    <t>PT-200.20.00147.06</t>
  </si>
  <si>
    <t>EV-00751</t>
  </si>
  <si>
    <t>Modelo tectono-sedimentar de Búzios</t>
  </si>
  <si>
    <t>Disponibilização do modelo tectono-sedimentar para o campo de Búzios</t>
  </si>
  <si>
    <t>Visão integrada do modelo deposiconal do campo de Búzios avaliando a influência da tectônica na geração de espaços de acomodação e no suprimento sedimentar</t>
  </si>
  <si>
    <t>upimgs/EV-00751.png</t>
  </si>
  <si>
    <t>BGF6</t>
  </si>
  <si>
    <t>Carlos Manuel de Assis Silva</t>
  </si>
  <si>
    <t>202760</t>
  </si>
  <si>
    <t>(1) HH interno Cenpes; (2) termos de cooperação (2016/00303-1 - UFRJ, 2019/00268-0 - UFPR e 2018/00587-5 - UDESC; (3) viagens nacionais e internacionais/ (4) contrato de prestação de serviços de mão de obra terceirizada e especializada.</t>
  </si>
  <si>
    <t>Conseguir integrar todos os resultados obtidos pelas diversas áreas de estudo no projeto para identificar a influência da tectônica na compartimentação do campo e e seus controles na distribuição e empilhamento sedimentar, com suas heterogeneidades e, consequentemente controle na qualidade do reservatório.</t>
  </si>
  <si>
    <t>Projeto recém iniciado, em março de 2020. A aplicação da entrega está planejada para dezembro de 2023, no Campo de Búzios, Bacia de Santos.</t>
  </si>
  <si>
    <t>Entrega de resultados em formatos que possibilitem implantação do modelo de forma fácil e imediata.</t>
  </si>
  <si>
    <t>Gerências do PDEP (GEOTEC, GEOQ, BPA, IRPS, GGGR), gerência AGUP/RES-EE/RES-CO e termos de cooperação com a UFRJ, UFPR e UDESC.</t>
  </si>
  <si>
    <t>O mercado não afeta o atingimento do resultado esperado.</t>
  </si>
  <si>
    <t>(1) HH interno Cenpes; (2) prestação de serviços terceirizados de petrografia; (3) análises laboratoriais.</t>
  </si>
  <si>
    <t>Aumento de produtividade do campo e diminuição de incertezas das variáveis de reservatório.</t>
  </si>
  <si>
    <t>Aumentar a produtividade em função do aumentar o fator de recuperação.</t>
  </si>
  <si>
    <t>Baixo barril do petróleo de modo a inviabilizar a produção.</t>
  </si>
  <si>
    <t>Propor modelo tectono-sedimentar que melhore o entendimento da distribuição das fácies-reservatório/associações de fácies, que impactará na definição das zonas de produção, previsibilidade de implantação de poços produtores/injetores, modelagem do reservatório e aumento do fator de recuperação, melhorando a previsibilidade das curvas de produção.</t>
  </si>
  <si>
    <t>PT-200.20.00147.07</t>
  </si>
  <si>
    <t>EV-00752</t>
  </si>
  <si>
    <t>Modelo deposicional e estratigráfico integrado dos campos de Búzios e Mero</t>
  </si>
  <si>
    <t>Modelo deposicional e estratigráfico comparativo dos campos de Búzios e Mero</t>
  </si>
  <si>
    <t>Facilitar o entendimento e analogias de áreas geologicamente semelhantes</t>
  </si>
  <si>
    <t>upimgs/EV-00752.png</t>
  </si>
  <si>
    <t>U3PS</t>
  </si>
  <si>
    <t>Vinicius Carbone Bernardes de Oliveira</t>
  </si>
  <si>
    <t>2415157</t>
  </si>
  <si>
    <t>(1) Recursos humanos (HH); (2) análises laboratoriais; (3) contrato de prestação de serviço terceirizado especializado.</t>
  </si>
  <si>
    <t>Integração da nomenclatura das rochas entre dos campos de Mero e Búzios e definização de um zoneamento estratigráfico de reservatório integrado.</t>
  </si>
  <si>
    <t xml:space="preserve">A base de dados de rochas dos campos de Búzios e Mero é bastante robusta, no entanto não está uniformizada no banco de dados da companhia. A organização desse dados, seu tratamento, intepretação e modelagem geológica permitirá a criação de modelos de reservatório com menores incerteza.  Data de disponibilização: 30/12/2022. Data de implantação: 30/06/2023. </t>
  </si>
  <si>
    <t>(1) O entregável estará no formato para facilitar a implementação dos resultados no planejamento e desenvolvimento da produção dos campos de Mero e Búzios; (2) ss resultados deverão ser incorporados no banco de dados da companhia.</t>
  </si>
  <si>
    <t>Gerências do reservatório das áreas de Mero (LIBRA/RESEE/RES) e Búzios (AGUP/RES-EE/RES-CO); Gerências CENPES/PDEP: GEOTEC, GEOQ, BPA, IRPS, GGGR.</t>
  </si>
  <si>
    <t>O resultado da entrega independe do mercado.</t>
  </si>
  <si>
    <t>(1) Recursos humanos (HH); (2) Análises laboratoriais.</t>
  </si>
  <si>
    <t>A entrega contribuirá para o aumento da produtividade dos campos de Búzios e Mero, a partir de melhores descrições de fácies reservatório. Também contribuirá nas decisões referente a perfuração de poços, planejamento de injeção de água e gás e definição de intervalos produtores mais importantes.</t>
  </si>
  <si>
    <t>Aumento de receita por redução de incertezas das variáveis de reservatório e contribuição no aumento do fator de recuperação dos campos de Búzios e Mero.</t>
  </si>
  <si>
    <t>Mudanças de porifólio e decisão de redução de investimentos no Pré-Sal.</t>
  </si>
  <si>
    <t>Análise comparativa dos modelos deposicionais e correlação estratigráfica entre os campos de Búzios e Mero, a fim de compreender melhor os reservatórios de idade Alagoas e Jiquiá desses campos. Será entregue um modelo computacional na escala de cada campo com as rochas que compõe o reservatório.</t>
  </si>
  <si>
    <t>PT-200.20.00147.08</t>
  </si>
  <si>
    <t>EV-00753</t>
  </si>
  <si>
    <t>Qualidade permo-porosa de Berbigão e Sururu</t>
  </si>
  <si>
    <t>Disponibilização dos controles sedimentares e diagenéticos de qualidade permo-porosa dos campos de Berbigão e Sururu</t>
  </si>
  <si>
    <t>Entedimento do controle permo-poroso dos reservatórios dos campos de Berbigão e Sururu</t>
  </si>
  <si>
    <t>upimgs/EV-00753.png</t>
  </si>
  <si>
    <t>BZU6</t>
  </si>
  <si>
    <t>Marcelle Marques Erthal</t>
  </si>
  <si>
    <t>9727499</t>
  </si>
  <si>
    <t>O custo dessa entrega está estimado em R$ 1,5 MM e refere-se a custos de HH, viagens e pequenos serviços.</t>
  </si>
  <si>
    <t>(1) Refinar e ajustar a metodologia de petrografia quantitativa para rochas carbonáticas; (2) caracterizar a paragênese da Fm. Barra Velha nos campos de Sururu e Berbigão.</t>
  </si>
  <si>
    <t>O projeto teve início em março de 2020, estando ainda em seu estágio inicial. As metodologias desenvolvidas serão utilizadas por todas as áreas que trabalham com caracterização de rocha. Os dados gerados para os campos de Sururu e Berbigão serão incorporados gradualmente nos modelos geológicos, a medida em que os marcos de controles forem sendo realizados. A implantação da entrega final está prevista para agosto de 2023 nos campos de Berbigão e Sururu.</t>
  </si>
  <si>
    <t>Entregar os dados no formato que posso ser utilizado pelo cliente, isto é, dados de petrografia quantitativa em tabelas e incorporados ao software PETREL.</t>
  </si>
  <si>
    <t xml:space="preserve">Gerências do CENPES/PDEP; AGUP/RES-EE/RES-CON, RES/TR/AR, RES/TR/GR, RES/ACADUP-RES&amp;EE </t>
  </si>
  <si>
    <t>Incorporação das metodologias desenvolvidas e dos dados gerados nos modelos geológicos dos campos-alvos.</t>
  </si>
  <si>
    <t>(1) Recursos Humanos (HH); (2) Análises laboratoriais.</t>
  </si>
  <si>
    <t xml:space="preserve">A incorporação dos dados gerados resultará em aumento da produção e aumento do fator de recuperação. Além disso, a implementação das metodologias desenvolvidas resultará na melhoria dos dados de mineralogia e sistema poroso gerados, reduzindo incertezas e custos. </t>
  </si>
  <si>
    <t>O ganho econômico é estimado em R$ 90,44 MM por reduzir as incertezas das variáveis de reservatório e contribuir para o aumento da produção dos campos.</t>
  </si>
  <si>
    <t>A não incorporação dos resultados nos modelos geológicos dos campos-alvos.</t>
  </si>
  <si>
    <t xml:space="preserve">O objetivo deste projeto é definir e quantificar as principais características e processos sedimentológicos e diagenéticos das rochas dos campos de Berbigão e Sururu, estabelecendo a evolução dos mesmos no tempo e no espaço, e seu consequente impacto na qualidade permo-porosa do reservatório. </t>
  </si>
  <si>
    <t>PT-200.20.00147.09</t>
  </si>
  <si>
    <t>EV-00754</t>
  </si>
  <si>
    <t>Modelos turbidíticos baseados em regras geológicas</t>
  </si>
  <si>
    <t>Disponibilização de modelos arquiteturais de sistemas turbidíticos baseados em regras geológicas para o campo de Roncador, Marlim e áreas exploratórias (área a definir)</t>
  </si>
  <si>
    <t>Explorar, desenvolver e aplicar métodos de modelagem com base em regras geológicas visando simular as complexas arquiteturas de reservatórios de águas profundas, em múltiplas escalas, criando uma biblioteca de modelos geocelulares 3D análogos aos reservatórios de águas profundas</t>
  </si>
  <si>
    <t>upimgs/EV-00754.png</t>
  </si>
  <si>
    <t>CXZ7</t>
  </si>
  <si>
    <t>Thais Cabral Almeida Empinotti</t>
  </si>
  <si>
    <t>9629680</t>
  </si>
  <si>
    <t>Os custos envolvidos serão de HH de funcionários do CENPES e dos ativos de Roncador e da área da Exploração a ser selecionada. Outra parte dos custos envolve a contratação de serviços externos à Petrobras, e de projetos multiclientes (Slope 5 - em contratação). Custos de viagens de acompanhamento dos projetos multiclientes. Não haverá custos na implantação da entrega além de HH dos colaboradores envolvidos.</t>
  </si>
  <si>
    <t>(1) Desenvolver uma ferramenta que consiga representar bem a arquitetura, como é o caso das ferramentas e metodologias propostas, e ao mesmo tempo honrar dados de poços das áreas modeladas; (2) desenvolver um modelador por regras geológicas que integre a parte canalizada dos sistemas à parte desconfinada (lobada) dos mesmos.</t>
  </si>
  <si>
    <t>Projeto iniciou em março de 2020. A situação atual é a de desenvolvimento do software a ser utilizado na metodologia de modelagem a ser proposta no projeto, para ser aplicada ao final do projeto (2024) em pelo menos dois estudos de caso de duas áreas da companhia (uma exploratória e a outra no Campo de Roncador).</t>
  </si>
  <si>
    <t>Divulgação e treinamento dos clientes na nova metodologia e entrega dos modelos em formato que possibilite a incorporação direta dos mesmos no fluxo de trabalho dos ativos (ex.: modelo em Petrel).</t>
  </si>
  <si>
    <t>Equipes de ativos com reservatórios de sistemas turbidíticos, equipes de TI para o desenvolvimento de algoritmos e bancos de dados, equipes de pesquisadores dos projetos multiclientes e de contratos diretos, equipe do termo de cooperação tecnológica com UFRGS, clientes do EXP e RES enviando feedbacks ao longo do desenvolvimento do projeto.</t>
  </si>
  <si>
    <t>A exploração e a produção em reservatórios de sistemas turbidíticos se mantenha como um importante play na Petrobras e a metodologia e ferramentas desenvolvidas no projeto possam ser utilizadas nessas diferentes áreas da companhia.</t>
  </si>
  <si>
    <t>(1) Recursos humanos (HH); (2) contratação dos serviços externos à Petrobras.</t>
  </si>
  <si>
    <t>O ganho é significativo em relação a previsão dos tipos de depósitos e qualidade de reservatórios dos mesmos (alinhamento com EXP 100 e aumento do fator de recuperação). Essa redução de incertezas gera redução de custos de exploração e produção e uma melhor recuperação de hidrocarbonetos dos campos de petróleo.</t>
  </si>
  <si>
    <t>Aumento de receita em função do aumento no fator de recuperação do campo, da redução de incertezas no risco exploratório em termos de qualidade de reservatórios a ser esperado. Otimização do plano de desenvolvimento do campo através do melhor posicionamento de poços injetores e produtores (o que pode gerar redução de custos operacionais).</t>
  </si>
  <si>
    <t>Mudanças de portfólio e redução de  investimentos nos reservatórios do Pós-Sal. Mudança no cenário do preço do barril de petróleo no mercado, levando a desinvestimentos na área da pesquisa.</t>
  </si>
  <si>
    <t>Entregar um software de modelagem forward por regras geológicas e um modelo de reservatórios para cada área proposta (uma área da Exploração e outra do Campo de Roncador), construído com base na metodologia desenvolvida pelo projeto de pesquisa em questão, considerando os padrões arquiteturais criados com base em regras geológicas, e detalhando essas arquiteturas com a utilização de mini-modelos dos principais padrões arquiteturais de sistemas de água profunda (turbiditos). O objetivo a ser alcançado com esses modelos, é uma representação mais detalhada das geometrias deposicionais no modelo 3D de reservatórios, já que impactam significativamente no comportamento do fluxo de fluidos dos reservatórios e por serem parâmetros relevantes nas decisões a serem tomadas a respeito do desenvolvimento e gerenciamento do campo. No caso exploratório, este modelo baseado em regras geológicas aumentará a previsibilidade do tipo de depósitos que devem ocorrer na área estudada e o que esperar nas áreas adjacentes ao modelo.</t>
  </si>
  <si>
    <t>PT-200.20.00147.10</t>
  </si>
  <si>
    <t>EV-00755</t>
  </si>
  <si>
    <t>Influência da Rocha nas Águas de Formação e Produzidas do Pré-Sal</t>
  </si>
  <si>
    <t>Disponibilização do modelo de influência da rocha na composição das águas de formação e produzidas do Pré-Sal</t>
  </si>
  <si>
    <t>Identificar padrões minerais/texturais das rochas-reservatório, nas zonas de água e óleo, que possam explicar anomalias composicionais nas águas de formação e produzidas.</t>
  </si>
  <si>
    <t>upimgs/EV-00755.png</t>
  </si>
  <si>
    <t>US9C</t>
  </si>
  <si>
    <t>Camila Wense Ramnani</t>
  </si>
  <si>
    <t>9872586</t>
  </si>
  <si>
    <t>1 - HH CENPES/PDIEP/CMG/TR;_x000D_
2 - HH CENPES/PDIEP/CMG,_x000D_
3 - Contratos de terceirizados para serviços laboratoriais,_x000D_
4 - Contratos de manutenção de equipamentos;_x000D_
5 - Viagens nacionais;_x000D_
6 - Análises laboratóriais externas (pequenos serviços).</t>
  </si>
  <si>
    <t>1 - Manter os equipamentos de laboratórios do CENPES funcionando; _x000D_
_x000D_
2 - Manter a equipe do laboratório do CENPES treinada para a aquisição de dados e interpretação de espectros de raios-X.</t>
  </si>
  <si>
    <t>Situação atual: anomalias de pH, K, Fe, Ba, boratos, entre outros parâmetros, nas águas produzidas, ainda não explicadas._x000D_
_x000D_
Onde será aplicado o estudo: Campos de Búzios, Sépia, Itapu, Lula e Sapinhoá._x000D_
_x000D_
A partir de quando: as implantações ocorrerão ao longo do desenvolvimento do projeto, à medida que os marcos de controles sejam concluídos.</t>
  </si>
  <si>
    <t>1 - Laboratórios de Mineralogia Aplicada (CENPES/PDIEP/CMG/TR),_x000D_
2 - Laboratório MEV (CENPES/PDIEP/CMG/TR)_x000D_
3 -  Laboratórios de rocha (CENPES/PDIEP/CMG/TR),_x000D_
4 - Clientes (RES/TR/ER, UN-BS/RES/GGER).</t>
  </si>
  <si>
    <t>1 - Dados de rocha: Os dados de rocha essenciais são fornecidos pelos laboratórios especializados do CENPES. Não há outro laboratório no Brasil qualificado para fornecer os dados de rocha com a velocidade e qualidade necessárias. A falta de manutenção dos equipamentos e a constante mudança do HH contratado, devido a contratos cada vez mais curtos, são os principais gargalos para que a entrega seja disponibilizada no prazo proposto. _x000D_
2 - HH da equipe técnica do projeto para interpretação dos dados;_x000D_
3 - Reuniões com o cliente para discussão dos dados.</t>
  </si>
  <si>
    <t>Dar suporte à tomada de decisão na gestão dos campos da Companhia, por meio da representação e da previsão de heterogeneidades críticas para a produção.</t>
  </si>
  <si>
    <t>Limitar as perdas futuras de produção no Pré-Sal devido à incrustação orgânica/inorgânica e hidratos.</t>
  </si>
  <si>
    <t>Modelo para os padrões minerais/texturais das rochas-reservatório, nas zonas de água e óleo, que possam explicar as anomalias composicionais nas águas de formação e produzidas.</t>
  </si>
  <si>
    <t>PT-200.20.00147.11</t>
  </si>
  <si>
    <t>EV-00756</t>
  </si>
  <si>
    <t>SAGA - Parâmetros Deposicionais de Reservatórios</t>
  </si>
  <si>
    <t>SAGA - Sistema para indexação, extração e busca de parâmetros de geometria e arquitetura deposicional de reservatórios</t>
  </si>
  <si>
    <t>Banco de dados que possibilita indexação, extração e busca de parâmetros de arquitetura e geometria deposicionais para aplicação nos processos de Modelagem Geológica 3D</t>
  </si>
  <si>
    <t>Programa CÉOS</t>
  </si>
  <si>
    <t>upimgs/EV-00756.png</t>
  </si>
  <si>
    <t>UT89</t>
  </si>
  <si>
    <t>Eduardo Roemers de Oliveira</t>
  </si>
  <si>
    <t>9872193</t>
  </si>
  <si>
    <t>(1) HH interno CENPES; (2) Despesas com viagens; (3) Despesas com pequenos serviços externos ao Cenpes; (2) JIP's (Aquarius; RRM; RCRL; e LOBOS III); (4) Termos de Cooperação (2017/00629-7; 2018/00222-7]; 2018/00588-1; 2019/00127-7; 2017/00387-3; 2018/00012-2; 2018/00043-5; 2018/00408-3; 2018/00693-0; 2019/00384-0; 2019/00412-3; 2019/00608-5; 2019/00649-3).</t>
  </si>
  <si>
    <t>(1)  Definição do conteúdo que será disponibilizado; (2) Estudo de ontologia de sistemas e classificações; (3) Definição das funcionalidades da ferramenta.</t>
  </si>
  <si>
    <t>A entrega é altamente dependente do termo de cooperação com a UFRGS (2018/00588-1) que desenvolverá a ferramenta (banco de dados inteligente) baseado nos estudos ontológicos realizados pelo corpo técnico do Cenpes. O Termo de Cooperação referido já está contratado mas a primeira parcela do repasse financeiro ainda não foi paga. Pretende-se ter uma versão de avaliação da ferramenta em Dezembro de 2021 com banco de dados alimentado com produtos oriundos de JIP's e de termos de coopeação com universidades brasileiras.</t>
  </si>
  <si>
    <t>(1) Disponibilização da ferramenta em formato amigável; (2) Treinamento na ferramenta.</t>
  </si>
  <si>
    <t>Empregados da área de Geociências do Cenpes, das áreas Corporativas de Reservatórios e das Unidades de Negócio da Petrobras.</t>
  </si>
  <si>
    <t xml:space="preserve">Ampla divulgação da ferramenta de forma que o corpo técnico das áreas corporativas de reservatórios e das unidades de negócios possam ter acesso ao Sistema. </t>
  </si>
  <si>
    <t>(1) Termo de cooperação com a UFRGS (SIGITEC 2018/00588-1 - contrato assinado mas necessário garantir os repasses conforme cronograma de desembolsos);  (2) HH interno (profissionais da área de Geociências).</t>
  </si>
  <si>
    <t>Construção de modelos geológicos de reservatórios mais robustos e realísticos, contribuindo para redução de incertezas das variáveis de reservatório.</t>
  </si>
  <si>
    <t xml:space="preserve">Redução de custos de HH na busca por informações parametrizadas de análogos em banco de dados consolidado e inteligente. </t>
  </si>
  <si>
    <t>Mudanças de portfólio e redução de  investimentos no Pré-Sal e/ou Pós-Sal.</t>
  </si>
  <si>
    <t>Banco de dados inteligente que possibilita indexação, extração e busca de parâmetros de arquitetura e geometria deposicionais para aplicação na modelagem geológica tridimensional de reservatórios.</t>
  </si>
  <si>
    <t>PT-200.20.00147.12</t>
  </si>
  <si>
    <t>EV-00757</t>
  </si>
  <si>
    <t>PANGEA - Parâmetros Estruturais de Reservatório</t>
  </si>
  <si>
    <t>Disponibilização do PANGEA - Sistema web para indexação, extração e busca de parâmetros de Geologia Estrutural</t>
  </si>
  <si>
    <t>Banco de dados que possibilita indexação, extração e busca de parâmetros de Geologia Estrutural</t>
  </si>
  <si>
    <t>Termo de Cooperação com empresa e universidades;
HH para acompanhamento e implantação do projeto.</t>
  </si>
  <si>
    <t>Implementar e treinar modelos computacionais que consigam ler um documento e consigam extrair conteúdo de parâmetros de Geologia Estrutural de forma acertiva, de forma a construir uma semântica/ cognição a ser utilizado nas ferramentas de busca desses parâmetros.
90% dos resultados estão atrelado as atividades executadas através de um termo de cooperação, logo, medidas de restrição orcamentárias podem impactar o término da atividade.</t>
  </si>
  <si>
    <t xml:space="preserve">Incorporação do Modulo de Geologia Estrutural no SAGA (Sistema de Análogos Gelógicos de Afloramento) - Inédito
Aplicação direta ao fluxo de modelagem de reservatórios por colaboradores responsáveis dos ativos de produção e exploração;
Algoritmo pode ser customizado para a extração de documento internos da empresa a automatização de bancos de dados de dados estruturados e não estruturados  - hoje ainda inexistentes para a área de Geologia Estrutural de reservatórios;
Aplicação imediata por meio de um MVP para coleta de feedbacks dos usuários.
</t>
  </si>
  <si>
    <t>Dados disponíveis para treinamento dos modelos de aprendizado de maquina;
Corpus de verbertes de termos utilizados no campo de Geologia Estrutural;
Ontologia dos termos de Geologia Estrutural.</t>
  </si>
  <si>
    <t>Empresa Fu2re - TC em andamento;
Analistas TIC/CENPES (TIC/CORP/RTDI/PN-TDCENPES);
UFRGS - TC em andamento;
Geólogos e Geofísicos (CENPES);
Geólogos e Geofísicos (RES).</t>
  </si>
  <si>
    <t>Alimentação contínua, expansão da base de dados e adequação das ferramentas de buscas orientadas para as demandas dos potenciais usuários da área de negócios;
expansão/evolução das capacidades das ferramentas de busca para atender demandas.</t>
  </si>
  <si>
    <t>Continuidade da parceria com a equipe executante através dos TCs;
Analistas e desenvolvedores com habilidade em ferramentas de IA (ML,DL,VC,NLP,BD,GUI);
HH interno Cenpes.</t>
  </si>
  <si>
    <t>Redução do tempo utilizado na busca por informações e parâmetros de entrada para construção dos modelos geológicos de reservatório e tomada de decisões.</t>
  </si>
  <si>
    <t>Redução do custo de HH (principal);
Patente sobre as APIs desenvolvidas (possibilidade).</t>
  </si>
  <si>
    <t xml:space="preserve">Acesso à informações e dados para treinamento dos modelos;
Interrupção das atividades por motivos externos;
Diminuicão de recursos disponíveis.
</t>
  </si>
  <si>
    <t>Contrução de um sistema baseado em ferramentas de Inteligencia Artificial, principalmente Visão Computacional, Machine Leraning e Deeplearning para ler, extrair, indexar e buscar infromações em artigos científicos sobre parâmetros de Geologia Estrutural.</t>
  </si>
  <si>
    <t>EV-00758</t>
  </si>
  <si>
    <t>Influência da transcorrencia na permeabilidade de Roncador</t>
  </si>
  <si>
    <t>Disponibilização de metodologia para a detecção de distribuição de porosidade e da anisotropia de permeabilidade associadas com a presença de falhas transcorrentes nos reservatórios Roncador</t>
  </si>
  <si>
    <t>Melhor entendimento sobre impactos da deformação transcorrente na qualidade e redução de incertezas em modelos estruturais e petrofísicos de reservatórios</t>
  </si>
  <si>
    <t>upimgs/EV-00758.png</t>
  </si>
  <si>
    <t>DMO6</t>
  </si>
  <si>
    <t>Jorge Andre Braz de Souza</t>
  </si>
  <si>
    <t>1380991</t>
  </si>
  <si>
    <t>ST-0148</t>
  </si>
  <si>
    <t>Parametrização e modelagem estrutural e geomecânica de reservatórios</t>
  </si>
  <si>
    <t>(1) HH Cenpes; (2) viagens nacionais (trabalho de campo); (3) termo de cooperação com a UFRJ; (4) contrato de prestação de serviços especializados; (4) pequenos serviços.</t>
  </si>
  <si>
    <t>Aquisição dos dados geológicos dos análogos (afloramentos e campo de Fazenda Belém, próximo aos afloramentos).</t>
  </si>
  <si>
    <t>A tecnologia para simulação do comportamento hidráulico de falhas normais existe e está implantada. Necessita-se da atualização para incluir a contribuição das falhas transcorrentes. A técnica inicialmente será aplicada nos reservatórios maastrichianos do campo de Roncador, mas pode ser aplicada em qualquer outro campo com influência de falhas transcorrentes. Pretende-se concluir a aplicação em maio/2022 (6 meses após a conclusão do estudo).</t>
  </si>
  <si>
    <t>(1) Entregar um plug-in que permita incorporação da influência das falhas transcorrentes na rotina de modelagem de reservatórios; (2) treinamento na ferramenta.</t>
  </si>
  <si>
    <t>Universidade Federal do Rio De Janeiro (caracterização de afloramentos análogos); Paradigma (fornecedor do programa Skua-Gocad); Schlumberger (fornecedora do Petrel).</t>
  </si>
  <si>
    <t>A normalidade do mercado gera o resultado esperado.</t>
  </si>
  <si>
    <t>(1) Recursos humanos (HH); (2) recursos para celebração de termo de cooperação; (3) recursos para atividades de campo.</t>
  </si>
  <si>
    <t>Redução da incerteza na previsão do comportamento hidráulico de falhas em reservatórios, contribuindo para aumento da previsibilidade das curvas de produção.</t>
  </si>
  <si>
    <t>Aumento da produção em função da melhor previsibilidade do fluxo de fluidos nos reservatórios, com economia de custos para a produção em função do melhor planejamento da estratégia de recuperação.</t>
  </si>
  <si>
    <t>Variação negativa no valor do barril a ponto de causar escassez de recursos para celebrar termo de cooperação e desenvolver a pesquisa ou plano de desinvestimento englobar o campo-alvo.</t>
  </si>
  <si>
    <t>(1) Modelo para a predição do comportamento hidráulico de falhas, que inclua a contribuição da movimentação transcorrente dessas falhas; (2) parâmetros técnicos a serem alcançados são a caracterização da contribuição da movimentação transcorrente; (3) obtenção de formulação que inclua essa contribuição.</t>
  </si>
  <si>
    <t>PT-200.20.00148.01</t>
  </si>
  <si>
    <t>EV-00759</t>
  </si>
  <si>
    <t>Potencial selante dinâmico de falhas em arenitos reservatórios</t>
  </si>
  <si>
    <t>Implantação de modelos de transmissibilidades de falhas e zonas de dano calibradas com dados de produção no Bloco Alto do campo de Roncador</t>
  </si>
  <si>
    <t>Melhor entendimento sobre a compartimentação hidráulica e redução de incertezas em modelos geológicos e previsão da produção de reservatórios siliciclásticos</t>
  </si>
  <si>
    <t>upimgs/EV-00759.png</t>
  </si>
  <si>
    <t>(1) HH interno; (2) termos de cooperaçao e contratos de serviços associados ao estudo; (3) licença de aplicativos especializados.</t>
  </si>
  <si>
    <t>(1) Calibração das propriedades modeladas com dados de teste e de produção; (2) incorporação de resultados de análises estruturais e petrofísicas; (3) estudos de afloramentos análogos para o modelo geológico do campo.</t>
  </si>
  <si>
    <t>Processos atuais de incorporação de transmissibilidade de falhas são baseados em distribuições de parâmetros hidráulicos sem relação com a deformação e evolução estrutural. Disponibilização dos resultados prevista para 30/12/21.</t>
  </si>
  <si>
    <t>(1) Transferência de escala para os modelos de reservatórios; (2) efeitos geomecânicos da produção no potencial selante dinâmico; (3) discriminação entre causas estratigráficas-faciológicas e estruturais na formação de barreiras ao fluxo nos reservatórios.</t>
  </si>
  <si>
    <t>1) Geólogos, Geofísicos e Engenheiros das áreaa de caracterização, modelagem e simulação de reservatórios; (2) especialistas da área de Geologia Estrutural e Geomecânica dos Cenpes (Laboratório de Mecânica de Rochas) e da área de Reservatórios da Petrobras; (3) instituições de pesquisa e empresas de consultoria nacionais e internacionais.</t>
  </si>
  <si>
    <t>Incorporação dos resultados nos processos de modelagem de reservatórios e de ajuste de histórico.</t>
  </si>
  <si>
    <t>(1) Participação (HH) de técnicos especialistas em geologia estrutural da Petrobras; (2) continuidade das parceira com colaboradores externos; (3) manutenção de licenças em aplicativos especializados.</t>
  </si>
  <si>
    <t>Redução de incertezas na conectividade hidráulica de reservatórios siliciclásticos em cenários de desenvolvimento da produção.</t>
  </si>
  <si>
    <t>Melhoria no gerenciamento de reservatórios e redução de incertezas na previsão de produção e redução de custos em projetos de adensamento de malha.</t>
  </si>
  <si>
    <t>Redução de investimento em projetos de desenvolvimento de reservatórios siliciclásticos do Pós-sal e cancelamento de contratos, termos de cooperação e projetos multiclientes.</t>
  </si>
  <si>
    <t>Geração de múltiplos modelos de propriedades hidráulicas equivalentes (na escala do modelo de reservatórios) incorporando processos de formação de selos em núcleos de falhas e zonas de dano;  utilização dos resultados em processos de otimização de ajuste de histórico utilizando filtro de Kalman.</t>
  </si>
  <si>
    <t>PT-200.20.00148.02</t>
  </si>
  <si>
    <t>EV-00760</t>
  </si>
  <si>
    <t>Modelo de fraturas com base em simulação geomecânica</t>
  </si>
  <si>
    <t>Implantação do Modelo de Fraturas (Campo de Sapinhoá) incorporando simulação de processos estruturais e geomecânicos</t>
  </si>
  <si>
    <t>Melhor entendimento sobre a anisotropia e a conectividade hidráulica de reservatórios carbonáticos fraturados e redução de incertezas em modelos geológicos e na previsão da produção</t>
  </si>
  <si>
    <t>upimgs/EV-00760.png</t>
  </si>
  <si>
    <t>(1) HH interno Cenpes; (2) TC e contrato de serviços associados; (3) licenças de aplicativos especializados; (4) viagens nacionais para reuniões de acompanhamento de TC e execução de atividades de campo em afloramentos análogos;</t>
  </si>
  <si>
    <t>(1) Incorporação de complexidades geológicoas nos processos de simulação geomcânica; (2) criação de interfaces entre tecnologias em desenvolvimento para geração do produto; (3) incorporação dos resultados de deformação experimental realizados no cenpes e por meio de termos de cooperação.</t>
  </si>
  <si>
    <t>Atualmente, modelos de fraturas em reservatórios carbonáticos são construídos sem a incorporação de processos geomecânicos de evolução estrutural. Este estudo aumenta a previsibilidade da ocorrência e distribuição das intensidades de fraturas nos reservatórios. A disponibilização do produto está previsto para 30/06/22.</t>
  </si>
  <si>
    <t>(1) Transferência de escala da simulação para os modelos de reservatórios; (2) modelos constitutivos para diferentes facies; (3) calibração dos resultados com dados de poços e produção.</t>
  </si>
  <si>
    <t>(1) Geólogos, Geofísicos e Engenheiros da área de caracterização, modelagem e simulação de reservatórios; (2) especialistas da área de Geomecânica  do Cenpes (Laboratório de Mecânica de rochas) e da área de Reservatórios da Petrobras; (3) instituições de pesquisa e empresas de consultoria nacionais e internacionais.</t>
  </si>
  <si>
    <t>Incorporação dos resultados nos processos de modelagem de reservatórios para calibração e validação dos métodos e análises desenvolvidos em cenários de desenvolvimento da produção.</t>
  </si>
  <si>
    <t>(1) HH Cenpes; (2) manutenção das colaborações existentes com parceiros externos; (3) manutenção de licenças para utilização de aplicativos especializados.</t>
  </si>
  <si>
    <t>Redução de incertezas na conectividaade hidráulica dos reservatórios carbonáticos naturalmente fraturados.</t>
  </si>
  <si>
    <t>Melhoria no gerenciamento dos reservatórios e redução de incertezas e custos de desenvolvimento da produção em reservatórios naturalmente fraturados.</t>
  </si>
  <si>
    <t>Redução de investimento em projetos de desenvolvimento de reservatórios carbonáticos fraturados do Pré-sal e cancelamento de contratos, termos de cooperação e projetos multiclientes.</t>
  </si>
  <si>
    <t>Construção de modelos de fraturas em reservatórios carbonáticos incorporando propriedades petrofísicas e geomecânicas resultantes da simulação da evolução estrutural.</t>
  </si>
  <si>
    <t>PT-200.20.00148.03</t>
  </si>
  <si>
    <t>EV-00761</t>
  </si>
  <si>
    <t>Zona de dano em modelos de reservatórios carbonáticos</t>
  </si>
  <si>
    <t>Metodologia para representação da zona de dano com propriedades petrofísicas e estruturais em modelos geológicos de reservatórios carbonáticos naturalmente fraturados</t>
  </si>
  <si>
    <t>Melhor entendimento sobre a anisotropia de permeabilidade e conectividade hidráulica de reservatórios carbonáticos fraturados e redução de incertezas em modelos geológicos e previsão da produção</t>
  </si>
  <si>
    <t>upimgs/Figura_MZD_Map-e.png</t>
  </si>
  <si>
    <t>U3GE</t>
  </si>
  <si>
    <t>Bruno Raphael Barbosa Melo de Carvalho</t>
  </si>
  <si>
    <t>9903150</t>
  </si>
  <si>
    <t>HH interno e  TC associado.</t>
  </si>
  <si>
    <t>Busca de parceiros no desenvolvimento da metodologia.</t>
  </si>
  <si>
    <t>Já foi desenvolvido  um workflow base para a aplicação da metodologia, mas ficará mais robusto ao término do projeto. Está sendo aplicado nos reservatórios carbonáticos de Jabuti, Barracuda-Caratinga (Pré-Sal) e Itapu. Será aplicado também no campo de Sapinhoá, Buzios e Atapu, conforme a rotina de atualizações dos modelos nos campos. Outras áreas também poderão ser utilizadas. A validação dos resultados ocorrerá após a validação dos dados pós simulações da área de engenharia. Uma atividade de treinamento já foi iniciada para disseminação da técnica e conhecimento junto à comunidade geológica da Petrobras.</t>
  </si>
  <si>
    <t>(1) Outras variáveis geológicas que também podem impactar nesta modelagem mas que não foram quantificados; (2) a ferramenta deve ser de fácil utilização; (3) treinamento na ferramenta.</t>
  </si>
  <si>
    <t>Geólogos, geofísicos e engenheiros da área de modelagem de reservatório e outros profissionais da área de modelagem numérica de Gerências do Cenpes, do E&amp;P e de Instituições de pesquisa nacionais.</t>
  </si>
  <si>
    <t>O método pode ser implementado em quaisquer condições de mercado, desde que a área em questão seja ou supõe-se que seja um reservatório naturalmente fraturado. Desta forma, será aplicado para os reservatórios carbonáticos do Pré-Sal.</t>
  </si>
  <si>
    <t>Recursos humanos disponíveis com habilidades para o desenvolvimento do workflow no software utilizado e análises laboratoriais. Alguns TCs também são importantes.</t>
  </si>
  <si>
    <t>Permite considerar melhor as incertezas inerentes as atividades de modelagem e simulação em reservatórios naturalmente fraturados, e consequentemene, melhorar a gestão do campo e  reduzir custos associados.</t>
  </si>
  <si>
    <t>Melhoria na gestão dos projetos associados aos reservatórios do Pré-Sal e, consequentemente redução de custos associados à esses projetos.</t>
  </si>
  <si>
    <t>Mudanças de diretrizes gerenciais e diminuição de investimentos no Pré-Sal e/ou Pós-Sal. Encerramento dos termos de cooperação relacionados, pois dificultarão o aperfeiçoamento da técnica.</t>
  </si>
  <si>
    <t>Desenvolver um workflow para repreentar a zona de dano de falhas nos reservatórios carbonáticos naturalmente fraturados, utilizando o software Petrel. Tecnicamente precisamos buscar algoritmos que relacionem mais de uma variável e impactem nesta representação.</t>
  </si>
  <si>
    <t>PT-200.20.00148.04</t>
  </si>
  <si>
    <t>EV-00762</t>
  </si>
  <si>
    <t>Análise do potencial selante de falhas em carbonatos</t>
  </si>
  <si>
    <t>Implantação do modelo de transmissibilidade de falhas em reservatórios do pré-sal</t>
  </si>
  <si>
    <t>Melhor previsibilidade sobre a presença de compartimentos e conectividade hidráulica em reservatórios carbonáticos</t>
  </si>
  <si>
    <t>upimgs/EV-00762.png</t>
  </si>
  <si>
    <t>(1) HH interno Petrobras; (2) TC, multiclientes e contratos de serviços associadoso; (3) licenças de aplicativos especializados.</t>
  </si>
  <si>
    <t>O potencial selante de rochas de falhas em reservatórios carbonáticos é ainda pouco conhecido, apesar da presença de indícios de compartimentos hidráulicos em reservatórios do Pré-sal.]</t>
  </si>
  <si>
    <t>A presença de rochas de falhas selantes em reservatórios carbonáticos do Pré-sal pode resultar em compartimentos hidráulicos e anisotropias de permeabilidade e devem ser investigadas em campos em início de produção, podendo comprometer a eficiência da produção, com aumentos de custos associados com a necessidade de incorporação de poços não previstos no plano de desnvolvimento inicial. Previsão de disponibilização de resultados para 01/06/22.</t>
  </si>
  <si>
    <t>(1) Transferência de escala de análises de testemunhos e afloramentos para modelos de reservatórios; (2) continuidade de rochas de falhas na escala dos modelos geológicos; (3) relações temporais entre processos de formação de falhas e de fraturamento para a manutenção ou destruição de barreiras ao fluxo.</t>
  </si>
  <si>
    <t>(1) Geólogos, Geofísicos e Engenheiros das áreaa de caracterização, modelagem e simulação de reservatórios; (2) especialistas da área de Geologia Estrutural e Geomecânica dos Cenpes (Laboratório de Mecânica de Rochas) e da área de Reservatórios; (3) instituições de pesquisa e empresas de consultoria nacionais e internacionais.</t>
  </si>
  <si>
    <t>Incorporação dos resultados nos processos de modelagem de reservatórios para calibração e validação dos métodos e análises desenvolvidos</t>
  </si>
  <si>
    <t>(1) HH interno Petrobras; (2) manutenção das colaborações existentes com parceiros externos; (3) manutenção de licenças para utilização de aplicativos especializados.</t>
  </si>
  <si>
    <t>Redução de incertezas na conectividaade hidráulica por meio de falhas em reservatórios carbonáticos.</t>
  </si>
  <si>
    <t>Melhoria no gerenciamento dos reservatórios e redução de incertezas e custos de desenvolvimento da produção.</t>
  </si>
  <si>
    <t>Redução de investimento em projetos de desenvolvimento de reservatórios carbonáticos do Pré-sal e cancelamento de contratos, projetos multiclientes e termos de cooperação.</t>
  </si>
  <si>
    <t>Análise microestrutural e petrofísica de rochas de falhas em amostras de testemunhos e afloramentos análogos e incorporação na modelagem de transmissibilidade de falhas em escala de reservatórios.</t>
  </si>
  <si>
    <t>PT-200.20.00148.05</t>
  </si>
  <si>
    <t>EV-00763</t>
  </si>
  <si>
    <t>BR-Kalman (Big-loop)</t>
  </si>
  <si>
    <t>Disponibilização da Versão Big-Loop do BR-Kalman</t>
  </si>
  <si>
    <t>Metodologia para atualização contínua e integrada de modelos, garantindo a consistência, a rastreabilidade, reduzindo o tempo gasto no processo e melhorando a previsibilidade das curvas de produção</t>
  </si>
  <si>
    <t>upimgs/brk_bigloop_ZWVRKt9.png</t>
  </si>
  <si>
    <t>CLL2</t>
  </si>
  <si>
    <t>Alexandre Anoze Emerick</t>
  </si>
  <si>
    <t>226707</t>
  </si>
  <si>
    <t>ST-0149</t>
  </si>
  <si>
    <t>Incorporação contínua e integrada de dados nos modelos de reservatórios</t>
  </si>
  <si>
    <t>(1) HH interno correspondente a um engenheiro e um geólogo por 2 anos. (2) Contratação de empresa com expertise em Petrel-Ocean para desenvolvimento do software.</t>
  </si>
  <si>
    <t>(1) Definição das funcionalidades. (2) Contratação de empresa com expertise em Petrel-Ocean para desenvolvimento do software. (3) Validação em campo.</t>
  </si>
  <si>
    <t>Situação atual: (1) software base (BR-Kalman) em funcionamento operacional. (2) A elaboração e testes dos requisitos para a versão big-loop estão em andamento. Onde será aplicada: durante o projeto será aplicada no campo de Sapinhoá, contudo a ferramenta tem potencial de aplicação em todos os reservatórios da empresa com modelagem geológica e de simulação de escoamento. A partir de quando: aplicação piloto em Sapinhoá em 01/2022, disponibilização para uso operacional a partir de 07/2022.</t>
  </si>
  <si>
    <t>(1) Disponibilização da ferramenta. (2) Validação em campo.</t>
  </si>
  <si>
    <t>Áreas de Reservatório do Corporativo e das Unidades de Negócio da Petrobras.</t>
  </si>
  <si>
    <t>(1) Adoção na Petrobras da metodologia de atualização big-loop desenvolvida no projeto nos principais reservatórios da Petrobras. (2) Existência de ferramentas com objetivos similares, contudo sem todas os requisitos necessários (em particular integração com Petrel e CMG).</t>
  </si>
  <si>
    <t>(1) Disponibilidade de desenvolvedores de software na plataforma Petrel-Ocean (contratação externa). (2) HH interno (engenharia e geologia) para especificação, testes, validação e entrega.</t>
  </si>
  <si>
    <t>(1) Aumento na previsibilidade dos modelos com potencial impacto no aumento de receitas e/ou redução de custos. (2) Redução do tempo para atualização de modelos geológicos e de simulação de escoamento com potencial impacto no tempo para aprovação de projetos.</t>
  </si>
  <si>
    <t>(1) Aumento na previsibilidade dos modelos - ganho econômico associado a melhoria na tomada de decisão em projeto de desenvolvimento da produção. (2) Redução do tempo para atualização de modelos - ganho econômico devido a redução no tempo para aprovação de projetos.</t>
  </si>
  <si>
    <t>(1) Não adoção da metodologia big-loop nos ativos de negócio da Petrobras. (2) Disponibilização no mercado de software com as mesmas características da ferramenta desenvolvida com baixo custo de licença.</t>
  </si>
  <si>
    <t>Versão big-loop do software BR-Kalman. Essa ferramenta deverá ser capaz de fazer a incorporação de dados estáticos e dinâmicos em modelos geológicos (Petrel) e simulação de escoamento (CMG).</t>
  </si>
  <si>
    <t>PT-200.20.00149.01</t>
  </si>
  <si>
    <t>EV-00764</t>
  </si>
  <si>
    <t>Metodologias para representação de reservatórios fraturados em modelos de simulação através de formulações 2Phi2K e EDFM</t>
  </si>
  <si>
    <t>Modelo de simulação de Sépia em simulador comercial (GEM/CMG) utilizando formulação clássica de 2Phi2K (incluindo feições cársticas e fraturas) e modelo de simulação de Sépia em simulador comercial (GEM/CMG) utilizando formulação EDFM/GERESIM (incluindo fraturas).</t>
  </si>
  <si>
    <t>Colaborar na redução de incertezas associadas às curvas de produção de modelos de simulação de reservatórios carstificados e fraturados.</t>
  </si>
  <si>
    <t>upimgs/EV-00764.png</t>
  </si>
  <si>
    <t>BECZ</t>
  </si>
  <si>
    <t>Daniel Ullmann de Brito</t>
  </si>
  <si>
    <t>9692342</t>
  </si>
  <si>
    <t>ST-0150</t>
  </si>
  <si>
    <t>Modelagem dinâmica de reservatórios carstificados e fraturados</t>
  </si>
  <si>
    <t>HH interno Cenpes.</t>
  </si>
  <si>
    <t>A representação de fraturas e carstificações no modelo pode causar grande impacto nas curvas de produção e no tempo de simulação. Não há consenso na comunidade científica quanto a melhor maneira de equilibrar a fidelidade do modelo e o tempo de simulação.</t>
  </si>
  <si>
    <t>Atualmente na Petrobras, a utilização de modelos de dupla porosidade e dupla permeabilidade, capazes de representar melhor a ocorrência de fraturas e carstificações, muitas vezes fica inviabilizada devido ao elevado tempo de simulação associado. Busca-se neste projeto identificar melhores práticas que permitam associar um maior grau de refinamento e detalhamento do modelo, porém sem compromter demasiadamente o tempo de simulação resultante. Caso as metodologias em estudo se provem promissoras, as mesmas podem ser aplicads em grande parte dos campos fraturados e carstificados da Petrobras a partir da conclusão deste projeto.</t>
  </si>
  <si>
    <t>(1) Representatividade dos modelos de fratura e carste; (2) tempo de simulação associado.</t>
  </si>
  <si>
    <t>Engenheiros de petróleo da Petrobras envolvidos na simulação de modelos de reservatórios fraturados e carstificados.</t>
  </si>
  <si>
    <t>Melhores estimativas de curva de produção para cada cenário e escopo de projeto, com menores riscos associados aos projetos de explotação em virtude da dimiuição da incerteza.</t>
  </si>
  <si>
    <t>Pessoal (HH).</t>
  </si>
  <si>
    <t>Permitir a melhoria das estimativas das curvas de produção de modelos de simulação de reservatórios carstificados e fraturados.</t>
  </si>
  <si>
    <t>Caso a solução não gere os benefícios esperados não haverá melhoria na robustez da previsão de produção, com impactos sobre o processo decisório relativo ao tamanho, detalhes e continuidade de projetos de explotação.</t>
  </si>
  <si>
    <t>Disponibilização do modelo de simulação com representação mais fiel de sistemas carstificados e fraturados do campo de Sépia.</t>
  </si>
  <si>
    <t>PT-200.20.00150.01</t>
  </si>
  <si>
    <t>EV-00765</t>
  </si>
  <si>
    <t>Plug-in para software de Modelagem Geológica de Carste</t>
  </si>
  <si>
    <t>Implantação de Plug-in da metodologia para modelagem de sistemas carstificados/fraturados no software Decision Space</t>
  </si>
  <si>
    <t>Contribuir para a caracterização de reservatórios carbonáticos, melhor previsão da produção de água através da modelagem, aumento da atratividade econômica de reservatórios de baixa permeabilidade/produtividade</t>
  </si>
  <si>
    <t>upimgs/EV-00765.png</t>
  </si>
  <si>
    <t>U4SC</t>
  </si>
  <si>
    <t>Luiz Eduardo Pinheiro Santos</t>
  </si>
  <si>
    <t>2439407</t>
  </si>
  <si>
    <t>(1) HH interno Petrobras; (2) Termo de Cooperação com a Halliburton (2017/00470-8) e com universidades (2018/00221-0 e 2018/00535-5).</t>
  </si>
  <si>
    <t>Desenvolvimento de uma nova metodologia que irá ajudar a prever a distribuição de carste (vugs, fraturas e cavernas) em reservatórios do Pré-sal podendo gerar economias nas etapas de perfuração e desenvolvimento da podução.</t>
  </si>
  <si>
    <t>Hoje em dia não existe uma ferramenta computacional definitiva para modelagem estocástica disponível para carbonatos que considere vugs, cavernas e fraturas. O desenvolvimento de uma nova metodologia de modelagem estocástica confiável voltada para formações carstificadas poderia contribuir para a previsão de cavernas subterrâneas reduzindo os custos durante a perfuração bem como na identificação de corredores preferencias de fluxo ou de fácies reservatório alta permeabilidade, considerando uma representação geológica mais realista (modelos), buscando previsões mais realistas de produção. Caso as metodologias em estudo se provem promissoras, as mesmas podem ser aplicadas em grande parte dos campos fraturados e carstificados da Petrobras a partir da conclusão deste projeto.</t>
  </si>
  <si>
    <t>(1) Representatividade dos modelos de fratura e carste; (2) disponibilização de ferramenta para a força de trabalho da companhia.</t>
  </si>
  <si>
    <t>Empregados de Geociências de Reservatório e Exploração da Petrobras das áreas Corporativas, das Unidades de Negócio e do Cenpes.</t>
  </si>
  <si>
    <t>Melhores estimativas na perfuração de poços e da curva de produção para cada cenário e escopo de projeto, com riscos menores associados aos projetos de explotação em virtude da dimiuição da incerteza.</t>
  </si>
  <si>
    <t>(1) Pessoal (HH). TC com a Halliburton.</t>
  </si>
  <si>
    <t>Construção de modelos geológicos de reservatórios mais robustos e realísticos, contribuindo para a redução de incertezas das variáveis de reservatórios.</t>
  </si>
  <si>
    <t>Uma maior previsibilidade de cavernas subterrâneas reduzindo os problemas durante a perfuração bem como na construção de modelos geológicos mais robustos e realistas reduzindo as incertezas e consequentemente aumentando o fator de recuperação dos reservatórios.</t>
  </si>
  <si>
    <t>Se os estudos em questão não gerarem os benefícios esperados não haverá uma melhor previsibilidade na perfuração de poços e na  melhoria na robustez da previsão de produção, com impactos sobre o processo decisório relativo ao tamanho, detalhes e continuidade de projetos de explotação.</t>
  </si>
  <si>
    <t>Os produtos finais serão metodologias e software (plug-in) para modelagem estocástica de formações cársticas que serão incorporadas a suíte da Halliburton.</t>
  </si>
  <si>
    <t>PT-200.20.00150.02</t>
  </si>
  <si>
    <t>EV-00766</t>
  </si>
  <si>
    <t>Integração de dados de saturação</t>
  </si>
  <si>
    <t>Disponibilização de metodologia para integração de dados de saturação</t>
  </si>
  <si>
    <t>Quantificar e reduzir incertezas da informação de saturação dos fluidos no reservatório</t>
  </si>
  <si>
    <t>upimgs/2020-12-11_133055.jpg</t>
  </si>
  <si>
    <t>CXKE</t>
  </si>
  <si>
    <t>André Luiz Martins Compan</t>
  </si>
  <si>
    <t>9630991</t>
  </si>
  <si>
    <t>ST-0151</t>
  </si>
  <si>
    <t>Redução de incertezas e transferência de escala dos parâmetros petrofísicos e dinâmicos</t>
  </si>
  <si>
    <t>HH interno ou contratação de TC ou especialistas.</t>
  </si>
  <si>
    <t>As fontes de informação sobre saturação tem limitações diversas, intervalos de confiança distintos, escala de aplicação variada. A integração precisa lidar com todos estes aspectos e tornar as informações compatíveis para integração.</t>
  </si>
  <si>
    <t>Atualmente não existe uma metodologia consolidada de integração de informações de saturação, sendo uma escolha razoavelmente subjetiva do intérprete que está caracterizando o reservatório. Esta metodologia poderia ser aplicada em todos os setores da Petrobras que lidam com a caracterização de reservatórios. A previsão de entrega desta metodologia pronta para uso é 06/2022.</t>
  </si>
  <si>
    <t>(1) Quantidade de fontes de informação de saturação; (2) Nível de incerteza das fontes de informação de saturação.</t>
  </si>
  <si>
    <t>Caracterização de Reservatórios de qualquer empresa de Petróleo.</t>
  </si>
  <si>
    <t>Melhores estimativas de volumes de óleo presentes no reservatório e melhores estimativas de curva de produção para cada cenário e escopo de projeto, com menores riscos associados aos projetos de explotação.</t>
  </si>
  <si>
    <t>Redução da incerteza nos volumes de óleo do reservatório e nas curvas de produção, com impacto sobre decisões de projeto.</t>
  </si>
  <si>
    <t>Aumento da robustez das decisões evitando gastos desnecessários para explotação do reservatório em cenários otimistas inviáveis, ou perda de produção viáveis resultante de projetos adequados à cenários exageradamente pessimistas.</t>
  </si>
  <si>
    <t>Aplicar técnicas de upscaling e downscaling para compatibilização das escalas, analisar os cenários diversos e incorporar as incertezas de forma proporcional para entregar uma informação consolidada de saturação e um intervalo de confiança.</t>
  </si>
  <si>
    <t>PT-200.20.00151.01</t>
  </si>
  <si>
    <t>EV-00767</t>
  </si>
  <si>
    <t>Ferramenta de avaliação qualitativa de saturação</t>
  </si>
  <si>
    <t>Disponibilização de ferramenta de avaliação qualitativa de métodos de medição de saturação.</t>
  </si>
  <si>
    <t>Permitir a seleção das melhores metodologias de medição de saturação para cada cenário. A ferramenta disponibilizada avalia os limites absolutos e as melhores faixas de atuação das metodologias de medição de saturação e informaria o conjunto de metodologias viáveis e inviáveis, qualificadas entre si.</t>
  </si>
  <si>
    <t>upimgs/AvalQualitativa.jpg</t>
  </si>
  <si>
    <t>As diversas ferramentas de medição de saturação tem uma variedade bem grande de critérios de qualidade distintos. Um desafio é organizar estes critérios de forma a quantificar os resultados de qualidade e também coletar as informações de especialistas para a alimentação da ferramenta.</t>
  </si>
  <si>
    <t>Atualmente não existe uma metodologia consolidada de avaliação de aplicabilidade de ferramentas de medição de saturação, sendo uma escolha razoavelmente subjetiva do intérprete que está caracterizando o reservatório. Esta metodologia poderia ser aplicada em todos os setores da Petrobras que lidam com a caracterização de reservatórios. A previsão de entrega desta metodologia pronta para uso é 11/2020.</t>
  </si>
  <si>
    <t>(1) Quantidade de fontes de informação de saturação; (2) Nível de incerteza das fontes de informação de saturação; (3) Impacto do cenário no nível de incerteza e aplicabilidade.</t>
  </si>
  <si>
    <t>Pessoal (HH); Contratação de Empresa de Desenvolvimento de Software.</t>
  </si>
  <si>
    <t>Obter parâmetros quantitativos a partir da adequação de cada ferramenta em diversos aspectos ao cenário atual de aplicação.</t>
  </si>
  <si>
    <t>PT-200.20.00151.02</t>
  </si>
  <si>
    <t>EV-00768</t>
  </si>
  <si>
    <t>Interpretação de curvas de Kr com PC</t>
  </si>
  <si>
    <t>Interpretação de curvas de Kr usando PC</t>
  </si>
  <si>
    <t>Melhorar a qualidade do dado de permeabilidade relativa reduzindo impacto de artefatos de laboratório como o efeito de borda.</t>
  </si>
  <si>
    <t>upimgs/Kr_com_PC.PNG</t>
  </si>
  <si>
    <t>U4I2</t>
  </si>
  <si>
    <t>Luciano dos Reis Wanderley</t>
  </si>
  <si>
    <t>2434934</t>
  </si>
  <si>
    <t>(1) HH interno; (2) contratação de TC's; (3) contratação de especialistas.</t>
  </si>
  <si>
    <t>Efeito de borda é um fenômeno que não ocorre com a mesma significância em escala de reservatório, fazendo as saturações residuais de óleo medidas em laboratório serem maiores que o esperado em reservatório quando desconsideradas as pressões capilares nos cálculos.</t>
  </si>
  <si>
    <t>Atual: Os valores de saturação residual de óleo obtidos em laboratório são esperados de serem maiores que os de reservatório._x000D_
Onde aplica: Nas curvas de Kr que são entregues aos engenheiros de reservatório para simulação do escoamento._x000D_
Quando: Após a entrega da solução, a metodologia será aplicada imediatamente pelos laboratórios do CENPES nas próximas curvas que os clientes solicitarem.</t>
  </si>
  <si>
    <t>(1) Condições de contorno do escoamento no laboratório e no reservatório; (2) Pressões capilares no reservatório; (3) Molhabilidade; (4) Capacidade de upscaling.</t>
  </si>
  <si>
    <t>Melhores estimativas de curva de produção para cada cenário e escopo de projeto, com menores riscos associados aos projetos de explotação.</t>
  </si>
  <si>
    <t>(1) Pessoal (HH); (2) Contratação de TC.</t>
  </si>
  <si>
    <t>Obter resultados de Kr e aplicar metodologia que considera PC diferente de 0, sendo assim capaz de calcular a saturação de óleo residual equivalentes à esperada no reservatório, identificando que parcela da saturação adicional medida em laboratório é consequência do efeito de borda.</t>
  </si>
  <si>
    <t>PT-200.20.00151.03</t>
  </si>
  <si>
    <t>EV-00769</t>
  </si>
  <si>
    <t>Interpretação de curvas de Kr com RX</t>
  </si>
  <si>
    <t>Interpretação de curvas de Kr com Raios-X e tomografia</t>
  </si>
  <si>
    <t>Melhorar a qualidade do dado de permeabilidade relativa principalmente em caso de amostras heterogêneas</t>
  </si>
  <si>
    <t>upimgs/TomografoKr.jpg</t>
  </si>
  <si>
    <t>As curvas de permeabilidade relativa em meios porosos sofrem impacto da heterogeneidade das amostras. Utilizar o equacionamento de amostras homogêneas pode elevar a incerteza além do esperado.</t>
  </si>
  <si>
    <t>Situação atual: Análises de amostras de poços carbonáticos altamente heterogêneos sem uma metodologia para considerar a heterogeneidade de suas propriedades, ao longo do seu volume, no cálculo da curva de Kr.
Onde: Nas curvas que alimentam os simuladores de reservatórios, possuindo representatividade melhor que a atual. A nova metodologia será aplicada pelo CENPES
Quando: Imediato. Após entrega dos resultados com a nova metodologia.</t>
  </si>
  <si>
    <t>(1) Heterogeneidade do meio poroso; (2) Condições de contorno do escoamento no laboratório e no reservatório; (3) Limitações de resolução do equipamento de imagem; (4) Incertezas de medições do teste; (5) Capacidade de upscaling.</t>
  </si>
  <si>
    <t>Redução da incerteza nos volumes de óleo do reservatório e nas curvas de produção, com impacto sobre decisões de projeto.
Melhor representatividade dos resultados de Kr em plugues ao considerar heterogeneidade (porosidade e saturação) no processamento dos cálculos.</t>
  </si>
  <si>
    <t>Obter resultados de Kr com imageamento por Raios-X em tempo real para estimativa da saturação ao longo das amostras e contabilizar o impacto que a heterogeneidade causa na saturação e no fluxo,  melhorando a representatividade de cada curva em relação à sua aplicação no reservatório.</t>
  </si>
  <si>
    <t>PT-200.20.00151.04</t>
  </si>
  <si>
    <t>EV-00770</t>
  </si>
  <si>
    <t>Kr SEMIRESCON em Whole-Cores</t>
  </si>
  <si>
    <t>Realização de ensaio de permeabilidade em whole-core em condição SEMIRESCON no laboratório do CENPES.</t>
  </si>
  <si>
    <t>Capacitar o laboratório do CENPES na caracterização de amostras maiores (whole-cores) permitindo a obtenção de dados em Volume Elementar Representativos em situações onde não é possível obter em amostras menores.</t>
  </si>
  <si>
    <t>upimgs/HolderWholeCore.jpg</t>
  </si>
  <si>
    <t>A heterogeneidade dos reservatórios carbonáticos implica em menor representatividade dos plugues coletados para descrição do reservatório quando comparados  aos reservatórios areníticos homogêneos.</t>
  </si>
  <si>
    <t>Atualmente a representatividade de plugues em reservatórios heterogêneos é bastante questionada. A aplicação permitirá obter resultados que representam uma parcela maior de volume do reservatório, podendo assim obter simulações mais confiáveis do que com plugues. A partir da entrega da metodologia e equipamento, os cliente podem solicitar o novo teste.</t>
  </si>
  <si>
    <t>(1) Heterogeneidade do meio poroso; (2) Condições de contorno do escoamento no laboratório e no reservatório; (3) Capacidade de upscaling.</t>
  </si>
  <si>
    <t>Obter resultados de Kr em Whole-Cores, melhorando a representatividade dos resultados nas amostras por obter resultados médios mais representativos através da elevação da parcela de volume analisada do reservatório.</t>
  </si>
  <si>
    <t>PT-200.20.00151.05</t>
  </si>
  <si>
    <t>EV-00771</t>
  </si>
  <si>
    <t>Upscaling para redução de tempo em simulação de reservatório</t>
  </si>
  <si>
    <t>A simulação de reservatórios é uma ferramenta de grande importância no gerenciamento de reservatórios de óleo e/ou gás. Os modelos de simulação são utilizados na determinação das expectativas de produção, na avaliação dos riscos e na quantificação das incertezas dos modelos._x000D_
Devido os reservatórios de óleo e/ou gás apresentarem, em geral, propriedades heterogêneas que podem variar em um grande intervalo de escalas de comprimento, a caracterização geológica dos reservatórios apresenta grandes desafios, uma vez que os dados medidos em campo são espacialmente esparsos. Com isso, a associação de propriedades a esses modelos é realizada utilizando técnicas de modelagem geológica e geoestatística. _x000D_
Para que o modelo geológico possa representar de forma acurada as heterogeneidades de pequena escala, são utilizadas técnicas geoestatísticas de alta resolução, levando à construção de modelos em escala geológica (modelos finos) com o número de células variando entre dezenas e centenas de milhões. A simulação de fluxo utilizando esses modelos finos de alta resolução exige um grande esforço computacional devido ao número de parâmetros a serem determinados e aos efeitos não lineares desse tipo de problema. _x000D_
Uma forma de tratar esse problema é através do engrossamento da escala (upscaling) dos modelos em uma etapa anterior à simulação de fluxo. O upscaling consiste na aplicação de um procedimento de homogeneização para a geração de modelos em escala grossa que podem ser simulados em um tempo muito inferior aos modelos refinados. Todavia, é essencial que os modelos upscalados possam representar adequadamente o comportamento dos modelos refinados de referência._x000D_
As curvas de permeabilidade relativa (krel) estão intimamente relacionadas com a resposta dinâmica do modelo, sendo fundamentais na quantificação dos volumes produzidos de óleo, água e gás. Dessa forma, um dos maiores desafios do upscaling está nos métodos empregados para adequação das curvas de krel ao modelo upscalado.</t>
  </si>
  <si>
    <t>O desenvolvimento de metodologias para o upscaling preciso de modelos de simulação de fluxo representativos de reservatórios submetidos a métodos tradicionais ou especiais de recuperação (por exemplo, a injeção WAG), pode levar a reduções expressivas no tempo de simulação, principalmente de atividades de gerenciamento de reservatórios, as quais necessitam de uma grande quantidade de simulações, como, por exemplo, estudos de otimização e quantificação de incertezas. Nesses casos, utilizar modelos refinados pode tornar o custo computacional proibitivo._x000D_
Todavia, a seleção do “melhor” modelo upscalado deve ser analisada caso a caso, em função da aplicação a que o modelo se destinada. Modelos upscalados podem reduzir drasticamente o tempo de simulação, mas o cenário de aplicação tende a ser limitado, pois os parâmetros ajustados são válidos apenas para o caso em que foram ajustados.</t>
  </si>
  <si>
    <t>As curvas de permeabilidade relativa em meios porosos heterogêneos são dependentes das condições de contorno. Não há consenso na comunidade científica quanto ao melhor método de medição e quanto ao uso das informações obtidas em cada método.</t>
  </si>
  <si>
    <t>Atualmente na Petrobras são utilizadas diferentes estratégias para upscaling de permeabilidade relativa, nas quais os resultados podem variar de acordo com o caso em que forem aplicadas. Busca-se neste projeto identificar a possibilidade de obter métodos de upscaling mais robustos, ou seja, menos dependentes da condições de contorno. Caso as metodologias em estudo se provem promissoras, as mesmas podem ser aplicadas em grande parte dos campos da Petrobras a partir da conclusão deste projeto.</t>
  </si>
  <si>
    <t>(1) Representatividade dos modelos upscalados; (2) condições de contorno (poços e vazões); (3) limites do processo de upscaling.</t>
  </si>
  <si>
    <t>Engenheiros de petróleo da Petrobras envolvidos na questão de upscaling de permeabilidade relativa.</t>
  </si>
  <si>
    <t>Compromisso da equipe de gerenciamento de reservatórios em aplicar a metodologia desenvolvida nas suas atividades.</t>
  </si>
  <si>
    <t>Redução significativa no tempo de simulação de fluxo em reservatórios, com grande impacto nas atividades de gerenciamento de reservatórios.</t>
  </si>
  <si>
    <t>Redução no tempo necessário para a conclusão do plano de desenvolvimento da produção de novos projetos, possibilitando a antecipação do início da produção (primeiro óleo).</t>
  </si>
  <si>
    <t>Impossibilidade de acomodar o desafio das condições de contorno.</t>
  </si>
  <si>
    <t>Ajustar curvas de permeabilidade relativa para diferentes condições de contorno (posicionamento dos poços e diferentes vazões), avaliando a representatividade de cada curva em relação à sua aplicação no reservatório.</t>
  </si>
  <si>
    <t>PT-200.20.00151.06</t>
  </si>
  <si>
    <t>EV-00772</t>
  </si>
  <si>
    <t>Upscaling para caracterização com Rocha Digital</t>
  </si>
  <si>
    <t>Disponibilização de metodologia para upscaling escala de poros – escala de testemunhos</t>
  </si>
  <si>
    <t>Permitir a obtenção de resultados de caracterização de rochas utilizando simulação em escala de poros para amostras maiores</t>
  </si>
  <si>
    <t>upimgs/Upscaling.png</t>
  </si>
  <si>
    <t>A situação atual é de que a caracterização de propriedades petrofísicas é realizada de maneira lenta, em um grupo bastante pequeno de amostras do reservatório e muitas vezes pouco representativo das heterogeneidades do reservatório. Espera-se que esta entrega possa melhorar a representatividade das análises realizadas e possa gerar cenários de produção mais realistas. Esta entrega poderá ser aplicada a todos os reservatórios da Petrobras.</t>
  </si>
  <si>
    <t>(1) Qual a confiança de previsão de propriedades petrofísicas dos algoritmos desenvolvidos?; (2) Qual a escalabilidade das análises que podem ser realizadas?</t>
  </si>
  <si>
    <t>Internamente a TIC, externamente os TC'ss com universidades e empresas de base tecnológica.</t>
  </si>
  <si>
    <t>Resultados gerados por meio de Rocha Digital sejam incorporados aos modelos de simulação do reservatório sistematicamente.</t>
  </si>
  <si>
    <t>(1) Aceleração da caracterização de rochas; (2) melhoramento do aproveitamento de amostras de rocha; (3) Melhoramento da representatividade das análises; (4) redução dos custos de caracterização; (5) estabelecimento de cenários de produção mais realistas.</t>
  </si>
  <si>
    <t xml:space="preserve">A proposta consiste em implantar algoritmos para determinação da permeabilidade absoluta, pressão capilar e permeabilidade relativa utilizando procedimentos de Rocha Digital em escala de testemunhos, a partir da informação em escala de poros. </t>
  </si>
  <si>
    <t>PT-200.20.00151.07</t>
  </si>
  <si>
    <t>EV-00773</t>
  </si>
  <si>
    <t>Impacto do regime de escoamento nas curvas de KR</t>
  </si>
  <si>
    <t>Comparação de curvas de KR em regime permanente e transiente para definir curvas mais representativas no modelo de simulação</t>
  </si>
  <si>
    <t>upimgs/EV-00773.png</t>
  </si>
  <si>
    <t>As curvas de permeabilidade relativa em meios porosos heterogêneos são dependentes das condições de contorno. Não há unanimidade na comunidade científica quanto ao melhor método de medição e quanto ao uso das informações obtidas em cada método.</t>
  </si>
  <si>
    <t>Atualmente a Petrobras considera que o regime transiente é mais representativo do escoamento no reservatório, mas é compreendido que os ensaios em regime transiente em amostras heterogêneas resultam em curvas dependentes das condições de contorno do ensaio. É possivel avaliar melhor se há possibilidade de obter curvas mais robustas (menos dependentes de condição de contorno).</t>
  </si>
  <si>
    <t>Pessoal (HH); Contratação de TC.</t>
  </si>
  <si>
    <t>Obter resultados de Kr em regimes de escoamento distintos e avaliar o impacto do regime de escoamento na curva para avaliar a representatividade de cada curva em relação à sua aplicação no reservatório.</t>
  </si>
  <si>
    <t>PT-200.20.00151.08</t>
  </si>
  <si>
    <t>EV-00774</t>
  </si>
  <si>
    <t>Impacto do nível de viscosidade nas curvas de KR</t>
  </si>
  <si>
    <t>Comparação de curvas de KR com diferentes níveis de viscosidade e mesma razão de viscosidade para permitir ensaios em rochas de altíssima permeabilidade.</t>
  </si>
  <si>
    <t>Melhorar a qualidade do dado de permeabilidade relativa principalmente em caso de amostras de alta permeabilidade</t>
  </si>
  <si>
    <t>A viscosificação dos fluidos pode ter impacto nas curvas de permeabilidade relativa diretamente ou em função de alterações na molhabilidade. Caso este aspecto se revele presente o uso das viscosificação de fluidos para obtenção de curvas de Kr em amostras de alta permeabilidade ficará prejudicada.</t>
  </si>
  <si>
    <t>Atualmente a caracterização de amostras de alta permeabilidade, muito importantes para o escoamento de água, óleo e gás no reservatório é pobre em função das limitações das metodologias utilizadas. Com este produto seria possível melhorar significativamente a caracterização deste tipo de amostra.</t>
  </si>
  <si>
    <t>(1) Impacto dos viscosificantes na molhabilidade; (2) Impacto dos viscosificantes na curva de KR.</t>
  </si>
  <si>
    <t>Redução da incerteza nas curvas de produção, com impacto sobre decisões de projeto.</t>
  </si>
  <si>
    <t>O projeto está avaliando o impacto da viscosificação da água nas curvas de permeabilidade relativa e na molhabilidade de modo a permitir q realização de ensaios de amostras de alta permeabilidade.</t>
  </si>
  <si>
    <t>PT-200.20.00151.09</t>
  </si>
  <si>
    <t>EV-00775</t>
  </si>
  <si>
    <t>Técnicas para o gerenciamento da deposição de parafinas no pré-sal</t>
  </si>
  <si>
    <t>Estão sendo disponibilizadas ferramentas (caracterização e modelagem) que culminarão em critérios mais adequados para a definição da temperatura crítica de projeto e para o gerenciamento do risco de deposição de parafinas. Esses avanços serão incorporados nas diretrizes de projetos e procedimentos operacionais com foco, principalmente, nos campos do Pré-sal.</t>
  </si>
  <si>
    <t>Estima-se uma redução de perda da ordem de R$ 624 milhões em 10 anos. (Valores brent e câmbio ciclo 2022-2031)</t>
  </si>
  <si>
    <t>upimgs/deposição_parafinas_figura.jpg</t>
  </si>
  <si>
    <t>BE3Y</t>
  </si>
  <si>
    <t>Guilherme dos Santos Vieira Lima</t>
  </si>
  <si>
    <t>9901353</t>
  </si>
  <si>
    <t>ST-0152</t>
  </si>
  <si>
    <t>Prevenção e mitigação da deposição orgânica</t>
  </si>
  <si>
    <t>OS GASTOS DE P&amp;D DESTA INICIATIVA TOTALIZAM R$ 20,97 MILHÕES.</t>
  </si>
  <si>
    <t>DISPONIBILIDADE DE RECURSOS FINANCEIROS PARA MANUTENÇÃO DOS TCs COM AS ICTs INTERNACIONAIS E NACIONAIS, E PARA A CONSTRUÇÃO DO LOOP MULTIDIÂMETRO DE BANCADA PARA ENSAIOS EM DIFERENTES TIPOS DE REGIMES DE ESCOAMENTO.</t>
  </si>
  <si>
    <t>Serão disponibilizadas técnicas e critérios mais adequados para definição de temperaturas críticas de projeto e gerenciamento da deposição. Estes critérios serão incorporados nas diretrizes de projetos e procedimentos operacionais nas unidades de negócio que operam campos do pré-sal. A consolidação da entrega está prevista para dezembro de 2021.</t>
  </si>
  <si>
    <t>O NOVO CRITÉRIO DEVERÁ SER INTEGRADO AOS CENTROS OPERACIONAIS INTEGRADOS (COIs) DAS UNs DO E&amp;P, E SER INCORPORADO NAS BASES DE PROJETO DOS NOVOS SISTEMAS DE PRODUÇÃO DO PRÉ-SAL, BÚZIOS E LIBRA.</t>
  </si>
  <si>
    <t>IFPEN (FRANÇA), UNIVERSITY OF TULSA (EUA), UFRJ, PUC-Rio, UNICAMP</t>
  </si>
  <si>
    <t>RECURSOS FINANCEIROS PARA O PAGAMENTO DOS TCs EM ANDAMENTO E CONSTRUÇÃO DO LOOP MULTIDIÂMETRO DE BANCADA.</t>
  </si>
  <si>
    <t>OS BENEFÍCIOS SÃO A REDUÇÃO DE CAPEX NOS NOVOS SISTEMAS DE PRODUÇÃO, E A PREVENÇÃO DE PERDAS PELA FORMAÇÃO DE  PARAFINAS . PARA FINS DE CÁLCULO UTILIZOU-SE UMA REDUÇÃO DE 20% NAS PERDAS POR PARAFINAS TOMANDO COMO BASE UMA PERDA ATUAL DE 3800 BBL/DIA. CONSIDERANDO O CÂMBIO E VALOR DO BRENT  PREVISTOS NO CICLO 2022-2032 O GANHO ACUMULADO (10 ANOS) PODE SER ESTIMADO EM R$ 624 MILHÕES</t>
  </si>
  <si>
    <t>ESTIMA-SE UMA REDUÇÃO DE PERDA DA ORDEM DE R$ 624 MILHÕES EM 10 ANOS. (Valores câmbio e brent ciclo 2022-2032) PELO GANHO DE EFICIÊNCIA OPERACIONAL.UTILIZOU-SE UMA REDUÇÃO DE 20% NAS PERDAS POR PARAFINAS TOMANDO COMO BASE UMA PERDA ATUAL DE 3800 BBL/DIA.</t>
  </si>
  <si>
    <t>O RISCO DE INSUCESSO TÉCNICO É MUITO BAIXO. AO LONGO DE 2020 ALGUNS DADOS PRELIMINARES JÁ ESTÃO SENDO UTILIZADOS PARA COMPREENDER E MITIGAR DE PERDAS DE PRODUÇÃO POR PARAFINIÇÃO.</t>
  </si>
  <si>
    <t>DISPONIBILIZAÇÃO DE CRITÉRIO DE PROJETO ATUALIZADO PARA AVALIAÇÃO DO RISCO DE DEPOSIÇÃO DE PARAFINAS CONSIDERANDO CENÁRIOS TÍPICOS DO PRÉ-SAL, COMO O ESCOAMENTO EM RISERS SOB ALTA RGO. EM ALGUNS CENÁRIOS, ESSE CRITÉRIO SERÁ MENOS RESTRITIVO EM RELAÇÃO ÀS DIRETRIZES UTILIZADAS ATUALMENTE, PERMITINDO A REDUÇÃO DE CAPEX. ALÉM DISSO, EM ALGUNS CENÁRIOS, ESSE NOVO CRITÉRIO, CONJUGADO A TÉCNICAS DE PREVISÃO E MITIGAÇÃO, PERMITIRÁ UM MELHOR GERENCIAMENTO DA DEPOSIÇÃO DE PARAFINAS.</t>
  </si>
  <si>
    <t>PT-200.20.00152.01</t>
  </si>
  <si>
    <t>EV-00776</t>
  </si>
  <si>
    <t>Marlim 3 - Transiente</t>
  </si>
  <si>
    <t>Validação do simulador Marlim transiente com dados reais de campo e comparação com os simuladores Marlim 2 (permanente) e Olga (permanente e transiente).</t>
  </si>
  <si>
    <t>Disponibilização de um simulador de escoamento multifásico em regime permanente e transiente com várias funcionalidades.</t>
  </si>
  <si>
    <t>upimgs/fundo_map.png</t>
  </si>
  <si>
    <t>CX3D</t>
  </si>
  <si>
    <t>Guilherme Camelo de Freitas</t>
  </si>
  <si>
    <t>9628344</t>
  </si>
  <si>
    <t>ST-0153</t>
  </si>
  <si>
    <t>Gerenciamento digital de Elevação e Escoamento</t>
  </si>
  <si>
    <t>HH do Cenpes, TCs com Universidades, Contratos.</t>
  </si>
  <si>
    <t>DISPONIBILIDADE DE HH POR PARTE DA TIC-CENPES E DAS GERÊNCIAS TÉCNICAS DE ELEVAÇÃO E ESCOAMENTO NAS UNs DO E&amp;P E RES/EE.</t>
  </si>
  <si>
    <t>O SIMULADOR MARLIM TRANSIENTE ESTÁ NA SUA VERSÃO DE PRODUÇÃO AGUARDANDO A SUA VALIDAÇÃO E HOMOLOGAÇÃO JUNTO AOS PRINCIPAIS CLIENTES DO E&amp;P. A PARTIR DE JANEIRO DE 2021 ESSE SIMULADOR SUBSTITUIRÁ GRADATIVAMENTE O SIMULADOR MARLIM 2 ATUALMENTE COM CERCA DE 300 USUÁRIOS NA COMPANHIA.</t>
  </si>
  <si>
    <t>O SIMULADOR MARLIM TRANSIENTE IRÁ SUBSTITUIR GRADATIVAMENTE O ATUAL SIMULADOR MARLIM 2. PARA TAL DEVE SER VALIDADO E HOMOLOGADO JUNTO AOS PRINCIPAIS CLIENTES DO E&amp;P.</t>
  </si>
  <si>
    <t>TIC-CENPES, PUC-TECGRAF, UNICAMP, USP, E GERÊNCIAS TÉCNICAS DE ELEVAÇÃO E ESCOAMENTO NAS UNs DO E&amp;P E RES/EE.</t>
  </si>
  <si>
    <t>Alta demanda por licenças de softwares comerciais para execuções de simulações, durante a fase de projeto ou operação, realizadas por engenheiros da comunidade de Elevação e Escoamento da Companhia. Além disso, a demanda por ferramentas automatizadas no contexto da Transformação Digital.</t>
  </si>
  <si>
    <t>HH DE PROFISSIONAIS DA CENPES/PDEP/TEE, TIC-CENPES E DA PUC-TECGRAF</t>
  </si>
  <si>
    <t>OS GANHOS POTENCIAIS SÃO A ECONOMIA NA AQUISIÇÃO DE LICENÇAS DE OUTROS SIMULADORES PERMANENTES E TRANSIENTES</t>
  </si>
  <si>
    <t>Premissas:_x000D_
- Valor da licença de equivalente no mercado:_x000D_
Custo de aquisição: USD 80.000_x000D_
Custo de manutenção: USD 16.000/ano._x000D_
- ~250 usuários na Petrobras</t>
  </si>
  <si>
    <t>O SIMULADOR MARLIM TRANSIENTE JÁ FOI AVALIADO COM SUCESSO NA SUA VERSÃO BETA. DESTA FORMA O RISCO DE INSUCESSO TÉCNICO ESTÁ MITIGADO.</t>
  </si>
  <si>
    <t>DISPONIBILIZAÇÃO DE UM SIMULADOR DE ESCOAMENTO MULTIFÁSICO EM REGIME PERMANENTE E TRANSIENTE COM VÁRIAS FUNCIONALIDADES. ESSE SIMULADOR REQUER HOMOLOGAÇÃO PELAS GERÊNCIAS TÉCNICAS DE ELEVAÇÃO E ESCOAMENTO NAS UNs DO E&amp;P E RES/EE QUE SERÁ REALIZADA A PARTIR DA COMPARAÇÃO COM OUTROS SIMULADORES (MARLIM 2 - REGIME PERMANENTE E OLGA - REGIME TRANSIENTE), ALÉM DA VALIDAÇÃO COM DADOS DE CAMPO (SIMULAÇÃO X CASO REAL).</t>
  </si>
  <si>
    <t>PT-200.20.00153.01</t>
  </si>
  <si>
    <t>EV-00777</t>
  </si>
  <si>
    <t>Painel de monitoramento de hidratos e parafinas</t>
  </si>
  <si>
    <t>Disponibilização de painel de monitoramento de ocorrência de formação de hidratos e de depósitos de parafinas em linhas de produção e risers.</t>
  </si>
  <si>
    <t>Disponibilização de um sistema integrado de acompanhamento da produção em tempo real capaz de analisar o comportamento dos poços sob o ponto de vista do escoamento da produção, antevendo riscos de formação de hidratos e parafinas. Estima-se um benefício da ordem de R$ 666 milhões em 10 anos. (Valores do brent e taxa de cambio do PNG)</t>
  </si>
  <si>
    <t>upimgs/VIgGARESC.jpg</t>
  </si>
  <si>
    <t>Os custos envolvidos são HH e contrato com TIC PN-DSCIEN</t>
  </si>
  <si>
    <t>Disponibilidade de HH/contratos da TIC PN-DSCIEN e entendimentos com a COI da UN-ES.</t>
  </si>
  <si>
    <t>O painel de monitoramento de hidratos e parafinas já está em produção. A integração com o COI da UN-ES ocorrerá ao longo do primeiro trimestre de 2021. A abrangência dessa entrega para os COIs depende da implantação do Vig_poços.</t>
  </si>
  <si>
    <t>O painel de monitoramento deverá ser integrado aos COIs das UNs do E&amp;P. Para tal o COI da UN-ES será utilizada como piloto para a primeira versão de produção do painel de monitoramento de hidratos e parafinas.</t>
  </si>
  <si>
    <t>TIC PN-DSCIEN, Especialistas de GARESC  das UNs, Equipe Técnica dos Centros Operacionais (COIs) das UNs do E&amp;P.</t>
  </si>
  <si>
    <t>Que o critério adotado seja adequado para os sistemas em produção_x000D_
_x000D_
Variações de Brent e taxa cambial conforme previstas pelo PNG.</t>
  </si>
  <si>
    <t>HH de profissionais do  CENPES/PDIEP/EE,/GARESC, TIC PN-DSCIEN e do COI da UN-ES.</t>
  </si>
  <si>
    <t>O principal benefício desta entrega é a redução de perdas de produção por formação de hidratos e parafinas._x000D_
Para o cálculo do benefício foram consideradas como premissas: 1)  10% dos sistemas atuais podem se beneficiar da ferramenta e 2)  _x000D_
ganho médio de 0,3% na produção (incluindo redução de perdas).</t>
  </si>
  <si>
    <t>Estima-se um benefício da ordem de R$ 70 MM/ano_x000D_
considerando a cotação do barril e a taxa de conversão do PNG. Gerando um benefício de ~R$ 666 MM em 10 anos.</t>
  </si>
  <si>
    <t>Na empresa: Falta de cadastro das curvas de hidratos e dados de TIAC/TCD_x000D_
 _x000D_
Não uso do painel/sistema (vig-garesc) para monitoramento das ocorrências</t>
  </si>
  <si>
    <t>Disponibilização de um painel de monitoramento em tempo real do risco de formação de hidratos e parafinas em linhas de produção e risers em cenários offshore dentro do escopo do sistema denominado VIG-GARESC.</t>
  </si>
  <si>
    <t>PT-200.20.00153.02</t>
  </si>
  <si>
    <t>EV-00778</t>
  </si>
  <si>
    <t>Modelagem geológica estocástica</t>
  </si>
  <si>
    <t>Disponibilizar conjunto de workflows em Python de modelagem geológica geoestatística visando apoiar locações exploratórias e estudos regionais</t>
  </si>
  <si>
    <t>G040</t>
  </si>
  <si>
    <t>Luiz Eduardo Seabra Varella</t>
  </si>
  <si>
    <t>165758</t>
  </si>
  <si>
    <t>ST-0154</t>
  </si>
  <si>
    <t>Análise de incerteza nos processos exploratórios</t>
  </si>
  <si>
    <t>EV-00779</t>
  </si>
  <si>
    <t>Modelagem de Pressão de Poro em Sergipe Água Profundas</t>
  </si>
  <si>
    <t>Disponibiliar o Modelo de Pressão de Poro em Sergipe Água Profundas</t>
  </si>
  <si>
    <t>R$ 1.1 MM</t>
  </si>
  <si>
    <t>Acesso a dados para construção de diversos casos de uso e Implementação dos métodos e técnicas disponíveis para diferentes sistemas deposicionais.</t>
  </si>
  <si>
    <t xml:space="preserve">O mercado não oferece este tipo de Inversão, baseada em métodos de geoestatística e em um contexto probabilístico. Será utilizada a partir de 30/11/2020 em diversos processos exploratórios. </t>
  </si>
  <si>
    <t>Qualidade dos resultados reconhecida pela área de negócio; facilidade de utilização das funcionalidades e tempo de execução aceitável.</t>
  </si>
  <si>
    <t>Exploração, Reservatório, UFRGS, IST-Lisboa e Universidade de Alberta.</t>
  </si>
  <si>
    <t>Funcionalidades sejam reconhecidas pela área de negócio e os resultados apresentem coerência geológica.</t>
  </si>
  <si>
    <t>Pagamento da parcela do TC com a UFRGS, Pagamento da Universidade de Alberta para uso das bibliotecas de Geoestatística e Infraestrutura de Computação de Alto Desempenho.</t>
  </si>
  <si>
    <t>Redução do risco exploratório através da geração de atributos sísmicos para modelagem de volumes petrofísicos, a fim de apoiar locações e estudos geológicos regionais .</t>
  </si>
  <si>
    <t>R$ 1.75 MM</t>
  </si>
  <si>
    <t>Área de negócio não utilizar a entrega em função do elevado tempo de execução.</t>
  </si>
  <si>
    <t xml:space="preserve">Disponibilizar workflow em linguagem Python, com uso de HPC, para modelagem de volumes de IP, IS e Densidade. Este workflow utilizará como estudo de caso um sistema carbonático da Bacia de Santos. </t>
  </si>
  <si>
    <t>EV-00780</t>
  </si>
  <si>
    <t>Modelagem geomecânica - Sergipe águas profundas e Santos</t>
  </si>
  <si>
    <t>Disponibilizar modelagem probabilística geomecânica – pressão de poro - Sergipe águas profundas e Santos</t>
  </si>
  <si>
    <t>R$1.1 MM</t>
  </si>
  <si>
    <t>O mercado não oferece este tipo de workflow, baseado em métodos de geoestatística e em um contexto probabilístico. Será utilizado a partir de 30/11/2021 em diversos processos exploratórios.</t>
  </si>
  <si>
    <t>Pagamento das parcelas do TC com a UFRGS, Pagamento da Universidade de Alberta para uso das bibliotecas de Geoestatística e Infraestrutura de Computação de Alto Desempenho.</t>
  </si>
  <si>
    <t>Redução de custos em projetos de poços. Apoio a processos de perfuração.</t>
  </si>
  <si>
    <t>Disponibilizar workflow em linguagem Python de simulação sequencial  gaussiana e analise de incerteza, com uso de HPC, para modelagem de volumes de pressão de poros.</t>
  </si>
  <si>
    <t>PT-200.20.00154.02</t>
  </si>
  <si>
    <t>EV-00781</t>
  </si>
  <si>
    <t>Classificação de fácies no pré-sal</t>
  </si>
  <si>
    <t>Disponibilizar Intelligent data analysis – classificação de fácies no pré-sal – Campo de Lula</t>
  </si>
  <si>
    <t>C202</t>
  </si>
  <si>
    <t>Luiz Alberto Barbosa de Lima</t>
  </si>
  <si>
    <t>807759</t>
  </si>
  <si>
    <t>Acesso a dados para classificação, sísmica e poços. Implementação de métodos e técnicas de aprendizado de máquina.</t>
  </si>
  <si>
    <t>O mercado não oferece este tipo de workflow, baseado em métodos de aprendizado de maquina. Será utilizado a partir de 30/12/2021 em diversos processos exploratórios.</t>
  </si>
  <si>
    <t>Exploração, Reservatório, UFRGS e UT-Berlim.</t>
  </si>
  <si>
    <t>Pagamento das parcelas do TC com a UFRGS.</t>
  </si>
  <si>
    <t>Redução do risco exploratório e apoio a locações exploratórias e estudos regionais.</t>
  </si>
  <si>
    <t>Disponibilizar workflow em linguagem Python para classificação de fácies, com uso de HPC.</t>
  </si>
  <si>
    <t>PT-200.20.00154.01</t>
  </si>
  <si>
    <t>EV-00782</t>
  </si>
  <si>
    <t>Modelagem de sismofácies críticas do pós-sal - Buzios</t>
  </si>
  <si>
    <t>Disponibilizar modelagem probabilística geomecânica – fácies críticas do pós-sal – GT Sismofácies Críticas GEOP</t>
  </si>
  <si>
    <t>Acesso a dados para construção dos modelos, sísmica, poços e horizontes. Implementação de métodos e técnicas de simulação categórica.</t>
  </si>
  <si>
    <t>O mercado não oferece este tipo de workflow, baseado em métodos de geoestatística e em um contexto probabilístico. Será utilizado a partir de 30/11/2022 em diversos processos exploratórios.</t>
  </si>
  <si>
    <t>Pagamento das parcelas do TC com a UFRGS, Pagamento TC Exaflop, Pagamento da Universidade de Alberta para uso das bibliotecas de Geoestatística e Infraestrutura de Computação de Alto Desempenho.</t>
  </si>
  <si>
    <t>Disponibilizar workflow em linguagem Python de simulação categórica e análise de incerteza, com uso de HPC, para modelagem de volumes de fácies.</t>
  </si>
  <si>
    <t>PT-200.20.00154.03</t>
  </si>
  <si>
    <t>EV-00783</t>
  </si>
  <si>
    <t>Classificação de bancos carbonáticos - Búzios</t>
  </si>
  <si>
    <t>Disponibilizar data analysis – classificação de bancos carbonáticos - Búzios</t>
  </si>
  <si>
    <t>O mercado não oferece este tipo de workflow, baseado em métodos de aprendizado de maquina. Será utilizado a partir de 30/12/2022 em diversos processos exploratórios.</t>
  </si>
  <si>
    <t>Disponibilizar workflow em linguagem Python para classificação de bancos carbonáticos, com uso de HPC.</t>
  </si>
  <si>
    <t>PT-200.20.00154.04</t>
  </si>
  <si>
    <t>EV-00786</t>
  </si>
  <si>
    <t>Deconvolução em Múltiplos Poços</t>
  </si>
  <si>
    <t>Aplicação da técnica de deconvolução em múltiplos poços no campo alvo, implantando a técnica nos cenários da Petrobras.</t>
  </si>
  <si>
    <t>Disponibilização e implantação da técnica de deconvolução em múltiplos poços para uso na Petrobras.</t>
  </si>
  <si>
    <t>upimgs/EV-00786.png</t>
  </si>
  <si>
    <t>CJ55</t>
  </si>
  <si>
    <t>Emilio Paulo dos Santos Sousa</t>
  </si>
  <si>
    <t>9654177</t>
  </si>
  <si>
    <t>ST-0156</t>
  </si>
  <si>
    <t>Interpretação e Incorporação de Dados Dinâmicos</t>
  </si>
  <si>
    <t>HH interno e parcerias.</t>
  </si>
  <si>
    <t>Os principais desafios são: (1) Melhorias no atual algoritmo de deconvolução, particularmente na definição dos parâmetros de calibração do algoritmo; (2) Eficiência de uma possível ferramenta computacional, dado a grande quantidade de dados envolvidos no processo de deconvolução em múltiplos poços.</t>
  </si>
  <si>
    <t>No cenário atual, não existe ferramenta comercial capaz de analisar a interferência de outros poços no comportamento de pressão de um teste de formação. A técnica necessária encontra-se em processo de desenvolvimento, com aplicação incipiente nas companhias de petróleo. Existe proposta de empresas desenvolvedoras de programas computacionais de implementação do estado atual da técnica nos programas comerciais, além dos possíveis desenvolvimentos. O cenário de aplicação pretendido engloba campos com testes de formação conduzidos sob a influência de outros poços.</t>
  </si>
  <si>
    <t>Dois aspectos importantes da entrega são a maturidade da técnica estudada e a eficiência da ferramenta computacional para sua aplicação.</t>
  </si>
  <si>
    <t>No desenvolvimento do método, os potenciais parceiros são universidades e grupos de pesquisa com experiência no desenvolvimento de técnicas de análise de dados de testes de formação, principalmente aqueles com foco na deconvolução de dados de teste. No desenvolvimento de uma ferramenta computacional, os potenciais parceiros são as empresas desenvolvedoras de programas computacionais, principalmente aquelas que já possuam produtos comerciais utilizados no âmbito da Companhia.</t>
  </si>
  <si>
    <t>A existência de testes de formação conduzidos sob a influência de outros poços, tendo tal influência um impacto direto na interpretação do teste, limitando as informações disponibilizadas e restringindo o potencial de redução de incertezas.</t>
  </si>
  <si>
    <t>Os principais recursos chaves são: recursos internos (HH interno) e parcerias.</t>
  </si>
  <si>
    <t>Com esse projeto pretende-se melhorar o processo de caracterização dos reservatórios, reduzindo as incertezas associadas aos modelos desenvolvidos. A redução de incertezas tem impacto direto no processo de desenvolvimento dos campos de petróleo, contribuindo para mitigar os riscos e melhor orientar a aplicação dos recursos financeiros disponíveis.</t>
  </si>
  <si>
    <t>Redução da incerteza nas curvas de produção, com ganhos econômicos associados.</t>
  </si>
  <si>
    <t>(1) Ineficácia da metodologia desenvolvida quando aplicada a casos reais ou eventual inadequação da metodologia aos cenários da Companhia._x000D_
(2) Ineficiência da ferramenta computacional, impossibilitando a aplicação nos casos reais, desempenho da ferramenta em problemas complexos.</t>
  </si>
  <si>
    <t>O projeto se propõe a estudar a técnica de deconvolução aplicada a múltiplos poço, com desenvolvimento de ferramenta computacional que facilite a implementação no âmbito da Companhia. Pretende-se alcançar com esse projeto um melhor entendimento da técnica de deconvolução aplicada a múltiplos poços e o desenvolvimento de ferramenta computacional que possibilite o uso da técnica na Companhia.</t>
  </si>
  <si>
    <t>PT-200.20.00156.01</t>
  </si>
  <si>
    <t>EV-00787</t>
  </si>
  <si>
    <t>Aplicativo para estimativa de propriedades PVT</t>
  </si>
  <si>
    <t>Implantação da ferramenta para avaliação das propriedades de fluidos</t>
  </si>
  <si>
    <t>Antecipação das propriedades de fluidos em cenários exploratórios, em particular àqueles relacionados ao EXP100 e PROD1000._x000D_
Estimativa de dados em poços onde a amostragem não seja possível._x000D_
Celeridade na tomada de decisões de negócios._x000D_
Redução de custos de amostragem, análise e mão de obra na execução de ensaios.</t>
  </si>
  <si>
    <t>UP9I</t>
  </si>
  <si>
    <t>Emerson Lourenco</t>
  </si>
  <si>
    <t>9808042</t>
  </si>
  <si>
    <t>ST-0157</t>
  </si>
  <si>
    <t>Otimização de Aquisição de Dados e de Resultados de Reservatório</t>
  </si>
  <si>
    <t>Basicamente HH para seleção e tratamento de dados, treinamento do rede, criação de interface com usuário e manutenção operacional do aplicativo.</t>
  </si>
  <si>
    <t>Selecionar, adaptar e treinar algoritmos ou ferramentas de Inteligência Artificial usando as bases existentes na empresa, após a coleta, avaliação e tratamento dos dados.</t>
  </si>
  <si>
    <t>Avaliação de reservatórios novos ou regiões novas de reservatórios descobertos. Foco em áreas do Pré-sal.</t>
  </si>
  <si>
    <t>Capacidade de previsão de propriedades adequadas ao planejamento inicial e tomada de decisões.</t>
  </si>
  <si>
    <t>Universidades (UFRJ, UNICAMP), empresas de software ou startups ligadas ao tema e a área de IA da TIC Petrobras.</t>
  </si>
  <si>
    <t>Treinamento dos usuários na utilização da ferramenta.</t>
  </si>
  <si>
    <t>Recursos financeiros para a contratação/manutenção de pesquisa e suporte (caso necessário). Disponibilização de suporte interno via TIC no desenvolvimento e implantação.</t>
  </si>
  <si>
    <t>Reduzir de custos de amostragem, análise e mão de obra e aumentar a celeridade na tomada de decisões de negócios, enfatizando os cenários ligados ao EXP100 e PROD1000.</t>
  </si>
  <si>
    <t>Reduzir o tempo e os custos envolvidos na análise de amostras de fluidos, ou mesmo evitá-la totalmente, antecipando a informação.</t>
  </si>
  <si>
    <t>Disponibilidade de HH, recursos para contratação de serviços e aquisição de hardware de processamento ou software.</t>
  </si>
  <si>
    <t>Antecipar as propriedades de fluidos em cenários exploratórios, estimando dados termodinâmicos e reológicos em poços onde amostragem não seja possível. Validar dados obtidos em laboratório caso a amostra tenha sido coletada.</t>
  </si>
  <si>
    <t>PT-200.20.00157.02</t>
  </si>
  <si>
    <t>EV-00788</t>
  </si>
  <si>
    <t>Aplicativo para estimativa de Krel usando IA</t>
  </si>
  <si>
    <t>Implantação da ferramenta para avaliação dos resultados em casos reais</t>
  </si>
  <si>
    <t>Aceleração de entrega de resultados preliminares de permeabilidade relativa, permitindo que novos campos tenham disponibilidade de dados mais representativos em estágios iniciais de desenvolvimento</t>
  </si>
  <si>
    <t>HH e contratação de serviços e hardware de processamento.</t>
  </si>
  <si>
    <t>Como a ideia é utilizar inteligência artificial o maior desafio é treinar a rede com dados complexos e escassos.</t>
  </si>
  <si>
    <t>A disponibilização de curvas de KR para a simulação de um novo reservatório leva entre 1 e 2 anos. A metodologia tem como objetivo disponibilizar de forma expedita resultados preliminares para uso em novos reservatórios</t>
  </si>
  <si>
    <t>Métricas de qualidade de resultado de classificação utilizando IA</t>
  </si>
  <si>
    <t>Grupos especializados em pesquisa nas universidades; Empresas de desenvolvimento de software e a TIC na Petrobras</t>
  </si>
  <si>
    <t>Redução de riscos associados às decisões nas fases iniciais dos projetos de desenvolvimento</t>
  </si>
  <si>
    <t>Disponibilidade de recursos financeiros para a contratação/manutenção de pesquisa (em andamento) e suporte da TIC no desenvolvimento e implantação.</t>
  </si>
  <si>
    <t>Avaliação de reservatórios novos ou regiões novas de reservatórios descobertos. Foco em áreas do Presal.</t>
  </si>
  <si>
    <t>Reduzir o tempo e os custos envolvidos na análise de amostras de rochas.</t>
  </si>
  <si>
    <t>Manutenção da situação atual com o uso de análogos na ausência de dados do reservatório com consequente maiores incertezas e riscos nas fases iniciais do projeto de desenvolvimento.</t>
  </si>
  <si>
    <t>Disponibilizar uma ferramenta baseada em aprendizagem de máquina para estimativa de permeabilidade relativa, calibrada com resultados experimentais de Krel do Pré-Sal.</t>
  </si>
  <si>
    <t>PT-200.20.00157.01</t>
  </si>
  <si>
    <t>EV-00789</t>
  </si>
  <si>
    <t>Otimização da caracterização de rochas</t>
  </si>
  <si>
    <t>Implantação de melhorias para aceleração do processo de caracterização de rochas no CENPES</t>
  </si>
  <si>
    <t>Aceleração de entrega de resultados de análises de rocha, permitindo que os campos tenham disponibilidade de mais dados para cada fase do projeto.</t>
  </si>
  <si>
    <t>upimgs/2020-12-11_105927.jpg</t>
  </si>
  <si>
    <t>HH de desenvolvimento e de acompanhamento</t>
  </si>
  <si>
    <t>Disponibilidade de tempo dos profissionais da Petrobras e comprometimento das diversas gerências e profissionais envolvidos</t>
  </si>
  <si>
    <t>A Petrobras tem demorado mais de 2000 dias para a entrega do primeiro óleo. A expectativa é que, com diversos desenvolvimentos, incluindo este, que consigamos entregar o primeiro óleo em 1000 dias.</t>
  </si>
  <si>
    <t>Redução no tempo de entrega de resultados de caracterização de rochas.</t>
  </si>
  <si>
    <t>Empresas de desenvolvimento de software</t>
  </si>
  <si>
    <t>Antecipação dos resultados reduz os riscos pelo uso de maior quantidade de dados de caracterização do reservatório em desenvolvimento e pode antecipar a entrega do primeiro óleo no caso da disponibilização de dados indispensáveis</t>
  </si>
  <si>
    <t>Aumento do VPL da produção dos reservatórios</t>
  </si>
  <si>
    <t>Perda de recursos por não ter adiantado o primeiro óleo em toda o prazo desejado.</t>
  </si>
  <si>
    <t>Desenvolvimento de ferramentas e metodologias para o controle do fluxo de análises de rocha no CENPES</t>
  </si>
  <si>
    <t>PT-200.20.00157.04</t>
  </si>
  <si>
    <t>EV-00790</t>
  </si>
  <si>
    <t>Simulação de modelo de qualidade do ar</t>
  </si>
  <si>
    <t>Proteção de valor da empresa pela simulação de diferentes cenários e combustíveis com modelo de qualidade do ar.</t>
  </si>
  <si>
    <t>Os resultados permitirão que a companhia conheça os reais impactos dos combustíveis e biocombustíveis  na concentração de poluentes atmosféricos em diferentes cenários . Tais resultados poderão ser utilizados em discussões sobre restrições de uso ou de novas especificações dos mesmos junto à órgãos governamentais.</t>
  </si>
  <si>
    <t>upimgs/SIMULAÇÃO.gif</t>
  </si>
  <si>
    <t>P&amp;D de 4,9 MM em 48 meses (2020 a 2023) sendo:_x000D_
TC: 3,07 MM - (670 MIL, 2021) +      _x000D_
( 1200 MIL, 2022) + (1200 MIL, 2023)_x000D_
 INTERNO:  1,83 MM</t>
  </si>
  <si>
    <t>1. Biodiesel: Dificuldade na obtenção de dados de durabilidade de emissões com B20 para simulação do impacto do NOx e de mais dados de emissões de motores da nova fase do Proconve (P8)._x000D_
2. Gasolina e Etanol: Disponibilizar dados de emissões (perfil de HCs) e de nanopartículas em veículos.</t>
  </si>
  <si>
    <t>Considerando um cenário de restrições de uso ou modificações na especificação da gasolina  e diesel/misturas de biodiesel, a companhia deve dispor de informações técnicas que possam auxiliar na proteção do seu marketshare de combustíveis. A entrega está prevista para 2023.</t>
  </si>
  <si>
    <t>Parâmetros de entrada do modelo (dados de emissões, perfil de frota, medições de campo com laboratório móvel,etc). Resultados experimentais robustos. Montagem de cenários representativos para as simulações.</t>
  </si>
  <si>
    <t>USP</t>
  </si>
  <si>
    <t>Que a questão da qualidade do ar seja priorizada, que os resultados de simulação indiquem que os combustíveis fósseis/tecnologias veiculares estão com qualidade adequada e que as negociações com órgãos governamentais permitam o prolongamento do uso dos combustíveis da empresa.</t>
  </si>
  <si>
    <t>P&amp;D, sendo majoritariamente composto pelo TC, inclui:_x000D_
Centro de processamento de dados (requer modernização)_x000D_
Especialistas em modelagem atmosférica (emissões veiculares)_x000D_
Modelos computacionais de simulação_x000D_
Novos equipamentos para o laboratório móvel.</t>
  </si>
  <si>
    <t>Contribuir para evitar entrada da mistura B20, que causaria perda de 5% em volume no mercado de óleo diesel  (horizonte 2023-2032) das refinarias de RJ e SP.(premissa: projeto contribui com 10% do benefício total)_x000D_
Evitar perdas de 5% em volume no mercado de gasolina C das refinarias de RJ e SP, devido à restrições ambientais ao uso de gasolina: formação de ozônio e emissões de nanopartículas comparativamente ao etanol._x000D_
Evitar investimentos desnecessários em refino</t>
  </si>
  <si>
    <t>Implantação de mandatos de uso de biocombustíveis e de restrição do uso do combustível fóssil sem considerar a qualidade do ar.</t>
  </si>
  <si>
    <t>Nossa simulação da qualidade do ar ajuda o RGN na sua estratégia de proteção de marketshare de combustíveis automotivos em negociações junto à órgãos governamentais, pela avaliação de cenários do impacto do uso de renováveis e mudanças tecnológicas no perfil da frota.</t>
  </si>
  <si>
    <t>PT-200.20.00158.04</t>
  </si>
  <si>
    <t>PT-200.20.00179.04</t>
  </si>
  <si>
    <t>EV-00791</t>
  </si>
  <si>
    <t>Nanopartículas de  veículos e motos com gasolina e etanol</t>
  </si>
  <si>
    <t>Proteção de valor da empresa pela análise comparativa das emissões de _x000D_
nanopartículas por veículos e motos com gasolina e etanol</t>
  </si>
  <si>
    <t>Os resultados permitirão que a companhia conheça os reais impactos de suas gasolinas nas emissões de material particulado em comparação ao etanol. Tais resultados poderão ser utilizados em discussões sobre restrições de uso ou novas especificações de gasolina junto à órgãos governamentais.</t>
  </si>
  <si>
    <t>upimgs/NANOPARTICULAS.jpg</t>
  </si>
  <si>
    <t>P&amp;D de 5,25 MM em 48 meses (2019 a 2022) sendo:_x000D_
TC: INFRA 1,8 MM; P&amp;D: 2,0 MM (880 MIL, 2020) + ( 420MIL, 2021) + (420+280 MIL, 2022)_x000D_
 INTERNO:  1,45 MM</t>
  </si>
  <si>
    <t>Desenvolvimento e implantação de nova metodologia para coleta e análise de material particulado (nanopartículas) de _x000D_
veículos e motos FLEX (gasolina e etanol). Estabelecer a influência da composição da gasolina nas emissões de material particulado (nanopartículas).</t>
  </si>
  <si>
    <t>Existem trabalhos publicados e projeto de lei em discussão relacionando o aumento das emissões de partículas na cidade de São Paulo com o maior consumo de gasolina em relação ao etanol. Como o material particulado (MP) não é legislado ainda no país para veículos leves, se faz necessário um aprofundamento do estudo comparando as emissões de MP da gasolina com o etanol. Em um cenário de restrições de uso ou modificações na especificação da gasolina, a companhia deve dispor de informações técnicas que possam auxiliar na proteção do mercado de combustíveis fósseis. A entrega está prevista para 2022.</t>
  </si>
  <si>
    <t>Resultados de emissões de nanopartículas em veículos/motos representativos em metodologia reconhecida nacionalmente.</t>
  </si>
  <si>
    <t>Lactec</t>
  </si>
  <si>
    <t>Preservação do marketshare da gasolina no mercado. Legislações que não restrinjam o uso de combustíveis fósseis.</t>
  </si>
  <si>
    <t>Infraestrutura laboratorial para medição de massa, contagem e tamanho de nanopartículas. Disponibilizar gasolinas com composições variadas para investigação de sua influência nas emissões de nanopartículas.</t>
  </si>
  <si>
    <t>Evitar perda de 5% em volume no mercado de gasolina C atendido pelas refinarias de RJ e SP, devido à restrições ambientais ao uso de gasolina pelas emissões de nanopartículas comparativamente ao etanol_x000D_
Entrega contribui com 20% do benefício total._x000D_
VPL de R$103.56 MM (VPL da simulação do negócio MAP-e)</t>
  </si>
  <si>
    <t>Restrições ao uso de combustíveis fósseis por legislação específica que beneficiem o etanol.</t>
  </si>
  <si>
    <t>Proteção de valor da empresa pela análise comparativa das emissões de _x000D_
nanopartículas por veículos e motos com diferentes formulações de gasolinas e com o etanol.</t>
  </si>
  <si>
    <t>PT-200.20.00158.03</t>
  </si>
  <si>
    <t>PT-200.20.00180.03</t>
  </si>
  <si>
    <t>EV-00792</t>
  </si>
  <si>
    <t>Formação de ozônio</t>
  </si>
  <si>
    <t>Proteção de valor da empresa em discussões sobre formação de ozônio através de especiação de hidrocarbonetos das emissões de veículos e motos com  gasolina e etanol</t>
  </si>
  <si>
    <t>Proteção de valor da empresa pela análise comparativa das emissões e reatividade do HC de veículos e motos com diferentes gasolinas e etanol evitando perda de mercado de gasolina por questões ambientais relacionadas ao aumento de formação de ozônio.</t>
  </si>
  <si>
    <t>upimgs/00_OZONIO_UFRJ_zRim1FN.jpg</t>
  </si>
  <si>
    <t>P&amp;D de 4,6 MM em 36 meses (2020 a 2022) sendo:_x000D_
TC: 1,42 MM: (220 Mil,2020) + (250 MIL, 2021) + ( 950 MIL, 2022)_x000D_
 INTERNO:  3,14 MM</t>
  </si>
  <si>
    <t>- Validar a metodologia também para ensaios em motocicletas flex_x000D_
- Manutenção da qualidade das amostras de gás de escapamento por longo período para viabilizar coleta em diferentes laboratórios emissões.</t>
  </si>
  <si>
    <t>A metodologia para coleta e caracterização de HC está em fase final de implantação  porém mais ensaios experimentais sobre o HC emitido por veículos e motos flex. Considerando um cenário de restrições de uso ou modificações na especificação da gasolina, a companhia deve dispor de informações técnicas que possam auxiliar em negociações com órgãos governamentais, visando a proteção do seu mercado de combustíveis. A entrega está prevista para 2022.</t>
  </si>
  <si>
    <t>Metodologia para coleta de amostras confiável. Composição dos combustíveis e representatividade dos veículos e motos avaliados. Resultados de emissões de HC e de etanol não queimado.</t>
  </si>
  <si>
    <t>Manutenção ou aumento de participação no mercado de gasolina em função de sua menor reatividade para formação de ozônio em relação ao etanol.</t>
  </si>
  <si>
    <t>Confiabilidade do cromatógrafo da UFRJ por meio de contrato de manutenção com o fabricante_x000D_
Veículos e motos para realizar os ensaios de emissões_x000D_
Medição de etanol não queimado no Cenpes</t>
  </si>
  <si>
    <t>Os resultados permitirão que a companhia conheça os reais impactos do uso de gasolina e de etanol na formação de ozônio. Tais resultados poderão ser utilizados em discussões sobre restrições de uso ou novas especificações dos mesmos junto à órgãos governamentais.</t>
  </si>
  <si>
    <t>A entrega contribuirá para preservar 4% do mercado de gasolina (RJ e SP). Proteção de valor no horizonte 2025-2034 com VPL de negócio de R$ 354.04 MM..</t>
  </si>
  <si>
    <t>Perda de mercado devido a incentivos ao uso do etanol desconsiderando informações de reatividade quanto à formação de ozônio.</t>
  </si>
  <si>
    <t>PT-200.20.00158.01</t>
  </si>
  <si>
    <t>PT-200.20.00180.01</t>
  </si>
  <si>
    <t>EV-00793</t>
  </si>
  <si>
    <t>Gasolina para motores flex otimizados para o uso de etanol - Rota 2030</t>
  </si>
  <si>
    <t>Formulação de gasolinas para aumento de eficiência de motores flex-fuel otimizados para o uso do etanol, em função dos incentivos do programa Rota 2030.</t>
  </si>
  <si>
    <t>Manutenção de competitividade do mercado da gasolina da Petrobras, através da correta identificação de propriedades e características do combustível necessárias à aplicação em motores flex-fuel otimizados para o uso do etanol, em função dos incentivos do programa Rota 2030 para o uso de biocombustíveis.</t>
  </si>
  <si>
    <t>upimgs/Atkinson3.jpg</t>
  </si>
  <si>
    <t>CXAJ</t>
  </si>
  <si>
    <t>Rogerio Nascimento de Carvalho</t>
  </si>
  <si>
    <t>224879</t>
  </si>
  <si>
    <t>P&amp;D de 14,2 MM em 48 meses (2020 a 2023) sendo:_x000D_
TC: 4,4 MM=  (0, 2020 e 0,2021) + ( 900 +1100 mil, 2022) + (1200 mil + 1200 mil, 2023)_x000D_
 INTERNO:  9,8 MM</t>
  </si>
  <si>
    <t>- Identificar a(s) tecnologia(s) de motores e veículos flex com paridade energética favorável ao uso de etanol. _x000D_
- Estabelecer as propriedades da gasolina adequadas para estas novas tecnologias.</t>
  </si>
  <si>
    <t>O programa Rota 2030 incentiva o desenvolvimento de veículos e motores flex otimizados para atingirem maior eficiência energética com etanol do que com gasolina a partir de 2022. _x000D_
Pretende-se com este estudo adequar as formulações da gasolina comercial buscando obter melhores níveis de eficiência energética nestes motores.</t>
  </si>
  <si>
    <t>- Características dos motores flex otimizados para o uso de etanol._x000D_
- Levantamento da paridade energética dos motores com gasolina E22 e etanol hidratado._x000D_
- Estudos avançados da combustão._x000D_
- Formulações de gasolina._x000D_
- Perfis adequados de produção de gasolina.</t>
  </si>
  <si>
    <t>- Empresas da área automotiva com P&amp;D em  tecnologias de motores de alta eficiência: Mahle, VW, Fiat, outras_x000D_
- ICTs com expertise em pesquisas nas áreas de combustão e motores: UFSC, UFSM, IMT, NREL, outras</t>
  </si>
  <si>
    <t>Manutenção ou aumento de eficiência energética de motores flex otimizados para o etanol, através de formulações adequadas da gasolina comercial, em comparação à gasolina atual, garantindo a competitividade da gasolina frente ao etanol no mercado de combustíveis do ciclo otto.</t>
  </si>
  <si>
    <t>- Infraestrutura (ICTs, Cenpes, empresas) para testes em motores/veículos e identificação de propriedades._x000D_
- Motores e veículos otimizados para o uso do etanol._x000D_
- Formulações de gasolinas especiais._x000D_
- Equipe com expertise</t>
  </si>
  <si>
    <t>A identificação das formulações mais adequadas de gasolina para o uso eficiente em motores flex otimizados para o etanol, favorece a redução das perdas ou a manutenção do mercado de gasolina frente ao etanol.</t>
  </si>
  <si>
    <t>A entrega de formulações mais eficientes de gasolina busca evitar perdas potenciais de 1% (2024) a 11% (2033) em volume no mercado de gasolina C atendido pelas refinarias de RJ e SP, ocasionadas pela otimização dos motores flex para etanol, incentivada pelo Rota 2030, com VPL do negócio calculado em R$ 149 milhões no horizonte 2024-2033.</t>
  </si>
  <si>
    <t>A mudança da Paridade de Eficiência entre Etanol e Gasolina dos atuais 70:30 para relações de até 80:20, pode causar a migração de consumidores de gasolina para o etanol.</t>
  </si>
  <si>
    <t>Manutenção de competitividade do mercado de gasolina no país, através da correta identificação de propriedades e características da gasolina, que aumentem a eficiência energética dos motores flex-fuel otimizados para o uso de etanol, em virtude dos incentivos do programa Rota 2030.</t>
  </si>
  <si>
    <t>PT-200.20.00158.02</t>
  </si>
  <si>
    <t>PT-200.20.00180.02</t>
  </si>
  <si>
    <t>EV-00794</t>
  </si>
  <si>
    <t>Partida de MTF para separação de propeno na RECAP</t>
  </si>
  <si>
    <t>As fracionadoras de propeno encontram-se operando próximo ao limite de processamento de carga, situação potencializada pelo cenário onde a gasolina sofre redução de demanda, obrigando as unidades de FCC a utilizarem promotores de sobrecraqueamento, o que aumenta a produção de propeno. Visando prover solução tecnológica, a Petrobras/CENPES e a COPPE/UFRJ estão desenvolvendo uma membrana de transporte facilitado (MTF) de propeno. A aplicação industrial da MTF permitirá operação modular e simplificada, com um prazo de construção estimado equivalente à metade do prazo de construção de uma fracionadora convencional, e com investimento total (CAPEX) reduzido.</t>
  </si>
  <si>
    <t>Enriquecer a corrente de propeno intermediário (PROPINT) que alimenta a splitter de propeno, permitindo a operação da splitter distante do limite máximo de processamento de carga ou o aumento da produção de propeno, o que contribui para o aumento da receita.  Redução dos índices técnicos de consumo de utilidades para a separação de propeno.</t>
  </si>
  <si>
    <t>BDF9</t>
  </si>
  <si>
    <t>Carlos Rene Klotz Rabello</t>
  </si>
  <si>
    <t>806923</t>
  </si>
  <si>
    <t>P&amp;D: MR$ 2.377, CAPEX estimado em MMUS$ 41,3 para unidade de 26,9 kta de propeno (RECAP)</t>
  </si>
  <si>
    <t>Scale-up da tecnologia bem sucedido, incluindo a produção de membrana em maior escala e o teste industrial comprovando a estabilidade da membrana.</t>
  </si>
  <si>
    <t>Algumas splitter de separação de propeno em refinarias da Petrobras já se encontram engargaladas atualmente e, com a redução de demanda de gasolina e o consequente aumento do uso de promotores de sobrecraqueamento em unidades de craqueamento catalítico, o que leva ao aumento de produção de propeno, há a perpectiva de engargalamento de outras splitters.  Pretende-se aplicar a tecnologia em desenvolvimento na RECAP a partir de 2026</t>
  </si>
  <si>
    <t>Monitoramento de contaminantes sulfurados na entrada do módulo de MTF</t>
  </si>
  <si>
    <t>COPPE/UFRJ, Indutrial/PO/DRF, SRGE/ERGE/FCDS/FCC, MTR, RECAP</t>
  </si>
  <si>
    <t>Manutenção ou aumento da produção de propeno, manutenção dos preços de propeno praticados atualmente.</t>
  </si>
  <si>
    <t>Contrato de desenvolvimento do protótipo com a MTR, disponibilidade de HH, conhecimento COPPE/URFJ</t>
  </si>
  <si>
    <t>Aumento da produção de propeno em refinarias pelo desengargalamento de splitters e/ou redução dos custos de separação.</t>
  </si>
  <si>
    <t>VPL estimado em MMUS$ 32,7 para um perído de 25 anos com uma TMA de 10,7%</t>
  </si>
  <si>
    <t>Redução do preço e ou demanda de propeno, desinvestimento de refinarias do sudeste na Petrobras</t>
  </si>
  <si>
    <t>Enriquecer a corrente de propeno intermediário (PROPINT) que alimenta a splitter de propeno, permitindo assim se desengargalamento ou aumento de produção do mesmo.  Redução dos índices técnicos de consumo de utilidades para a separação de propeno.</t>
  </si>
  <si>
    <t>PT-200.20.00159.01</t>
  </si>
  <si>
    <t>PT-200.20.00214.01</t>
  </si>
  <si>
    <t>EV-00795</t>
  </si>
  <si>
    <t>Partida de unidade de produção de olefinas C10-C13</t>
  </si>
  <si>
    <t>Grande parte da produção nacional de corrente parafínica de cadeia longa é proveniente da RLAM, a partir do processamento do petróleo baiano, atualmente em declínio. A tecnologia que vem sendo desenvolvida em cooperação entre a Petrobras/CENPES e a UFMG, ao promover a reação entre ésteres metílicos de origem vegetal e butenos do corte C4 de refinaria, produz uma corrente de olefinas na faixa do C10-C13 capaz de substituir a corrente parafínica na geração de lubrificantes e detergentes.</t>
  </si>
  <si>
    <t>O desenvolvimento do processo de produção de olefinas C10-C13, via metátese de biodiesel e butenos, pode representar uma solução tecnológica para o declínio da produção do petróleo baiano e para o aumento da importação de parafinas, visando a produção de surfactantes e lubrificantes do grupo IV. Além de permitir à Petrobras capturar parte do valor associado, gerando aumento de receita, este processo via metátese emprega carga de conteúdo renovável, o que está alinhado com as diretrizes da companhia.</t>
  </si>
  <si>
    <t>P&amp;D: MR$ 3.439, CAPEX estimado em MMUS$ 68,2 para unidade de 50 kta.</t>
  </si>
  <si>
    <t>Atingir rendimentos adequados na etapa de hidrogenação seletiva, sucesso na adaptação do processo para contínuo e sucesso no seu escalonamento</t>
  </si>
  <si>
    <t>Atualmente, para a produção de LABs, utiliza-se parafinas lineares de petróleo baian, cuja produção encontra-se em declíneo.  Adicionalmente, não há disponibilidade de 1-deceno no país para a produção de lubrificantes do grupo IV.  Pretende-se partir uma planta de produção de olefinas C10-C12 em 2028.</t>
  </si>
  <si>
    <t>Qualidade da matéria prima em relação aos contaminantes</t>
  </si>
  <si>
    <t>UFMG, INP, CENPES/PDRGN/PP</t>
  </si>
  <si>
    <t>Tendência do mercado de migração de lubrificantes para o grupo IV, continuidade operacional das unidades domésticas de produção de surfactantes.</t>
  </si>
  <si>
    <t>Termo de cooperação com a UFMG, disponibilidade de HH e adequação de planta piloto para testes.</t>
  </si>
  <si>
    <t>Valoração do corte C4 de FCC e produção de matérias primas renováveis para as industrias de surfactantes e lubrificantes.</t>
  </si>
  <si>
    <t>VPL estimado em MMUS$ 122,0 para um período de 25 anos a uma TMA de 10,7%</t>
  </si>
  <si>
    <t>Disponibilização de matéria prima de menor custo no mercado decorrente de uma nova rota tecnológica, redução da demanda e/ou preço de surfactantes e lubrificantes do grupo IV.</t>
  </si>
  <si>
    <t>Processo de produção de olefinas C10-C13 através de metátese de biodiesel e butenos, visando a produção de surfactantes e lubrificantes do grupo IV.</t>
  </si>
  <si>
    <t>PT-200.20.00159.02</t>
  </si>
  <si>
    <t>PT-200.20.00214.02</t>
  </si>
  <si>
    <t>EV-00796</t>
  </si>
  <si>
    <t>Partida de unidade de éteres de glicerol para a produção de aditivo melhorador de cetano</t>
  </si>
  <si>
    <t>O aumento do número de cetano em diesel, estabelecido pela ANP, exige que a Petrobras utilize o nitrato de 2-etil hexila (2-EHN) como aditivo, componente de elevado custo e totalmente importado. A tecnologia desenvolvida pela Petrobras/CENPES prevê a reação de  glicerol e etanol, produzindo uma corrente de éteres que, após purificação e nitração, constituem um novo aditivo de diesel capaz de substituir o 2-EHN e atender a ANP.</t>
  </si>
  <si>
    <t>O aditivo melhorador de cetano produzido a partir desta tecnologia que vem sendo desenvolvida pela Petrobras/CENPES, nitratos de monoéteres etílicos de glicerol, apresenta desempenho até duas vezes superior ao seu concorrente comercial, o 2-EHN. Além da geração de receita, oriunda da redução ou até eliminação da importação do 2-EHN, há possibilidade de atendimento ao mercado externo. Além disso, o emprego de matéria prima de conteúdo renovável, glicerol e etanol, está alinhado com o direcionamento estratégico da companhia.</t>
  </si>
  <si>
    <t>BEB8</t>
  </si>
  <si>
    <t>Marlito Gomes Junior</t>
  </si>
  <si>
    <t>9692747</t>
  </si>
  <si>
    <t>P&amp;D: MR$ 6.288, CAPEX estimado em MMUS$ 39,5 para uma unidade de 10 kta</t>
  </si>
  <si>
    <t>Realizar estudos experimentais para definição de melhor rota d enitração, determinar projeções de demanda e de preço do aditivo, determinar modelo de negócio com parceria.</t>
  </si>
  <si>
    <t>Atualmente a Petrobras especifica seus óleos diesel com a adição do nitrato de 2-etilhexila (2-EHN), aditivo totalmente importado e de alto custo.  Pretende-se produzir o novo aditivo, a base de glicerol e etanol através de uma parceria.  A expectativa é de que a unidade pioneira inicie suas atividades em 2027.</t>
  </si>
  <si>
    <t>QUADRA, CENPES/PDRGN/QM, INDUSTRIAL, INP/GIA-RGN/ONP, SENAI</t>
  </si>
  <si>
    <t>Manutenção da demanda de aditivo para aumento de cetano pela Petrobras</t>
  </si>
  <si>
    <t>Disponibilidade de HH, Contrato de desenvovimento da etapa d enitração com a QUADRA</t>
  </si>
  <si>
    <t>Eliminação/redução do consumo de 2-EHN pela Petrobras, possibilidade de atendimento ao mercado externo.</t>
  </si>
  <si>
    <t>VPL estimado preliminarmente em MMUS$ 16,4 para um período de 25 anos e uma TMA de 10,7%</t>
  </si>
  <si>
    <t>Redução da demanda e/ou do preço de 2-EHN pela Petrobras, redução da demanda de diesel</t>
  </si>
  <si>
    <t>Desenvolvimento de aditivo melhorador de cetano a partir de glicerol e etanol.  Este aditivo possui um desempenho 2x superior ao comercial, o 2-EHN</t>
  </si>
  <si>
    <t>PT-200.20.10012.01</t>
  </si>
  <si>
    <t>EV-00797</t>
  </si>
  <si>
    <t>Partida da UMTBE REDUC para produção de solvente de alto ponto de ebulição (SAPE)</t>
  </si>
  <si>
    <t>Devido a exigências regulatórias e queda na demanda, a Petrobras já desativou 3 de suas 4 unidades produtoras de MTBE. Em paralelo, o corte C4 de FCC, corrente rica em olefinas, é atualmente comercializada como GLP. Nesse contexto, a presente tecnologia desenvolvida pela Petrobras/CENPES visa valorar tanto a corrente C4 quanto o ativo da companhia, UMTBE REDUC, atualmente inoperante. A tecnologia permite a partida de uma unidade híbrida, para a produção de isooctenos e éteres tercbutílicos de glicerol (GTBE), a partir da reação do isobuteno com o glicerol, oriundo das plantas de biodiesel. A tecnologia vem avançando por todas as etapas de desenvolvimento, deste testes de bancada até unidades piloto e, atualmente, está em andamento um trabalho conjunto entre diferentes áreas, como P&amp;D, Engenharia e Refino, na busca da adaptação ótima do ativo existente com relação aos custos de investimento (CAPEX) e operação (OPEX).</t>
  </si>
  <si>
    <t>A conversão da UMTBE REDUC em unidade produtora de solvente de alto ponto de ebulição (SAPE), constituído pela mistura de di e tri-éteres terc-butílicos (di-GTBE e tri-GTBE) e empregado pela indústria de tintas e agentes de limpeza, aproveita um ativo inoperante e depreciado, necessitando portanto de um menor investimento (CAPEX), e permite a utilização do corte C4 oriundo de FCC em um produto de maior valor agregado do que o GLP, permitindo um ganho de receita. Adicionalmente, esta unidade será híbrida, produzindo isoocteno sem investimento adicional, empregado como booster de octanagem. Finalmente, ressalta-se que esta tecnologia utiliza matéria prima renovável, o que está alinhado com as diretrizes da companhia.</t>
  </si>
  <si>
    <t>P&amp;D: MR$ 2.904, CAPEX estimado preliminarmente em MMUS$ 66,5</t>
  </si>
  <si>
    <t>Avaliação da aplicabilidade do produto em condições reais, mitigação de dúvidas do processo, determinação de propriedades dos compostos gerados (não listados em literatura), realização de projeto básico da unidade</t>
  </si>
  <si>
    <t>Atualmente as unidades de produção de MTBE da Petrobras encontram-se paradas, sem perpectivas de retorno a operação.  Em paralelo, o corte C4 de FCC, corrente rica em butenos, é, atualmente, vendida como GLP. Desta forma, pretende-se adaptar a UMTBE da REDUC para a produção da solvente de alto ponto de ebulição utilizando o corte C4 de FCC.  A estimativa é que a unidade esteja apta a partir em 2025.</t>
  </si>
  <si>
    <t>Necessidade de obtenção de especificação de pressão de vapor deve ser parâmetro crítico para aplicação</t>
  </si>
  <si>
    <t>REDUC, Industrial/PO/DRF, 
SRGE/ERGE/FCDS/FCC, SENAI</t>
  </si>
  <si>
    <t>Manutenção da demanda por solventes de alto ponto de ebulição, manutenção da REDUC dentro do sistema Petrobras, manutenção dos preços de GPL.</t>
  </si>
  <si>
    <t>Disponibilidade de HH da engenharia, realização de testes de aplicabilidade pelo SENAI, determinação de propriedades não listadas em literatura pela Processium (SENAI)</t>
  </si>
  <si>
    <t>Utilização de hardware Petrobras atualmente desativado, valoração do isobuteno presente no corte C4 de FCC.</t>
  </si>
  <si>
    <t>VPL estimado em MMUS$ 54,2 considerando 25 anos de operação e TMA de 10,7%</t>
  </si>
  <si>
    <t>Aumento da taxa de cambio, inviabilizando o investimento necessário, elevação do preço do GLP, redução da demanda e/ou preço do produto.</t>
  </si>
  <si>
    <t>Adaptação da unidade MTBE da REUC para produção de solventes de alto ponto de ebulição para aplicações em tintas e/ou materiais de limpeza.</t>
  </si>
  <si>
    <t>PT-200.20.00159.04</t>
  </si>
  <si>
    <t>PT-200.20.00214.04</t>
  </si>
  <si>
    <t>EV-00798</t>
  </si>
  <si>
    <t>Partida de unidade de base olefínica de fluido de perfuração</t>
  </si>
  <si>
    <t>Em geral, a produção de olefinas superiores é realizada a partir da oligomerização de eteno ou pelo processo Fischer-Tropsch. A desvantagem dessas rotas está na baixa seletividade, gerando inúmeros hidrocarbonetos e até oxigenados, aumentando a complexidade do processo e, consequentemente, o custo de investimento._x000D_
A tecnologia a ser desenvolvida pela Petrobras/CENPES visa a produção de olefinas lineares C16 a C18. O processo baseia-se em duas etapas distintas: hidrogenação seletiva e posterior desidratação de álcoois a olefinas. Partindo do óleo de palma, serão obtidas basicamente olefinas lineares C16 e C18. As bases orgânicas de fluido de perfuração devem ser ricas em C16 para que atendam aos testes de toxidade e biodegradabilidade exigidos pelos órgãos ambientais.</t>
  </si>
  <si>
    <t>Desenvolvimento de processo de produção e separação de olefinas na faixa de C16 visando seu uso como base de fluido de perfuração, atendendo aos requisitos técnicos de biodegradabilidade e biotoxicidade.  Este processo poderá permitir a redução e até eliminação da importação de base olefínica para fluidos de perfuração, com ganho de receita oriundo da redução de custos na aquisição do produto. Ressalta-se também que o processo utiliza como matéria prima o óleo de palma, o que traz ao produto a característica renovável, em alinhamento com o direcionamento estratégico da companhia.</t>
  </si>
  <si>
    <t>P&amp;D: MR$ 3.092,8, CAPEX estimado preliminarmente em MMUS$ 123,0</t>
  </si>
  <si>
    <t>Validação das etapas reacionais em bancada e em piloto com custos operacionais que permitam economicidade ao processo.  Redução da pressão de operação do reator de hidrogenação.  Aprovação da biodegradabilidade e biotoxicidade do produto.</t>
  </si>
  <si>
    <t>Atualmente, a base olefínica utilizada nas operações de E&amp;P é totalmente importada, de alto custo e com poucos produtores.  Pretende-se partir uma unidade com tecnologia Petrobras em 2027.</t>
  </si>
  <si>
    <t>Qualidade da carga em termos de contaminantes e sua disponibilidade.</t>
  </si>
  <si>
    <t>INP/GIA-RGN/ONP, POCOS/SPO, CENPES/PDRGN/PP.</t>
  </si>
  <si>
    <t>Manutenção da demanda em operações de perfuração de poços nos campos de pré-sal.</t>
  </si>
  <si>
    <t>Disponibilidade de HH, disponibilidade de unidades para testes em bancada e piloto e compra de materiais e equipamentos.</t>
  </si>
  <si>
    <t>Redução/eliminação de importação de base olefínica para fluidos de perfuração ou redução dos custos de aquisição deste produto.</t>
  </si>
  <si>
    <t>VPL estimado em MMUS% 508,4 para unidade de 50 kta de base olefínica, considerando perído de operação de 25 anos a uma TMA de 10,7%.</t>
  </si>
  <si>
    <t>Mudança de legislações ambientais, levando o produto a não atingir critérios de biodegradabilidade e biotoxicidade.</t>
  </si>
  <si>
    <t>Processo de produção e separação de olefinas na faixa de C16 visando seu uso como base de fluido de perfuração, atendendo aos requisitos técnicos, de biodegradabilidade e biotoxicidade.</t>
  </si>
  <si>
    <t>PT-200.20.00159.05</t>
  </si>
  <si>
    <t>PT-200.20.10013.01</t>
  </si>
  <si>
    <t>EV-00799</t>
  </si>
  <si>
    <t>Partida de unidade de produção de acetato de isopropila</t>
  </si>
  <si>
    <t>Comissionamento e partida de unidade de produção de acetato de isopropila a partir de propint.</t>
  </si>
  <si>
    <t>Desenvolver processo que permita a utilização do propeno contido na corrente de propano intermediário (PROPINT) para a produção direta de um solvente de maior valor agregado (acetato de isopropila).</t>
  </si>
  <si>
    <t>B03B</t>
  </si>
  <si>
    <t>Raphael Bezerra de Menezes</t>
  </si>
  <si>
    <t>221681</t>
  </si>
  <si>
    <t>ST-0159</t>
  </si>
  <si>
    <t>Produtos de alto valor agregado</t>
  </si>
  <si>
    <t>P&amp;D: MR$ 3.480, CAPEX estimado, preliminarmente, em MMUS$ 14,4 para unidade de 5,0 kta de acetato de isopropila</t>
  </si>
  <si>
    <t>Confirmação de desempenho de testes laboratoriais em piloto, definir parcerias e potenciais clientes, determinar quais solventes poderiam ser deslocados pelo acetato de isopropila, avaliação de viabilidade de patenteamento.</t>
  </si>
  <si>
    <t>Atualmente, parte do PROPINT produzido nas unidades e craqueamento catalítico da Petrobras é degradado a GLP por diversos motivos como gargalo ou ausência das splitters de propeno, instabilidade ou baixa demanda de propeno. Em paralelo, o acetato de isopropila produzidos nos dias de hoje usa como matéria-prima o isopropanol, produzido a partir do propeno grau quimico.  A aplicação da tecnologia deve ocorrer nas proximidades de refinarias com excedente de PROPINT e a partir de 2026.</t>
  </si>
  <si>
    <t>Manutenção do desenvolvimento de aplicações do acetato de isopropila.</t>
  </si>
  <si>
    <t>Industrial, INP/GIA-RGN/ONP, SENAI, CENPES/PDRGN/PP</t>
  </si>
  <si>
    <t>Disponibilidade de excedente de PROPINT na Petrobras, manutenção ou aumento da demanda por solventes oxigenados no Brasil</t>
  </si>
  <si>
    <t>Disponibilidade para realização de testes piloto, Termo de Cooperação com o SENAI.</t>
  </si>
  <si>
    <t>Utilização de uma corrente depreciada no refino (PROPINT) para a produção de um químico de maior valor agregado.</t>
  </si>
  <si>
    <t>VPL estimado em MMUS$ 25,3 para unidade de 5,0 kta em 25 anos com TMA de 10,7%</t>
  </si>
  <si>
    <t>Redução da disponibilidade de propint, aumento da demanda de propeno, redução da demanda e/ou preço de acetato de isopropila, redução de preços ou demanda de solventes concorrentes (isopropanol, acetato de butila, etc).</t>
  </si>
  <si>
    <t>Utilização do propeno contido na corrente de propano intermediário (PROPINT) para a produção direta de um solvente de maior valor agregado (acetato de isopropila).</t>
  </si>
  <si>
    <t>EV-00800</t>
  </si>
  <si>
    <t>Fornecimento de Raro para a produção de piche na Vamtec</t>
  </si>
  <si>
    <t>O óleo decantado, produto mais pesado do FCC, normalmente é utilizado como diluente na composição de bunker ou asfalto, ou como óleo combustível, em geral apresentando baixo valor agregado. Todavia, o óleo decantado pode ser convertido em negro-de-fumo (RARO), produto com potencial em ser matéria prima de materiais avançados de carbono. _x000D_
A presente tecnologia, desenvolvida em cooperação entre a Petrobras/CENPES e o Centro Tecnológico do Exército (CTEx), visa produzir piche ligante a partir de RARO.</t>
  </si>
  <si>
    <t>O processo de produção de piche de petróleo a partir de RARO, em escala aumentada, permite valorizar um derivado depreciado como o óleo decantado, viabilizando sua venda como RARO, e gerando receita com a sua transformação em materiais avançados de carbono. Os piches ligantes são usados para a fabricação de células anódicas de carbono amorfo para a indústria de alumínio, assim como para a fabricação de eletrodos de grafite de arco voltaico para produção de aço e ligas.</t>
  </si>
  <si>
    <t>upimgs/EV-800_RARO.jpg</t>
  </si>
  <si>
    <t>BT96</t>
  </si>
  <si>
    <t>Wladmir Ferraz de Souza</t>
  </si>
  <si>
    <t>9106044</t>
  </si>
  <si>
    <t>P&amp;D: MR$ 925,0</t>
  </si>
  <si>
    <t>Conclusão do projeto e construção de unidade de produção de piche, validação dos dados gerados no CTEx.</t>
  </si>
  <si>
    <t>Atualmente, a maior parte do óleo decantado gerado em refinarias como a REPLAN é vendido como óleo combustível, corrente de menor valor se comparada ao Raro.  Com a tecnologia em desenvolvimento, pretende-se viabilizar a venda de 72 kta de Raro da REPLAN para a produção de piche na VAMTEC a partir de 2024.</t>
  </si>
  <si>
    <t>Especificações do Raro para atendimento do processo</t>
  </si>
  <si>
    <t>Vamtec, CTEx, INP</t>
  </si>
  <si>
    <t>Manutenção do spread raro/óleo combustível, manutenção da produção de óleo decantado na região de SP.</t>
  </si>
  <si>
    <t>Termo de Cooperação com Vamtec/CTEx, disponibilidade de HH</t>
  </si>
  <si>
    <t>Aumento da venda, por parte da Petrobras, de 72 kta de Raro para produção de piche na Vamtec.</t>
  </si>
  <si>
    <t>VPL estimado em MMUS$ 71,4 para um período de 25 anos.</t>
  </si>
  <si>
    <t>Redução do spread Raro/óleo combustível, redução da demanda e/ou preços de eletrodos para indústria de alumínio.</t>
  </si>
  <si>
    <t>Validação do processo de produção de piche de petróleo a partir de Raro em escala aumentada visando a indústria de eletrodos e viabilizando assim a venda de óleo decantado como Raro (resíduo aromático) pela Petrobras</t>
  </si>
  <si>
    <t>PT-200.20.00159.07</t>
  </si>
  <si>
    <t>PT-200.20.00214.07</t>
  </si>
  <si>
    <t>EV-00803</t>
  </si>
  <si>
    <t>IntegriDutos</t>
  </si>
  <si>
    <t>IntegriDutos : Ferramenta WEB de integração de análises numéricas para avaliação de dutos rígidos submarinos, incluindo módulos de corrosão, fadiga e batimetria 3D, geração automática de relatórios, superfícies de respostas, análise nível elementos finitos, confiabilidade e integração completa com Subweb.</t>
  </si>
  <si>
    <t>1) Aumento da produtividade em projetos e análises de integridade, requalificação e extensão de vida;2) Integração com outras ferramentas de análise e bases de dados; 3) Padronização e disponibilidade de informação em ambiente Web.</t>
  </si>
  <si>
    <t>ST-0223</t>
  </si>
  <si>
    <t>Gerenciamento da integridade de Sistemas Submarinos</t>
  </si>
  <si>
    <t>HH e TCs</t>
  </si>
  <si>
    <t>Gestão de mudança e expectativa dos stakeholders</t>
  </si>
  <si>
    <t>Situação atual: Processo de análise individualizada e lenta. Padronização de processos e ganhos de produtividade.</t>
  </si>
  <si>
    <t>Treinamento, testes em projetos pilotos, integração com Subweb</t>
  </si>
  <si>
    <t>COPPE, UFAL, CERTI (HOLD), Cesar (HOLD), SUB, TIC</t>
  </si>
  <si>
    <t>TIC e Orçamento</t>
  </si>
  <si>
    <t>Padronização de processos e ganhos de produtividade.</t>
  </si>
  <si>
    <t>Aumento da produtividade, simplificações de processos e redução de retrabalho</t>
  </si>
  <si>
    <t>PT-200.20.00160.01</t>
  </si>
  <si>
    <t>PT-200.20.00223.01</t>
  </si>
  <si>
    <t>EV-00804</t>
  </si>
  <si>
    <t>Queda de Riser</t>
  </si>
  <si>
    <t>Ferramentas de avaliação das consequências e perdas possíveis associadas à perda de contenção e rompimento de risers</t>
  </si>
  <si>
    <t>Quantificação de risco como suporte a decisões de projeto de arranjo submarino e fomento para plano de resposta em caso de queda de risers flexíveis.</t>
  </si>
  <si>
    <t>UPC9</t>
  </si>
  <si>
    <t>Fabio Pompeo da Silva Mineiro</t>
  </si>
  <si>
    <t>9766901</t>
  </si>
  <si>
    <t>ST-0160</t>
  </si>
  <si>
    <t>Gerenciamento da integridade de Dutos e Risers em operação</t>
  </si>
  <si>
    <t>EV-00806</t>
  </si>
  <si>
    <t>Definição da micragem das telas dos filtros autolimpantes para reinjeção</t>
  </si>
  <si>
    <t>Definição  da micragem do segundo jogo de telas dos filtros autolimpantes para reinjeção de acordo com desempenho operacional e qualidade da água produzida  tratada.</t>
  </si>
  <si>
    <t>Substituição do 2o jogo de telas dos filtros autolimpantes em 07 plataformas TC IBAMA. Custo evitado previsto em 2021 de R$ 124,1 MM. Premissas:_x000D_
1) Redução da perda de injetividade II - (caso P-55; _x000D_
2) Perda de produção durante intervenções = 24 horas por intervenção);_x000D_
3) Redução de OPEX referente as intervenções (utilizar diferença cenário projetado - otimista /5 anos).</t>
  </si>
  <si>
    <t>upimgs/DSC01455.JPG</t>
  </si>
  <si>
    <t>BU9F</t>
  </si>
  <si>
    <t>Priscilla Lopes Florido</t>
  </si>
  <si>
    <t>208960</t>
  </si>
  <si>
    <t>Acompanhar o comissionamento dos filtros autolimpantes dando suporte em analises de sólidos suspensos, distribuição do tamanho de partículas e analise de microscopia em fluxo.</t>
  </si>
  <si>
    <t>07 plataformas com filtros autolimpantes com telas de 80 micrometros e 25 micrometros para tratamento da água produzida visando reinjeção (P40, P50, P51, P54, P55, P56, P62) a partir de Março/2021</t>
  </si>
  <si>
    <t>Desempenho do filtro autolimpante no tratamento da água produzida</t>
  </si>
  <si>
    <t>GIA-E&amp;P/EAEP/EOPM_x000D_
UN-BC/EGNGP/PMF_x000D_
UN-ES/EGNGP/PMF</t>
  </si>
  <si>
    <t>Entrega não tem influencia direta com o mercado</t>
  </si>
  <si>
    <t>Compra dos jogos de telas de 21 elementos a R$ 38.000,00 cada.</t>
  </si>
  <si>
    <t>Potencial ganho, VPL 1346 MM</t>
  </si>
  <si>
    <t>Evitar estimulações ácidas dos poços injetores. 5 operações de acidificação/ano por plataforma (histórico Roncador). Estimativa custo intervenções nos poços injetores avaliadas em US$ 1MM/poço. 7 plataformas. Custo total evitado: 5 x 7 x 5,09 = R$ 178,15 MM</t>
  </si>
  <si>
    <t>Definição da micragem do segundo jogo de telas dos filtros autolimpantes para as 8 plataformas previstas para reinjeção segundo TC do IBAMA_x000D_
Garantia operacional e eficiência no tratamento da água produzida para reinjeção</t>
  </si>
  <si>
    <t>PT-200.20.00161.06</t>
  </si>
  <si>
    <t>EV-00808</t>
  </si>
  <si>
    <t>Implantação de membranas de nanofiltração com recobrimento em unidade de URS offshore.</t>
  </si>
  <si>
    <t>Implantação de membranas de nanofiltração com recobrimento em 1 banco do primeiro estágio de unidade de URS offshore.</t>
  </si>
  <si>
    <t>Aumento da disponibilidade da URS e 3% volume de água injetada (0,21% aumento óleo)com redução adicional de custo/ consumo de biocida (Substituição total do biocida DBNPA). _x000D_
Aumento da eficiência de injeção 3%. Fator perda de óleo 0,076, _x000D_
01 plataforma c/ 95.000 barril/dia (2023, 40 USD/barri, USD=4,46) Ganho R$ 17 MM em 2022</t>
  </si>
  <si>
    <t>HH P&amp;D_x000D_
CAPEX: (01 plataforma): 250 membranas x U$ 748 = 1MM REAIS</t>
  </si>
  <si>
    <t>Assinatura termo/contrato com a Technip/FMC</t>
  </si>
  <si>
    <t>Teste piloto concluído e com resultados  de aumento de 25% do fluxo de permeado e redução de 37% da taxa de incrustação para as membranas de nanofiltração com recobrimento. Será instalada em unidade de Roncador  com oportunidade de troca no momento da entrega das membranas . _x000D_
Tempo de recobrimento 250 membranas = 1,0 ano</t>
  </si>
  <si>
    <t>Desempenho das membranas de NF com recobrimento em relação as convencionais. Aumento no tempo de operação entre as limpezas quimicas da URS. Atingimento das cotas de injeção</t>
  </si>
  <si>
    <t>UN-RIO/EGNGP/PMF _x000D_
UN-BC/EGNGP/PMF_x000D_
UN-ES/EGNGP/PMF</t>
  </si>
  <si>
    <t>Aumento da eficiência de injeção 3%. Fator para perda de óleo 0,076, _x000D_
01 plataforma c/ 95.000 barril/dia 2023, 40 USD/barri, USD=4,46 Reais</t>
  </si>
  <si>
    <t>HH e Contrato recobrimento _x000D_
PIS  PT-143.01.13599</t>
  </si>
  <si>
    <t>VPL expandido 469,84 MM</t>
  </si>
  <si>
    <t>Processo de recobrimento por empresa Teldyne situada nos EUA/CA.</t>
  </si>
  <si>
    <t>Implantação das membranas de nanofiltração em 01 banco (1o e 2o estagios) em unidade URS offshore</t>
  </si>
  <si>
    <t>PT-200.20.00161.03</t>
  </si>
  <si>
    <t>EV-00815</t>
  </si>
  <si>
    <t>Validação de parâmetros relevantes para geração de feições</t>
  </si>
  <si>
    <t>Determinação dos parâmetros mais significativos para simulação do processo de formação das feições no mar</t>
  </si>
  <si>
    <t>Redução da ocorrência de multas em função da presença de feiçoes oleosas no mar, associada a ocorrências operacionais ou oscilações de processo que resultam no aumento do valor de TOG no descarte de água produzida</t>
  </si>
  <si>
    <t>ST-0197</t>
  </si>
  <si>
    <t>Metodologias para monitoramento ambiental offshore</t>
  </si>
  <si>
    <t xml:space="preserve">- 1 Termo de Cooperação: 9 MM
- HH das equipes do CENPES (AER/MA)
 </t>
  </si>
  <si>
    <t xml:space="preserve">
- Conclusão e interpretação das análises laboratoriais químicas e físicas.</t>
  </si>
  <si>
    <t>- Fase de recebimento de amostras para ensaios em bancada;
- Alimentação de banco de dados 
- Aplicação em todas as unidade de produção offshore;
- Previsão de entrega em Jun/2023.</t>
  </si>
  <si>
    <t xml:space="preserve">
- Parâmetros de processo.</t>
  </si>
  <si>
    <t xml:space="preserve">- UN-BS; UN-RIO; UN-BC; SMS/PN-E&amp;P/MA; SENAI'.
</t>
  </si>
  <si>
    <t>- Publicações junto à comunidade científica, consolidando o resultado para ser utilizado como subsídio técnico na argumentação junto ao órgão ambiental.</t>
  </si>
  <si>
    <t xml:space="preserve">
- Desembolso das parcelas planejadas nos termos de cooperação vigentes, de forma a garantir o pagamento dos pesquisadores associados e montagem de bancada em laboratório para realização dos ensaios.</t>
  </si>
  <si>
    <t>Valoração</t>
  </si>
  <si>
    <t>- Risco de multa e/ou suspensão de atividades;
- Risco de não renovação de licença para novas atividades no offshore;
- Risco de demanda adicional do órgão ambiental.</t>
  </si>
  <si>
    <t xml:space="preserve">Entrega de método baseado em técnica espectroscópica que possibilite avaliar a influência de parâmetros ambientais/operacionais sobre a formação e as características de feições oleosas, em escala de bancada. </t>
  </si>
  <si>
    <t>PT-200.20.00197.01</t>
  </si>
  <si>
    <t>EV-00816</t>
  </si>
  <si>
    <t>Avaliação da tipologia e concentração de hidrocarbonetos na geração de feições</t>
  </si>
  <si>
    <t>Aplicação de metodologia para avaliação da tipologia e concentração de hidrocarbonetos na geração de feições</t>
  </si>
  <si>
    <t>- 1 Termo de Cooperação: 9 MM
- HH das equipes do CENPES (AER/MA)</t>
  </si>
  <si>
    <t>- Conclusão das análises laboratoriais químicas e físicas.</t>
  </si>
  <si>
    <t>- Parâmetros de processo.</t>
  </si>
  <si>
    <t>- UN-BS; UN-RIO; UN-BC; SMS/PN-E&amp;P/MA; SENAI'.</t>
  </si>
  <si>
    <t xml:space="preserve"> Desembolso das parcelas planejadas nos termos de cooperação vigentes, de forma a garantir o pagamento dos pesquisadores associados e montagem de bancada em laboratório para realização dos ensaios.</t>
  </si>
  <si>
    <t>- Obtenção simultanea de espectros de fluorescência a laser, bem como imagens multiespectrais referentes a filmes oleosos sobre água, em
faixas de espessura contabilizadas pela escala de Bonn, formadas por injeção de óleo ou água oleosa em diversas condições;
- Elaboração  e execução de algoritmos de tratamento espectral, considerando métodos matriciais de redução de ruído e seleção de comprimentos
de onda relevantes ao monitoramento de óleo;
- Elaboração de modelos de correlação entre os índices espectrais elaborados a partir de bandas presentes nos espectros de fluorescência a laser
e/ou UV/Infravermelho (provenientes das imagens multiespectrais) e os dados de espessura oriundos das medidas diretas;
- Avaliação sistemática da formação de feições oleosas, considerando variáveis inerentes aos sistemas reais, tais como temperatura,
vazão de correntes formadoras (óleo ou água oleosa), frequência de ondulação, presença de aditivos químicos (desemulsificantes,
inibidores de incrustação residuais, entre outros); nas escalas de bancada e piloto, utilizando método diretos e técnicas espectroscópicas.</t>
  </si>
  <si>
    <t>PT-200.20.00162.02</t>
  </si>
  <si>
    <t>EV-00817</t>
  </si>
  <si>
    <t>Avaliação da dispersão espaço temporal dos hidrocarbonetes na geração de feições</t>
  </si>
  <si>
    <t>Aplicação de metodologoa para avaliação da dispersão espaço temporal dos hidrocarbonetes na geração de feições</t>
  </si>
  <si>
    <t xml:space="preserve">
- Conclusão das análises laboratoriais químicas e físicas.</t>
  </si>
  <si>
    <t>-Desenvolvimento de protocolo de geração de feições oleosas em escala de bancada e piloto;
- Desenvolvimento de método absoluto para determinação da espessura de feições oleosas, baseado na técnica de elipsometria em cuba de Langmuir;
- Otimização de sistema ótico para obtenção de espectros de imagens multiespectrais, considerando o espectro e a intensidade da fonte luminosa,
a altura e angulação com relação à superfície do filme oleoso.</t>
  </si>
  <si>
    <t>PT-200.20.00162.01</t>
  </si>
  <si>
    <t>EV-00818</t>
  </si>
  <si>
    <t>Sensores óticos multi e hiperespectrais para o monitoramento de óleo e efluentes em áreas marinhas</t>
  </si>
  <si>
    <t>Avaliar, desenvolver e adaptar o uso de sensores óticos multi e hiperespectrais  em diferentes plataformas (in situ, aéreas e orbitais), procedimentos de aquisição, processamento e  análise de imagens para a melhoria da detecção e caracterização de hidrocarbonetos e efluentes em áreas marinhas (superfície e subsuperfície).</t>
  </si>
  <si>
    <t>- Recursos de sensoriamento remoto para a primeira resposta, em múltiplas escalas, com redução de verificações in situ;- Melhoria das ações de contingência, com minimização da chegada de óleo na costa;- Diminuição de multas por subnotificação de vazamentos.</t>
  </si>
  <si>
    <t>LOEP/LOFF/SCE</t>
  </si>
  <si>
    <t>upimgs/Hiper.jpg</t>
  </si>
  <si>
    <t>BVE2</t>
  </si>
  <si>
    <t>Cristina Maria Bentz</t>
  </si>
  <si>
    <t>187204</t>
  </si>
  <si>
    <t>- HH da equipe do CENPES: 100 M_x000D_
 - Viagens: 5 M_x000D_
- TC UNICAMP - 2 Mi</t>
  </si>
  <si>
    <t>- Realizar os testas nas diferentes plataformas aéreas (helicóptero, ARPs e drones)</t>
  </si>
  <si>
    <t>Atualmente não há uso sistemático de sensores óticos de luz refletida para o monitoramento marinho, realizado pelo  operacionalizado pelo LOEP/LOFF/OPMAR/OCE._x000D_
Na implantação, a entrega tem potencial melhorar a precisão dos alertas para vazamentos de óleo e efluentes nas áreas marinhas de E&amp;P.</t>
  </si>
  <si>
    <t>- Necessidade de investimentos para implantação;_x000D_
- Oportunidades de integração e melhorias.</t>
  </si>
  <si>
    <t>- UNICAMP_x000D_
 - LOEP/LOFF/OPMAR</t>
  </si>
  <si>
    <t>Manutençao do posicionamento dos órgão reguladores e  fiscalizadores.</t>
  </si>
  <si>
    <t>- Assinatura TC-UNICAMP_x000D_
 - HH do LOEP/LOFF/OPMAR/OCE  para  testes  com sensores.</t>
  </si>
  <si>
    <t>-  Custo evitado com multas por subnotificação de vazamentos , não acionamento de ações de contingência compatíveis com o evento;_x000D_
 -  Redução de verificações in situ e minimização dos custos da chegada de óleo na costa (recolhimento, monitoramento, ações de compensação e mitigação);_x000D_
 -  Potencial redução da frota dedicada na medida que mais recursos de SR serão disponibilizados para a primeira resposta.</t>
  </si>
  <si>
    <t>RS 20.109.800,00</t>
  </si>
  <si>
    <t>Relaxamento do posicionamento dos órgão reguladores e  fiscalizadores.</t>
  </si>
  <si>
    <t>Sensores óticos de luz refletida, multi e hiperespectrais,  em diferentes plataformas (in situ, aéreas e orbitais), procedimentos de aquisição, processamento e  análise de imagens para a melhoria da detecção e caracterização de hidrocarbonetos e efluentes em áreas marinhas (superfície e subsuperfície).</t>
  </si>
  <si>
    <t>PT-200.20.00162.17</t>
  </si>
  <si>
    <t>PT-200.20.00197.17</t>
  </si>
  <si>
    <t>EV-00819</t>
  </si>
  <si>
    <t>Fluorescência a Laser para a caracterização de óleo e efluente em áreas marinhas</t>
  </si>
  <si>
    <t>Avaliar a resposta do sensor de fluorescência induzida a laser hiperespectral - HLIF (Hyperspectral Laser Induced Fluorescense), em embarcações para a detecção e caracterização de hidrocarbonetos e efluentes em áreas marinhas (superfície e subsuperfície); incluindo a estimativa de espessuras absolutas, avaliação de concentrações e diferenciação entre hidrocarbonetos (diesel, gasolina, óleo bruto, óleo biogênico, etc.).</t>
  </si>
  <si>
    <t>- Melhoria da capacidade de verificação de feições suspeitas, com identificação do tipo de óleo, espessuras das manchas e concentração de HC ;  _x000D_
- Detecção de óleo na coluna d'água;_x000D_
- Redução de amostragens para análises convencionais.</t>
  </si>
  <si>
    <t>upimgs/HLIF.jpg</t>
  </si>
  <si>
    <t>-  Contrato OceanVisual/ULSTEIN: 312,00 M USD_x000D_
  - HH da equipe do CENPES: 500 M_x000D_
 - Serviços analíticos CENPES:  400 M _x000D_
 - Viagens: 40 M</t>
  </si>
  <si>
    <t>- Viabilizar  experimentos com uso simultâneo de novas tecnologias HLIF e SR hiperespectral de luz refletida. Para isto é necessária sincronia entre e instrumentos contratuais: contrato OcenVisual e TC-UNICAMP.</t>
  </si>
  <si>
    <t>- Atualmente, utilizam-se de imagens SAR de satélites para o monitoramento regional e sensores X-Band e IR para verificações in situ em embarcações, que normalmente não detectam as feições suspeitas._x000D_
Na  implantação, no monitoramento marinho operacionalizado pelo LOEP/LOFF/OPMAR/OCE, a  entrega aumentará a capacidade de detecção, permitindo tb a caracterização (tipo de óleo e concentração/espessura)  de óleo e efluentes nas áreas de E&amp;P.</t>
  </si>
  <si>
    <t>- Resultados dos experimentos de campo, indicando a capacidade técnica e a viabilidade operacional do sistema HLIF;_x000D_
 - Avaliação de diferentes configurações para cenários de aplicação específicos: sistemático, emergencias locais, regionais ou nacionais, considerando scale-up para aeronaves tripuladas ou ñ.</t>
  </si>
  <si>
    <t>- OceanVisual_x000D_
 - LOEP/LOFF/SCE e LOEP/LOFF/OPMAR/OCE</t>
  </si>
  <si>
    <t>- Desembolsos referentes ao instrumento contratual;._x000D_
 - HH interno CENPES para construção  Biblioteca de Flurescências._x000D_
-  HH do LOEP/LOFF/OPMAR/OCE para realização dos experimentos, testes  e implantação do sensor HLIF.</t>
  </si>
  <si>
    <t>120658800</t>
  </si>
  <si>
    <t>- Desenvolver e implantar metodologia para  a detecção e caracterização (tipo de óleo, espessuras e concentração) de óleo e efluentes em embarcações, na superfície e em subsuperfície .</t>
  </si>
  <si>
    <t>PT-200.20.00162.07</t>
  </si>
  <si>
    <t>PT-200.20.00197.07</t>
  </si>
  <si>
    <t>EV-00820</t>
  </si>
  <si>
    <t>IA para Análise automatizada de imagens do monitoramento orbital</t>
  </si>
  <si>
    <t>Disponibilização do sistema  de análise automatizada de imagens para o monitoramento ambiental marinho.</t>
  </si>
  <si>
    <t>- Aumento da capacidade de análise de imagens em tempo real;- Maior rapidez na emissão de alertas;- Diminuição da subjetividade no processo de interpretação, com potencial aumento de qualidade.</t>
  </si>
  <si>
    <t>upimgs/IA_2.jpg</t>
  </si>
  <si>
    <t>U5C7</t>
  </si>
  <si>
    <t>Diego Stahelin</t>
  </si>
  <si>
    <t>2492452</t>
  </si>
  <si>
    <t>- Termo de Cooperação BigOil/PUC-RJ: 130 M_x000D_
 - HH da equipe do CENPES: 300 M_x000D_
 - Viagens: 15 M_x000D_
 - HH da equipe LOEP/LOFF/SCE e LOEP/LOFF/OPMAR/OCE</t>
  </si>
  <si>
    <t>- Estruturação de base de dados para treinamento do algoritmo.</t>
  </si>
  <si>
    <t>- Atualmente, a interpretação das imagens é visual, no monitoramento marinho operacionalizado pelo  LOEP/LOFF/OPMAR/OCE. É uma interpretação rápido e eficiente, mas altamente dependente da expertise dos intérpretes. _x000D_
Na  implantação, a  entrega automatizará a análise das imagens, melhorando a precisão e rapidez dos alertas para vazamentos de óleo e efluentes nas áreas marinhas de E&amp;P.</t>
  </si>
  <si>
    <t>- Algoritmo deve facilitar a atividade operacional, propiciando a identificação rápida e precisa dos alvos e eventos de interesse.</t>
  </si>
  <si>
    <t>- PUC-RJ_x000D_
 - CENPES/PDIEP/ER_x000D_
 - LOEP/LOFF/SCE e LOEP/LOFF/OPMAR/OCE</t>
  </si>
  <si>
    <t>- Manutenção dos desembolsos no TC BigOil/PUC-RJ_x000D_
 - HH do LOEP/LOFF/OPMAR/OCE  para disponibilização e estrutruturação da base de dados , testes  e implantação do algoritmo.</t>
  </si>
  <si>
    <t>60329400</t>
  </si>
  <si>
    <t>- Desenvolvimento, teste e implantação de algoritmo para a detecção automatizada de alvos de interesse, em imagens de sensores remotos._x000D_
 - Uso de base de dados (2001-presente) da PETROBRAS para treinamento de algoritmos, utilizando técnicas de inteligência artificial.</t>
  </si>
  <si>
    <t>PT-200.20.00162.09</t>
  </si>
  <si>
    <t>PT-200.20.00197.09</t>
  </si>
  <si>
    <t>EV-00822</t>
  </si>
  <si>
    <t>Avaliação de intervenção social da Petrobras em áreas de influência</t>
  </si>
  <si>
    <t>UTU5</t>
  </si>
  <si>
    <t>Ana Maria Alves</t>
  </si>
  <si>
    <t>9872224</t>
  </si>
  <si>
    <t>HH cenpes: 696,3 mil,  Contratação: 546 mil,  Software 16 mil,    Viagem 34,6 mil</t>
  </si>
  <si>
    <t>1.obtenção de dados de qualidade da unidade de análise. 2.conclusão da análise de dados documentais 3.contratação da parceira para a realização do campo e análise desses dados. 4.cronograma de campo x incerteza do cenário da pandemia no período previsto.</t>
  </si>
  <si>
    <t>Fase de coleta de dados documentais para a construção da visão geral do PCAP no conjunto de UNs do E&amp;P. Será aplicado em 2 UOs a partir da priorização gerada pela análise de visão geral.  Os resultados serão entregues e poderão ser utilizados em etapas.  Em maio de  2021 será oferecida a análise de visão geral , em outubro de 2021, uma análise de estudo de caso a partir dos dados documentais do programa e em abril de 2022, a análise dos dados primários qualitativos desse estudo de caso.</t>
  </si>
  <si>
    <t>1.A relevância de demonstração de percurso metodológico robusto e replicável 2. o cumprimento de  normativas consistentes de conduta ética junto à população pesquisada.</t>
  </si>
  <si>
    <t>- SMS/LARE;_x000D_
-  responsabilidade social, _x000D_
-empresa especializada em ciências sociais aplicadas  para a realização do trabalho de campo,  presidentes de colônia de pesca, lideranças comunitárias locais.</t>
  </si>
  <si>
    <t>1. Abertura de negociação com o órgão ambiental para repensar alternativas às práticas de compensação ambiental vigentes</t>
  </si>
  <si>
    <t>1.Incorporação de outros apoios técnicos no âmbito do CENPES (na área de geoprocessamento)2. Inclusão de outro componente na equipe da área de ciências humanas 3. Efetivação da contratação do executor do campo no prazo previsto</t>
  </si>
  <si>
    <t>1. Subsídios para replanejamento, demonstração de benefícios e negociação com órgão ambiental. 2.potencial de descoberta e reposicionamento diante de conflitos com o público da área deinfluência</t>
  </si>
  <si>
    <t>3 milhões      *Valoração em aperfeiçoamento para incorporar:  1.novos dados para estabelecer parâmetros mais calibrados e 2. ganhos intangiveis</t>
  </si>
  <si>
    <t>1. emergência de demandas adicionais do órgão ambiental, 2. riscos de imagem à companhia, 3. riscos no relacionamento comunitário com a população da área de influência. 3.possibilidade de continuidade de linha de trabalho que associe à imagem da Petrobras à iniciativas sem sucesso nas áreas de influência. 4. riscos à continuidade dos processos de compensação e consequentemente às licenças a ela vinculadas.</t>
  </si>
  <si>
    <t>Entrega de 2 avaliações de programas de intervenção da Petrobras, sendo uma  do Programa de compensação da pesca que: 1. utilize metodologias quanti e qualitativas 2. incorpore a visão do beneficiário do programa no processo de avaliação. 3. gere insumos para: A. o replanejamento do programa. B. a produção de evidências dos benefícios do programa. C. subsídios para a discussão com os órgãos de controle sobre os caminhos dos programas de compensação</t>
  </si>
  <si>
    <t>PT-200.20.00162.03</t>
  </si>
  <si>
    <t>EV-00824</t>
  </si>
  <si>
    <t>Identificação e avaliação de Tecnologias para remoção de toxicidade de efluentes</t>
  </si>
  <si>
    <t>Identificação e avaliação de processos e tecnologias de tratamento que apresentem eficiência na redução de toxicidade de efluentes da indústria de petróleo.</t>
  </si>
  <si>
    <t>Desenvolvimento de conhecimento específico sobre processos e tecnologias para redução de toxicidade de efluentes, em antecipação a possíveis exigências legais mais restritivas.</t>
  </si>
  <si>
    <t>upimgs/sea-1755230_1280.jpg</t>
  </si>
  <si>
    <t>BSL4</t>
  </si>
  <si>
    <t>Andrea Azevedo Veiga</t>
  </si>
  <si>
    <t>9695909</t>
  </si>
  <si>
    <t>Custo P&amp;D: R$4.421.414,90</t>
  </si>
  <si>
    <t>Identificação de tecnologias capazes de reduzir a toxicidade frente à variabilidade da qualidade da água produzida descartada, com aplicação em diferentes plataformas.</t>
  </si>
  <si>
    <t>Testes iniciais em laboratório com amostra de água produzida coletada em uma plataforma._x000D_
A tecnologia será aplicada em plataforma(s) em que houver necessidade de redução da toxicidade, a ser definida pelo cliente.</t>
  </si>
  <si>
    <t>Facilidade de instalação e/ou footprint da tecnologia.</t>
  </si>
  <si>
    <t>UFRJ_x000D_
SMS/LCA/MPL-E&amp;P-FC</t>
  </si>
  <si>
    <t>Exigência de redução de toxicidade da água produzida por parte do órgão regulador (IBAMA), frente ao cenário já estabelecido com a rota química (adição de produtos químicos para redução de TOG).</t>
  </si>
  <si>
    <t>Termo de cooperação em execução com a UFRJ e/ou recursos internos</t>
  </si>
  <si>
    <t>Redução de impactos ambientais causados pela toxicidade da água produzida, associada à introdução de novos produtos químicos/rota química. Minimização de risco de multas ambientais (IBAMA).</t>
  </si>
  <si>
    <t>Estimativa de custo evitado de multa em 10 anos: R$ 46.200.000,00</t>
  </si>
  <si>
    <t>Falta de monitoramento e exigências ambientais por parte do órgão regulador (IBAMA).</t>
  </si>
  <si>
    <t>Identificação e avaliação de tecnologias para redução de toxicidade de efluentes._x000D_
Consolidação de conhecimento a respeito de tecnologias de tratamento adequadas para redução de toxicidade de água produzida.</t>
  </si>
  <si>
    <t>PT-200.20.00162.10</t>
  </si>
  <si>
    <t>PT-200.20.00197.10</t>
  </si>
  <si>
    <t>EV-00825</t>
  </si>
  <si>
    <t>Métodos integrados para gestão da bioinvasão de coral-sol</t>
  </si>
  <si>
    <t>Relatório executivo para gestão ambiental da bioinvasão de coral-sol, considerando argumentações técnicas através da consolidação dos estudos relacionados ao tema.</t>
  </si>
  <si>
    <t>Disponibilização de referencial técnico-científico sobre aspectos genéticos, ecológicos, reprodutivos e de gestão do coral-sol de modo a subsidiar argumentações judiciais, o processo de licenciamento ambiental e a gestão ambiental da bioinvasão marinha.</t>
  </si>
  <si>
    <t>CQ92</t>
  </si>
  <si>
    <t>Mauricio  Leme da Fonseca</t>
  </si>
  <si>
    <t>9695842</t>
  </si>
  <si>
    <t>- Termo de Cooperação UFBA (P&amp;D): R$ 12.900.642,00_x000D_
- Termo de Cooperação UFBA (INFRA): R$ 8.137.105,74_x000D_
- Termo de Cooperação IOUSP (P&amp;D): R$ 3.973.594,17_x000D_
- Termo de Cooperação com IEAPM: aproximadamente R$ 5 MM (em revisão, consultar orçamento oficial) _x000D_
- HH CENPES/PDEP/MA: 57 horas mensais</t>
  </si>
  <si>
    <t>- Assinatura do Termo de Cooperação com o IEAPM por parte da Petrobras, tendo em vista já ter sido assinado pela instituição parceira desde Dezembro de 2019;_x000D_
- Conclusão dos termos de cooperação em andamento com UFBA (P&amp;D e Infra) e com IOUSP.</t>
  </si>
  <si>
    <t>- Aguardando assinatura do Termo de Cooperação com IEAPM. Termos de cooperação com USP e UFBA em andamento. Com a assinatura do TC com IEAPM até o final do ano de 2020, espera-se que os resultados estejam disponíveis para disseminação e uso até o final de 2025.</t>
  </si>
  <si>
    <t>- Qualidade da análise técnico-científica a ser realizada com avaliação crítica dos impactos de coral sol na costa brasileira;_x000D_
- Número de artigos científicos gerados sobre os temas abordados na entrega final;</t>
  </si>
  <si>
    <t>- Universidades e Centros de Pesquisa (IEAPM, USP e UFBA); SMS/PN/E&amp;P; SMS/ECE/MA</t>
  </si>
  <si>
    <t>- Manutenção no cenário atual de responsabilização da companhia frente à gestão de bioinvasão marinha em seus ativos e no ambiente natural._x000D_
- Ampla divulgação para as áreas da companhia impactadas pelo tema bioinvasão marinha em seus processos de gestão e licenciamento ambiental. _x000D_
- Utilização do documento como referência para a realização de estudos ambientais e negociação com o órgão ambiental</t>
  </si>
  <si>
    <t>- Cumprimento dos Termos de cooperação com IEAPM, UFBA e USP; _x000D_
- HH equipe CENPES/PDEP/MA</t>
  </si>
  <si>
    <t>- Disponibilização de dados técnicos referentes à biologia, genética, ecologia e dinâmica populacional do coral-sol nas área de atuação da companhia na costa brasileira, permitindo à companhia melhorar seus processos de gestão, atendimento a demandas dos órgãos ambientais e incrementar o teor téncico-científico da argumentação frente a demandas jurídicas referentes ao tema coral-sol; _x000D_
- Atendimento a condicionante de órgão ambiental decorrente do TLD de Farfan e P-68;</t>
  </si>
  <si>
    <t>Mitigação de custos de penalidades e de postergação de produção por novos projetos.</t>
  </si>
  <si>
    <t>- Riscos de impacto no cumprimento de condicionantes de empreendimentos e compromissos diversos de E&amp;P;_x000D_
- Riscos de insucesso na defesa de ações judiciais referentes ao tema-coral sol;_x000D_
- Alteração no cenário atual de responsabilização da companhia frente à gestão de bioinvasão marinha em seus ativos e no ambiente natural.</t>
  </si>
  <si>
    <t>- Subsídios técnico-científicos referentes ao coral-sol, nos seguintes aspectos: Monitoramento, ciclo de vida, genética, limites fisiológicos, reprodução, tolerância a biocidas, ferramentas genéticas para detecção de coral-sol no ambiente, ferramntas para deteccção de larvas coral sol na coluna d'água, testes com tintas anti-incrustantes, modelo oceanográfico de dispersão de larvas, avaliação genética do coral-sol para atendimento a demandas de órgãos ambientais (FPSO Cidade de São Vicente e P-68)</t>
  </si>
  <si>
    <t>PT-200.20.00162.11</t>
  </si>
  <si>
    <t>EV-00827</t>
  </si>
  <si>
    <t>Modelagem de dispersão atmosférica aplicada à queima controlada emergecial de óleo no mar e cluster de plataformas</t>
  </si>
  <si>
    <t>O ineditismo das operações de queima controlada condiciona uma necessidade de busca por alternativas não convencionais em se tratando de Estudos de Dispersão Atmosférica (EDA). O estudo em questão objetiva estabelecer um procedimento detalhado de EDA para queima in situ, validado junto as entidades reguladoras que estabeleceram os requisitos no Anexo VII da Resolução CONAMA 482/2017, o qual seja adequado ao tempo necessário para o planejamento das ações de resposta a emergências e que seja aderente ao fenômeno da queima de óleo no mar. _x000D_
_x000D_
Para isso, estão sendo previstas as seguintes atividades: _x000D_
1.	Análise de sensibilidade das parametrizações para o modelo atmosférico WRF, propostas pela Resolução CONAMA 482/2017, a partir da avaliação do estado da arte atual da representação da camada limite atmosférica para aplicação nos estudos de dispersão atmosférica em cenários de queima controlada;_x000D_
_x000D_
2.	Simulações de dispersão atmosférica comparativas com a utilização dos dados prognósticos do WRF  e com os dados meteorológicos prognósticos disponíveis no banco de dados meteo-oceanográficos da Petrobras;_x000D_
_x000D_
3.	Análise de sensibilidade das variáveis relativas à fonte de emissão de um evento de queima controlada (Tipologia, diâmetro, velocidade, temperatura, altura de lançamento do poluente);_x000D_
_x000D_
4.	Simulações comparativas com os modelos AERMOD e CALPUFF de cenários de queima controlada no mar para avaliação do modelo mais adequado para representar estes eventos na região oceânica;_x000D_
_x000D_
5- Homologação e implementação do modelo WRF na Petrobras._x000D_
_x000D_
Por fim, há a necessidade de avaliação dos efeitos sinérgicos das emissões dos poluentes regulados do cluster de plataformas na região do pré-sal, e para isso realizados estudos de dispersão atmosférica do cluster de plataformas nas Bacias de Campos e Santos a partir da validação do modelo de dispersão atmosférica mais aderente para representação destes cenários.</t>
  </si>
  <si>
    <t>Viabilizar a aplicação da técnica de queima controlada para eventos de emergência, mediante os requisitos estabelecidos na Resolução CONAMA 482/2017, Anexo VII. Os resultados do EDA embasam as seguintes ações subsequentes a estes eventos:_x000D_
- Identificação das áreas potencialmente afetadas pela pluma e o ponto de máxima concentração de MP10;_x000D_
- Identificação de áreas com restrição à queima, com base nos padrões de qualidade do ar estabelecidos na legislação vigente;_x000D_
- Definição da necessidade e dos locais onde deverá ocorrer o monitoramento da qualidade do ar;_x000D_
- Definição de informações e orientações a serem passadas para mídia local e população potencialmente afetada, quanto à rota da pluma;_x000D_
- Definição de acionamento de órgãos ambientais estaduais e municipais, como Defesa Civil._x000D_
Além disso, a validação e implementação do modelo atmosférico WRF na companhia aprimora a obtenção de dados prognósticos de curto prazo para diversas aplicações ambientais.</t>
  </si>
  <si>
    <t>upimgs/MAP_e_AMAPO.jpg</t>
  </si>
  <si>
    <t>- Aquisição de workstation: R$ 80M_x000D_
- Licença de opração do software CALPUFF: R$ 10M_x000D_
- Termo de Cooperação com a UFES: _x000D_
- HH da equipe do CENPES (MA):</t>
  </si>
  <si>
    <t>- Obtenção de dados meteorológicos fidedignos e com serie histórica robusta para validação do modelo;_x000D_
- Disponibilização de uma workstation com os softwares homologados e instalados para rodar os modelos;_x000D_
- Equipe treinada para analise crítica dos dados e para rodar o modelo._x000D_
- Definição das premissas adequadas que representem os eventos de queima controlada no mar;</t>
  </si>
  <si>
    <t>- Fase de validação dos dados meteorológicos e instalação dos software WRF na workstation já adiquirida;_x000D_
- A workstation com os softwares instalados e os dados meteorológicos gerados estarão disponíveis no CENPES para pronta resposta da companhia com foco para ambiente offshore;</t>
  </si>
  <si>
    <t>- Validação do modelo WRF na representação da camada limite atmosférica da região oceânica;_x000D_
- Validação das premissas adequadas para simulação de um evento de queima controlada de óleo no mar;_x000D_
- Testes com diferentes cenários de emissão e numero de plataformas;</t>
  </si>
  <si>
    <t>- Universidade Federal do Espírito Santo;_x000D_
- SMS/CRE/PC;_x000D_
- SMS/ECE/AVP;_x000D_
- CLIMA;_x000D_
- UN-BS, UN-BC;_x000D_
- CENPES/PDIDP/ESUP/TEO</t>
  </si>
  <si>
    <t>- Demanda de orgãos ambientais para LO de plataformas em questões de emissões atmosféricas em ambiente offshore;_x000D_
- Atendimento da Resolução CONAMA 482/2017 para uso da técnica de queima controlada no mar</t>
  </si>
  <si>
    <t>- Homologação e implementação do modelo WRF no Sistema Petrobras;_x000D_
- Cumprimento do Termo de cooperação com a UFES;</t>
  </si>
  <si>
    <t>- Devido a essa tecnologia não estar disponível no mercado, a Petrobras terá a vantagem do pronto atendimento aos questionamentos do IBAMA frente a questões de emissões para as plataformas do pre-sal e pos-sal;_x000D_
- Esta entrega também poderá ser aplicada para modelagem do impacto das emissões para açõs de contingência de "Queima insitu";_x000D_
- Ganhos de predição de impacto sinérgico das emissões para instalações do cluster de plataformas na área do pré-sal.</t>
  </si>
  <si>
    <t>- Risco de não renovação de licença operacional das plataformas já em operação do pré-sal;_x000D_
- Risco de não liberação de LO para novas plataformas do pré-sal, para respostas do impacto das emissões na qualidade do ar;_x000D_
- Inviabilizar a aplicação da técnica de queima controlada no mar em cenários de emergência de vazamento de óleo por não atendimento aos requisitos estabelecidos na Resolução CONAMA 482/2017.</t>
  </si>
  <si>
    <t>1.	Análise de sensibilidade das parametrizações para o modelo atmosférico WRF, propostas pela Resolução CONAMA 482/2017, a partir da avaliação do estado da arte atual da representação da camada limite atmosférica para aplicação nos estudos de dispersão atmosférica em cenários de queima controlada;_x000D_
_x000D_
2.	Simulações de dispersão atmosférica comparativas com a utilização dos dados prognósticos do WRF  e com os dados meteorológicos prognósticos disponíveis no banco de dados meteo-oceanográficos da Petrobras;_x000D_
_x000D_
3.	Análise de sensibilidade das variáveis relativas à fonte de emissão de um evento de queima controlada (Tipologia, diâmetro, velocidade, temperatura, altura de lançamento do poluente), reforçando as análises já desenvolvidas no âmbito do Grupo Permanente de Queima Controlada_x000D_
_x000D_
4.	Simulações comparativas com os modelos AERMOD e CALPUFF de cenários de queima controlada no mar para avaliação do modelo mais adequado para representar estes eventos na região oceânica;_x000D_
_x000D_
5. Homologação e implementação do modelo WRF na Petrobras._x000D_
_x000D_
6. Estudos de dispersão atmosférica do cluster de plataformas nas Bacias de Campos e Santos para avaliação do efeito sinérgico destas emissões na qualidade do ar das regiões costeiras mais próximas.</t>
  </si>
  <si>
    <t>PT-200.20.00162.12</t>
  </si>
  <si>
    <t>PT-200.20.00194.05</t>
  </si>
  <si>
    <t>EV-00828</t>
  </si>
  <si>
    <t>DRONEs para caracterização atmosférica em ambiente offshore</t>
  </si>
  <si>
    <t>Caracterização das emissões atmosféricas por monitoramento em DRONEs em ambientes offshore do pos-sal e pre-sal</t>
  </si>
  <si>
    <t>upimgs/Drone_offshore.png</t>
  </si>
  <si>
    <t>ST-0162</t>
  </si>
  <si>
    <t>Metodologias integradoras para avaliação e monitoramento ambiental</t>
  </si>
  <si>
    <t>- Termo de Cooperação com a PUCRS: 
- Aquisição dos DRONES e spare parts;
- Aquisição dos Microsensores para monitoramento da qualidade do ar;
- HH da equipe do CENPES (MA):</t>
  </si>
  <si>
    <t>- Cumprimento do Termo de Cooperação com a PUCRS;
- Aquisição de DRONES e microsensores para medição das conc dos poluentes atm no entorno nas plataformas;
- Validação dos sensores em DRONES;
- Campanhas de monitoramnto nas plataformas.</t>
  </si>
  <si>
    <t>- Termo de cooperação assinado e já adiquirido os DRONES e os microsensores de gases;
- Será aplicado inicialmente nas plataformas do pre-sal (foco campo de Lula pela proximidade das plataformas);
- Previsão de aplicação para 2021.</t>
  </si>
  <si>
    <t>- Validação dos dados meteorológigos modelados e se os mesmos foram gerados para a area de interesse dos clientes;
- Testes com diferentes cenários de emissão e numero de plataformas;</t>
  </si>
  <si>
    <t>- Unidades de produção de oleo e gás offshore do pré-sal e pós-sal.</t>
  </si>
  <si>
    <t>- Demanda de orgãos ambientais para LO de plataformas em questões de emissões atmosféricas em ambiente offshore;</t>
  </si>
  <si>
    <t>- Pagamento das parcelas restantes do TC com a PUCRS;</t>
  </si>
  <si>
    <t>- Devido a essa tecnologia não estar disponível no mercado, a Petrobras terá a vantagem do pronto atendimento aos questionamentos do IBAMA frente a questões de emissões para as plataformas do pre-sal e pos-sal;</t>
  </si>
  <si>
    <t>- Risco de não renovação de licença operacional das plataformas já em operação do pré-sal;
- Risco de não liberação de LO para novas plataformas do pré-sal, para respostas do impacto das emissões na qualidade do ar.</t>
  </si>
  <si>
    <t>- Validação de sistema de monioramento de poluentes atmosféricos em ambiente offshore embarcados em DRONES;
- Caracterização das dispersões dos poleuntes atmosféricos no entorno das plataformas do pre-sal e pós-sal;
- Disponibilização de um banco de dados em 3D dos poleuntes atmosféridos do entorno das plataformas;</t>
  </si>
  <si>
    <t>PT-200.20.00162.08</t>
  </si>
  <si>
    <t>EV-00829</t>
  </si>
  <si>
    <t>Caracterização atm das emissões de Hg em UTGCA e Atalaia</t>
  </si>
  <si>
    <t>Caracterização das concentrações de mercúrio emitido em chaminés das UTGs em UTGCA e Atalaia</t>
  </si>
  <si>
    <t>upimgs/Mercury-Emissions.jpg</t>
  </si>
  <si>
    <t>UT1A</t>
  </si>
  <si>
    <t>Ivan Pacheco Romero</t>
  </si>
  <si>
    <t>9871983</t>
  </si>
  <si>
    <t xml:space="preserve">- HH da equipe do CENPES
- Material consumível para análises;
- Viagens;
</t>
  </si>
  <si>
    <t>- Priorização de recursos para condução das campanhas de monitoramento nas UTGs;
- Liberação de acesso às unidades para realização das campanhas;
- Disponibilização de equipe interna para condução dos experimentos.</t>
  </si>
  <si>
    <t>- Equipamento Monitor de mercurio em chaminé em processo de compra;
- Traçando rota alternativa para monitoramento de Hg;
- Será aplicado em qualquer sistema de combustão de gás natural com potencial presença do poluente mercúrio: UPGNs e UTEs;
- Previsão de aplicação para 2022.</t>
  </si>
  <si>
    <t>- Considerar pelo cliente que as emissões de mercurio em fontes fixas como um parâmetro ambiental a ser acompanhado.</t>
  </si>
  <si>
    <t>- Unidades de Processamento de Gás Natural: UTGCA, UTGCAB e Atalaia. Com foco para UTGs que recebem corrente de gás do pré-sal.</t>
  </si>
  <si>
    <t>- Demanda de orgãos ambientais para LO das UTGs em questões de emissões atmosféricas de Mercúrio;</t>
  </si>
  <si>
    <t>- HH da equipe CENPES;
- Viagens para campanhas;
- Material para análises quimicas.</t>
  </si>
  <si>
    <t>- Ganho da empresa pela posse dos dados de impacto atmosférico do Mercurio, podendo tomar ações de mitigação antes de medidas punitivas dos orgãos ambientais.</t>
  </si>
  <si>
    <t>- Risco de não renovação de licença operacional das UTGs;
- Risco de multa em caso de liberação de Mercurio no ar ambiente.</t>
  </si>
  <si>
    <t>- Caracterização das das emissões em chaminés das UTGs para o poluente Mercúrio (Hg) e estudo de balanço de massa;
- Aplicação do monitoramento para as unidades: UTGCA, UTGCAB e Atalaia.</t>
  </si>
  <si>
    <t>PT-200.20.00162.05</t>
  </si>
  <si>
    <t>PT-200.20.00194.09</t>
  </si>
  <si>
    <t>EV-00830</t>
  </si>
  <si>
    <t>Caracterização atm das emissões de Hg em UTGs</t>
  </si>
  <si>
    <t>Caracterização das concentrações de mercúrio emitido em chaminés das UTGs em UTGCAB</t>
  </si>
  <si>
    <t>upimgs/mercurycycle.png</t>
  </si>
  <si>
    <t>PT-200.20.00162.06</t>
  </si>
  <si>
    <t>EV-00832</t>
  </si>
  <si>
    <t>Método de Avaliação de Impactos da Injeção de Água Produzida em Poços Terrestres Profundos</t>
  </si>
  <si>
    <t>Estudo dos impactos do processo de injeção em poços terrestres profundos dos efluentes advindos do processamento do petróleo da produção offshore e onshore de modo a promover a minimização e/ou a prevenção da contaminação de aquiferos</t>
  </si>
  <si>
    <t>Maior subsídio técnico e segurança jurídica para o descarte por injeção em poços terrestres profundos dos efluentes advindos do processamento do petróleo da produção offshore e onshoreAbrangência para as diversas unidades do E&amp;P</t>
  </si>
  <si>
    <t>UQJ2</t>
  </si>
  <si>
    <t>Fabio Amorim de Sena</t>
  </si>
  <si>
    <t>9823870</t>
  </si>
  <si>
    <t>ST-0201</t>
  </si>
  <si>
    <t>Descarte de efluentes em poços onshore</t>
  </si>
  <si>
    <t>R$ 5.700.742,90</t>
  </si>
  <si>
    <t>Divulgação desta metodologia para inclusão nas especificações técnicas de serviços de estudos de impacto ambiental para construção de poços injetores a serem contratados pela Petrobras.</t>
  </si>
  <si>
    <t>A avaliação dos impactos ambientais em aquíferos do processo de injeção em poços terrestres profundos de efluentes advindos do processamento do petróleo é um aspecto ambiental muito relevante para a indústria petrolífera atualmente, tanto para o segmento onshore quanto para o segmento offshore. Para as plataformas onshore, é uma solução mais direta e mais interessante ambientalmente e economicamente do que o seu descarte em superfície , cuja consequência é a salinização dos aquíferos e gastos em remediação. Para as plataformas offshore, o óleo que chega pelas correntes ainda vem com um teor considerável de água, a qual precisa ser removida antes do seu envio para a Refinaria. Em geral, esta água removida ainda apresenta oleosidade e alto teor de sais, o que demanda tratamentos em ETDIs antes do seu descarte direto superficial. A injeção desta água em poços terrestres profundos se mostra uma alternativa melhor econômica e ambientalmente._x000D_
O Brasil não dispõe de regulamentação específica para o descarte de águas de produção por injeção em poços terrestres profundos e, considerando que a Resolução CONAMA 393/2007 é específica para a atividade offshore, e a Resolução CONAMA 396/2008 não trata diretamente da questão, fica a critério dos estados, responsáveis pelo processo de licenciamento ambiental, a eventual definição das condições específicas de qualidade do efluente para o descarte. Após testado e assegurado o método de avaliação para a identificação de impactos sobre os aquíferos da injeção de água de produção, a metodologia de investigação proposta no presente projeto poderá ser aplicada a diversas unidades ligadas à produção ou ao processamento do petróleo que precisem descartar a água de produção a partir de 2023</t>
  </si>
  <si>
    <t>Os parâmetros a serem avaliados incluem: _x000D_
_x000D_
1. Caracterização da geometria dos aquíferos e estruturas que controlam a circulação de água subterrânea;_x000D_
_x000D_
2. Caracterização das propriedades petrofísicas e geoquímicas dos aquíferos potencialmente impactados por efluentes;_x000D_
_x000D_
3. Elaboração de modelos hidroestratigráficos com vistas ao entendimento da distribuição tridimensional das propriedades hidráulicas dos aquíferos e dos mecanismos que governam o movimento de água no meio poroso;_x000D_
_x000D_
4. Avaliação da magnitude dos impactos ambientais provenientes da injeção de efluentes;_x000D_
_x000D_
5. Avaliação do comportamento de contaminantes orgânicos e inorgânicos em subsuperfície por meio de simulações :_x000D_
_x000D_
6. Avaliação da mobilidade de metais no solo e água subterrânea;</t>
  </si>
  <si>
    <t>E&amp;P, Órgãos ambientais, Universidades</t>
  </si>
  <si>
    <t>Publicações científicas consolidando o resultado para ser utilizado como subsídio técnico na argumentação junto aos órgãos ambientais.'</t>
  </si>
  <si>
    <t>1. Equipe Técnica_x000D_
2. Softwares_x000D_
3. Materiais de consumo (Insumos para análise de água; cabos multieletrodos)_x000D_
4. Equipamentos de imageamento elétrico.</t>
  </si>
  <si>
    <t>Otimização dos procedimentos  adotados no descarte por injeção em poços terrestres profundos e monitoramento dos efluentes originados nas etapas do processamento do petróleo;_x000D_
_x000D_
Atender às exigências de órgãos ambientais estaduais em relação à injeção de água produzida em poços terrestres profundos;_x000D_
_x000D_
Prevenção de acidentes ambientais causados pela injeção de efluentes, reduzindo os custos na ordem de dezenas a centenas de milhões de reais em multas ambientais, indenizações, investigações, remediação das áreas impactadas e no suprimento de água potável _x000D_
_x000D_
Dar subsídios técnicos para a criação de regulamentação federal ou estadual referente a injeção de água produzida em poços terrestres profundos</t>
  </si>
  <si>
    <t>R$ 66.681.735,31</t>
  </si>
  <si>
    <t>1. Restrições de atividades impostas por diretrizes de distanciamento social para evitar a disseminação da pandemia de COVID-19;_x000D_
2. Majoração dos preços dos materiais de consumo/insumos;_x000D_
3. Oscilação do câmbio de insumos importados;</t>
  </si>
  <si>
    <t>Avaliar os impactos ambientais provenientes da injeção, em poços terrestres profundos, de efluentes do processamento do petróleo (água produzida e oleosa) oriundo das atividades de produção offshore e onshore, os quais podem ser relacionados à contaminação de aquíferos.</t>
  </si>
  <si>
    <t>PT-200.20.00162.14</t>
  </si>
  <si>
    <t>PT-200.20.00201.14</t>
  </si>
  <si>
    <t>EV-00833</t>
  </si>
  <si>
    <t>Módulo de Efluente no Banco de Dados de Ambientes Costeiros e Oceânicos (BDCO)</t>
  </si>
  <si>
    <t>Banco de Dados de Ambientes Costeiros e Oceânicos (BDCO) com módulos de efluentes, água produzida e ambientes costeiros e integração com o sistema de painéis corporativos do E&amp;P.</t>
  </si>
  <si>
    <t>CQ89</t>
  </si>
  <si>
    <t>Ricardo Silva Varotto</t>
  </si>
  <si>
    <t>9695946</t>
  </si>
  <si>
    <t>Somente HH da equipe de desenvolvimento da TIC-CENPES, e da coordenação do projeto. Cerca de R$1.300.000,00 por ano.</t>
  </si>
  <si>
    <t>Manutenção da equipe de desenvolvimento: A TIC-CENPES, responsável por 100% do desenvolvimento do sistema, está entrentando problemas para priorizar suas atividades devido à redução de sua força de trabalho. Inclusive o desenvolvimento do BDCO se encontra temporariamente paralisado até julho, aguardando uma decisão.</t>
  </si>
  <si>
    <t>O BDCO encontra-se funcional desde seu lançamento, em 2007, tendo evoluído enormemente ao longo desse tempo. Hoje é considerado o banco de dados oficial da companhia, estando disponível para toda a força de trabalho, mediante a solicitação da ciração de um perfil de usuário. Todas as malhorias que vêm sendo implementadas são disponibilizadas em tempo real para a força de trabalho. Sendo assim, novas funcionalidades são aplicadas a medida em que são desenvolvidas, ao longo da vida do projeto.</t>
  </si>
  <si>
    <t>- Critérios de Segurança da Informação_x000D_
- Fluxo de atualização das informações_x000D_
- Especificações técnicas dos pesquisadores,  especialistas em cada um dos tipos de dados modeladosno tipo de dado modelado._x000D_
- Necessidades específicas de cada tipo de levantamento de dados a serem acrescentados ao modelo do banco.</t>
  </si>
  <si>
    <t>- TIC-CENPES_x000D_
- Usuários constantes: seu feedback contínuo é de grande auxílio na manutenção corretiva e evolutiva do sistema.</t>
  </si>
  <si>
    <t>- Manutenção da política de  armazenamento e compartilhamento de dados ambientais._x000D_
- Confiabilidade do sistema operacional._x000D_
- Atendimento aos requisitos de segurança da informação vigentes._x000D_
- Reconhecimento dos órgãos externos sobre a utilização do BDCO como fonte segura de informações técnicas ambientais.</t>
  </si>
  <si>
    <t>HH da equipe de desenvolvimento da TIC-CENPES.</t>
  </si>
  <si>
    <t>- Custo evitado de penalidades devido a respostas ágeis e baseada em análise de dados históricos._x000D_
- Redução de custos e tempo na aquisição de novos dados em unidades de produção._x000D_
- Seus resultados vão ao encontro dos anseios tanto do órgão ambiental (IBAMA), quanto da agência reguladora (ANP), o que promoveria a melhora na imagem que estes têm da companhia.</t>
  </si>
  <si>
    <t>R$ 42.750.000,00</t>
  </si>
  <si>
    <t>Adoção de qualquer outra solução  interna ou externa como banco de dados ambientais da companhia.</t>
  </si>
  <si>
    <t>O BDCO é um projeto de desenvolvimento contínuo. O sistema tem estado disponível para a força de trabalho há mais de uma década, sempre em evolução. Esta fase do desenvolvimento, com fim previsto para 2023, preve, entre outras soluções, adaptação do modelo de dados do sistema para ambientes costeiros (como manguezais, praias e costôes rochosos), além de uma solução para armazenar resultados referentes a efluentes e água produzida, dados de grande importância para os processos de gestão ambiental da companhia.</t>
  </si>
  <si>
    <t>PT-200.20.00162.04</t>
  </si>
  <si>
    <t>EV-00834</t>
  </si>
  <si>
    <t>Instalação de sistema de detecção de larva de coral sol na BTS.</t>
  </si>
  <si>
    <t>Trata-se de equipamento óptico instalado em ponto fixo para registrar eventos de liberação de larvas de coral-sol. Com essa sinalização será implementado o monitoramento com ampla abrangência na BTS com a versão móvel do equipamentos.   O projeto foi implementado em atendimento a um compromisso assumido pela Petrobras junto ao IBAMA/DILIC/CGPEG, através da Carta E&amp;P-SSE 013/2014.</t>
  </si>
  <si>
    <t>A entrega faz parte do TC 2014/00674-4, implementado em atendimento a um compromisso assumido pela Petrobras junto ao IBAMA/DILIC/CGPEG, através da Carta E&amp;P-SSE 013/2014. Os compromissos assumidos decorrem da concessão da liminar judicial que autorizou o deslocamento da P-27 da BC até o Canteiro de São Roque na BTS. A plataforma possuía coral-sol incrustado em seus flutuadores. Os dados gerados  pelo equipamento serão inseridos no modelo dispersão larval do coral-sol na BTS.</t>
  </si>
  <si>
    <t>- Termo de Cooperação com IOUSP: 3.973.594,17 (total do TC que envolve outras atividades - estimo 20% do valor a este ítem)_x000D_
- HH da equipe do CENPES (MA): 57 horas mensais</t>
  </si>
  <si>
    <t>- Finalização do Desenvolvimento da versão móvel (rebocável) do sistema óptico, com base nos testes realizados na versão fixa a ser  instalada na BTS;</t>
  </si>
  <si>
    <t>- Aguardando a realização de teste de campo da versão fixa na Baía de Todos os Santos, prevista para Setembro de 2020, com geração de dados que permitirão calibração dos equipamentos e desenvolvimento posterior de uma versão rebocável.</t>
  </si>
  <si>
    <t>- Validação da funcionalidade do equipamento em ambiente de testes;_x000D_
 - Validação da eficiência de acertos na identificação das larvas de coral, com o equipamento em movimento (rebocado).</t>
  </si>
  <si>
    <t>- Universidades e Centros de Pesquisa (USP, UFBA); SMS/PN/E&amp;P; SMS/ECE/MA</t>
  </si>
  <si>
    <t>- Manutenção no cenário atual de responsabilização da companhia frente à gestão de bioinvasão marinha em seus ativos e no ambiente natural._x000D_
- Ampla divulgação para as áreas da companhia impactadas pelo tema bioinvasão marinha em seus processos de gestão e licenciamento ambiental.</t>
  </si>
  <si>
    <t>- Cumprimento do Termo de cooperação com IOUSP, desmbolso de parcelas; HH equipe CENPES/PDEP/MA</t>
  </si>
  <si>
    <t>- O projeto foi implementado em atendimento a um compromisso assumido pela Petrobras junto ao IBAMA/DILIC/CGPEG, através da Carta E&amp;P-SSE 013/2014. Os compromissos assumidos embasaram a concessão da liminar judicial que autorizou o deslocamento da P-27 da BC até o Canteiro de São Roque na BTS._x000D_
 - Disponibilização de equipamento capaz de identificar automaticamente a ocorrência de larvas de coral-sol em ambiente natural, _x000D_
O sistema pode ser adaptado para identificação de outros organismos planctônicos, contribuindo para as caracterizações ambientais e potencialmente reduzindo os custos destas atividades;_x000D_
 - Disponibilização de dados referentes à presença de larvas de coral-sol na BTS, permitindo realização de modelo hidrodinâmico para análise de exportação de larvas, permitindo à companhia melhorar seus processos de gestão e argumentação frente a demandas jurídicas;</t>
  </si>
  <si>
    <t>Desenvolvimento de equipamento óptico movel para identificação automática in situ, em tempo real, da ocorrência de larvas de coral-sol na coluna d'água; trata-se de equipamento óptico (versão móvel/rebocável) para identificar a presença e a densidade numérica de larvas planctônicas de coral-sol na BTS, através de coletas sazonais com ampla abrangência geográfica. Esses dados alimentarão o modelo de disperssão larval do coral-sol na BTS desenvolvido no âmbito de outro TC com a UFBA. O projeto foi implementado em atendimento a um compromisso assumido pela Petrobras junto ao IBAMA/DILIC/CGPEG, através da Carta E&amp;P-SSE 013/2014. Os compromissos assumidos embasaram a concessão da liminar judicial que autorizou o deslocamento da P-27 da BC até o Canteiro de São Roque na BTS.</t>
  </si>
  <si>
    <t>EV-00836</t>
  </si>
  <si>
    <t>Cracha Inteligente - Covid</t>
  </si>
  <si>
    <t>MVP a partir do edital do SEBRAE, com dispositivo fixo para monitoramento de temperatura e CO2 do ambiente</t>
  </si>
  <si>
    <t>B617</t>
  </si>
  <si>
    <t>Mauricio Carvalho dos Santos</t>
  </si>
  <si>
    <t>119190</t>
  </si>
  <si>
    <t>EV-00837</t>
  </si>
  <si>
    <t>Cracha Inteligente</t>
  </si>
  <si>
    <t>Dispositivo para monitoramento de temperatura, CO2 e proximidade testado</t>
  </si>
  <si>
    <t>EV-00838</t>
  </si>
  <si>
    <t>e-SCPS</t>
  </si>
  <si>
    <t>Desenvolver novas metodologias para modelagem, simulação numérica e dimensionamento de SCPS (Sistema de Cabeça de Poço Submarina), aprofundando conhecimento existente acerca desta barreira de segurança.</t>
  </si>
  <si>
    <t>Viabilização de perfuração de poços ou operação de poços já perfurados para os quais os cálculos de dimensionamento indicam que os carregamentos estão próximos ou ligeiramente acima dos limites informados pelos fabricantes.Validação experimental de modelo numérico através de aparato nas instalações do ParceiroPremissas de valoração:Cada falha resulta em 30 dias de sonda de tempo perdido (80% de chance) ou em um poço perdido (20% de chance)					Falhas de CVU por ano: 2 falhas				Dias sonda por falha: 30 dias				Custo de 1 poço: 65 MM USD (Fonte: custo de poços de GLF e LPA)Falhas reparáveis 18,2 MM USD (80% de dois workovers de 30 dias)Perdas de poços:	26,0 MM USD (20% de dois poços perdidos)Divide valoração (50%) com a entrega EV-00140 - SCPS baseado em Confiabilidade.</t>
  </si>
  <si>
    <t>upimgs/fea_iaRFIKu.PNG</t>
  </si>
  <si>
    <t>TCs com UFRGS/LAMEF. Há dois TCs_x000D_
- P&amp;D: valor total R$ 10,77 MM, dos quais R$ 4,08 MM já foram desembolsados._x000D_
- Infraestrutura: R$ 3,35 MM, já 100% desembolsado_x000D_
_x000D_
Para efeitos de cálculo, considera-se que, dos R$ 6,68 MM a desembolsar, R$ 3,44 MM seja custo dessa entrega. O restante lança-se como custo da entrega EV-00140 - SCPS baseado em Confiabilidade.</t>
  </si>
  <si>
    <t>Fabricantes fornecem os limites dos seus equipamentos, sem verificação externa. Os fabricantes são excessivamente otimistas ao publicar os limites de alguns equipamentos (por exemplo, o SCPS MS-700 da GE)._x000D_
_x000D_
Esse SCPS será analisado e testado em 2021 através do método aqui proposto.</t>
  </si>
  <si>
    <t>Analistas experientes em análise via método de elementos finitos e testes físicos (UFRGS/LAMEF)_x000D_
_x000D_
Engenheiros com conhecimento acerca dos SCPS utilizados na Petrobras e seus limites e limitações (POCOS/SPO/SP/EP e POCOS/SPO/PEP/PROJ-PERF)</t>
  </si>
  <si>
    <t>Menor número de falhas por conta de falhas de vedação do SCPS. Ganhos potencialmente altos por conta do custo necessário para consertar falha de vedação ou abandonar o poço._x000D_
_x000D_
Premissas de valoração:_x000D_
Cada falha resulta em 30 dias de sonda de tempo perdido (80% de chance) ou em um poço perdido (20% de chance)_x000D_
					_x000D_
Falhas de CVU por ano: 2 falhas				_x000D_
Dias sonda por falha: 30 dias				_x000D_
Custo de 1 poço: 65 MM USD (Fonte: custo de poços de GLF e LPA)_x000D_
Falhas reparáveis 18,2 MM USD (80% de dois workovers de 30 dias)_x000D_
Perdas de poços:	26,0 MM USD (20% de dois poços perdidos)_x000D_
_x000D_
Divide valoração (50%) com a entrega EV-00140 - SCPS baseado em Confiabilidade.</t>
  </si>
  <si>
    <t>Os SCPS analisados podem ter limites condizentes com o publicado pelos fabricantes._x000D_
_x000D_
As premissas de custo de workover podem ser excessivamente otimistas.</t>
  </si>
  <si>
    <t>Construção de modelo numérico dos SCPS em questão, com o objetivo de quantificar os limites dos mesmos_x000D_
_x000D_
Validação destes em bancada de testes em escala reduzida e real.</t>
  </si>
  <si>
    <t>PT-200.20.00032.04</t>
  </si>
  <si>
    <t>PT-200.20.00216.11</t>
  </si>
  <si>
    <t>EV-00839</t>
  </si>
  <si>
    <t>BDC 1.0</t>
  </si>
  <si>
    <t>(MVP) Simulador para bombeio direto de cimento considerando escoamento compressível, dano a formação e modelo térmico desacoplado.</t>
  </si>
  <si>
    <t>-Simulação de cimentação “bull heading” considerando resposta do reservatório e configurações de colunas de cimentação;-Possibilitar  operações de bombeio direto, evitando milling ou retirada da coluna.-Redução de custo e HH devido a substituição das simulações no simulador de CFD Olga utilizando HH especializado, demandando vários dias;</t>
  </si>
  <si>
    <t>Termo de Cooperação com a SIMWORX. _x000D_
Valor referente ao BCD 1.0: R$ 0,17MM.</t>
  </si>
  <si>
    <t>Encerramento do termo de cooperação antes do fim da entrega.</t>
  </si>
  <si>
    <t>Está sendo desenvolvido o modelo de Fluxo compressível com acoplamento ao reservatório que deverá ser entregue em Novembro de 2020.  Em Maio de 2021 será entregue o BDC 1.0 que é o MVP do projeto. Com esse MVP os projetistas do POCOS/CAMAP-AR-AP/IPP-III já poderão realizar simulações mais simples de bombeio direto pois já será entregue o  modelo térmico desacoplado e protótipo de interface gráfica contemplando modelo térmico.</t>
  </si>
  <si>
    <t>Atualmente as simulações de bombeio direto são realizada pelo software Olga. _x000D_
As simulações pelo Olga demandam HH especializado e são simulações demoradas. Em situações emergenciais, a sonda fica aguardando dias os resultados das simulações para iniciar a operação.</t>
  </si>
  <si>
    <t>Termo de Cooperação com a SIMWORX_x000D_
POCOS/CAMAP-AR-AP/IPP-III_x000D_
POCOS/SIP/DISP</t>
  </si>
  <si>
    <t>Será disponibilizado a equipe técnica o MVP do software para testes e simulações mais simples.</t>
  </si>
  <si>
    <t>POCOS/CAMAP-AR-AP/IPP-III_x000D_
POCOS/SIP/DISP_x000D_
GAT de Abandono de Poço</t>
  </si>
  <si>
    <t>Substituir HH especializado (OLGA) pelo HH projetista_x000D_
Redução do custo do atendimento_x000D_
-Simulação de cimentação “bull heading” considerando resposta do reservatório e configurações de colunas de cimentação;_x000D_
-Possibilitar  operações de bombeio direto, evitando milling ou retirada da coluna._x000D_
-Redução de custo e HH devido a substituição das simulações no simulador de CFD Olga utilizando HH especializado, demandando vários dias._x000D_
1) Para as simulações planejadas, o ganho anual seria de:_x000D_
No Ano 1 (MVP): 50% das operações de abandono permanente * Diferença de Tempo de Modelagem e Simulação do Novo Software e do OLGA (100 h) * Custo da Hora de Engenharia + US$ 1.000.000 para aquisição de 2 licenças do OLGA – R$ 500.000 de custo de manutenção de um software._x000D_
_x000D_
2.Para as simulações emergenciais, onde a necessidade surge durante a intervenção de Workover ou Abandono, o ganho anual seria de:_x000D_
Diferença de Tempo de Modelagem e Simulação do Novo Software e do OLGA  (70 h)  * 2 poços / ano * (Custo da Hora de Engenharia + Custo da Hora de sonda )</t>
  </si>
  <si>
    <t>VPL(10 anos): R$4,79MM</t>
  </si>
  <si>
    <t>Tempo de simulação do BDC 1.0 igual ou superior ao software utilizado atualmente (Olga).</t>
  </si>
  <si>
    <t>Software para simulação de pressões de operação viabilizando tecnicamente e com segurança operacional o bombeio direto de cimento para abandono de poços, previsto ser realizado com HH especializado. O projeto visa a redução de HH especializado para simulações de bombeio direto, a redução de tempo de simulação e desta forma, a redução do tempo de sonda parada aguardando os resultados da simulação.</t>
  </si>
  <si>
    <t>PT-200.20.00057.05</t>
  </si>
  <si>
    <t>EV-00840</t>
  </si>
  <si>
    <t>BDC 2.0</t>
  </si>
  <si>
    <t>Simulador para bombeio direto de cimento considerando freefall e modelo térmico acoplado</t>
  </si>
  <si>
    <t>-Simulação de cimentação “bull heading” considerando resposta do reservatório e configurações de colunas de cimentação;-Possibilitar  operações de bombeio direto, evitando milling ou retirada da coluna.-Redução de custo e HH devido a substituição das simulações no simulador de CFD Olga utilizando HH especializado, demandando vários dias;-Redução da demanda de hh na “setagem” do problema – configurações pré definidas, importação do Poço Web, etc.</t>
  </si>
  <si>
    <t>Termo de Cooperação com a SIMWORX. _x000D_
Valor referente ao BCD 2.0: R$ 0,17MM.</t>
  </si>
  <si>
    <t>Em 2022 será implementado no software o Modelo de Fluxo bifásico (PVT) pastas convencionais e fluidos base água, Modelagem térmica acoplada e Versão final da interface gráfica desktop stand-alone; o Modelo de Fluxo composicional (PVT) pastas nitrogenadas e fluidos base óleo e Interface Poço Web. Em seguida, será realizado o plano de implantação do software com a disponibilização do simulador com o manual para os projetistas. O simulador será utilizado pelos projetistas de abandono de poços em cenários previstos para bombeio direto.</t>
  </si>
  <si>
    <t>Atualmente as simulações de bombeio direto são realizada pelo software Olga. As simulações pelo Olga demandam HH especializado e são simulações demoradas. Em situações emergenciais, a sonda fica aguardando dias os resultados das simulações para iniciar a operação.</t>
  </si>
  <si>
    <t>Após a entrega do software será disponibilizado o simulador com o manual para os projetistas e será realizado um treinamento com a equipe técnica.</t>
  </si>
  <si>
    <t>Substituir HH especializado (OLGA) pelo HH projetista_x000D_
Redução do custo do atendimento_x000D_
-Simulação de cimentação “bull heading” considerando resposta do reservatório e configurações de colunas de cimentação;_x000D_
-Possibilitar  operações de bombeio direto, evitando milling ou retirada da coluna._x000D_
-Redução de custo e HH devido a substituição das simulações no simulador de CFD Olga utilizando HH especializado, demandando vários dias;_x000D_
-Redução da demanda de hh na “setagem” do problema (configurações pré definidas, importação do Poço Web, etc.)_x000D_
Para as simulações planejadas, o ganho anual seria de:_x000D_
A partir do Ano 2: 50% das operações de abandono permanente * Diferença de Tempo de Modelagem e Simulação do Novo Software e do OLGA (100 h) * Custo da Hora de Engenharia + US$ 200.000 de custo de manutenção do OLGA – R$ 500.000 de custo de manutenção do Novo Software, segundo informações da CTPS/EO_x000D_
_x000D_
Para as simulações emergenciais, onde a necessidade surge durante a intervenção de Workover ou Abandono, o ganho anual seria de:_x000D_
Diferença de Tempo de Modelagem e Simulação do Novo Software e do OLGA  (70 h)  * 2 poços / ano * (Custo da Hora de Engenharia + Custo da Hora de sonda ).</t>
  </si>
  <si>
    <t>VPL(10 anos): R$19,33 MM</t>
  </si>
  <si>
    <t>Tempo de simulação do BDC 2.0 igual ou superior ao software utilizado atualmente (Olga).</t>
  </si>
  <si>
    <t>Software para simulação de pressões de operação viabilizando tecnicamente e com segurança operacional o bombeio direto de cimento para abandono de poços, previsto ser realizado com HH especializado.O projeto visa a redução de HH especializado para simulações de bombeio direto, a redução de tempo de simulação e desta forma, a redução do tempo de sonda parada aguardando os resultados da simulação.</t>
  </si>
  <si>
    <t>PT-200.20.00057.06</t>
  </si>
  <si>
    <t>EV-00841</t>
  </si>
  <si>
    <t>Coluna em polimero</t>
  </si>
  <si>
    <t>N/D</t>
  </si>
  <si>
    <t>EV-00842</t>
  </si>
  <si>
    <t>DHSV insertável</t>
  </si>
  <si>
    <t>Projeto de DHSV insertável de 4 1/2" para substituição de válvulas em falha.</t>
  </si>
  <si>
    <t>Troca de DHSV com LWO._x000D_
Subistituição de troca de DHSV e coluna com HWO._x000D_
Redução de perda de produção.</t>
  </si>
  <si>
    <t>UP97</t>
  </si>
  <si>
    <t>Thiago Handerson Torres Eduardo</t>
  </si>
  <si>
    <t>9807740</t>
  </si>
  <si>
    <t>Aproximadamente 0,5MM de dólares (por participante do JIP DeepStar)._x000D_
Compra de unidades  (estimadas em 1,1MM/unidade).</t>
  </si>
  <si>
    <t>Contratar único fornecedor para os poços de testes;_x000D_
Compromisso de lista de poços aderentes à tecnologia.</t>
  </si>
  <si>
    <t>Cronograma da carteira de recuperação da integridade de poços com válvulas de 4 1/2" falha mostra oportunidade de implantação entre 2021-2025._x000D_
_x000D_
Atendimento aos requisitos do SGIP quanto a recuperação da integridade dos poços com DHSV falha dentro do calendário acordado com a ANP._x000D_
_x000D_
Sincronia com contratação do RLWI (intervenção sem riser) pode potencializar o benefício com operações de LWO.</t>
  </si>
  <si>
    <t>Equipamentos de instalação com sonda e cabine de perfilagem._x000D_
Compatibilidade com válvulas falhas.</t>
  </si>
  <si>
    <t>JIP DeepStar. Válvula sendo desenvolvida pela Baker.</t>
  </si>
  <si>
    <t>Conclusão do desenvolvimento pela Baker._x000D_
Acerto de cronograma de implantação._x000D_
Contratação para instalação nos poços previstos.</t>
  </si>
  <si>
    <t>Serviço de remoção da dhsv falha._x000D_
Serviço de Instalação da DHSV Insertável.</t>
  </si>
  <si>
    <t>Redução da perda de produção._x000D_
Menor custo por operação LWO comparado com o HWO.</t>
  </si>
  <si>
    <t>VPL: 251MM (VPL negócio)</t>
  </si>
  <si>
    <t>Atraso no desenvolvimento;_x000D_
Não atendimento ao target de confiabilidade;</t>
  </si>
  <si>
    <t>DHSV insertável para substituição de válvula deep-set de 4 1/2" falha.</t>
  </si>
  <si>
    <t>PT-200.20.00216.02</t>
  </si>
  <si>
    <t>EV-00843</t>
  </si>
  <si>
    <t>DHSV elétrica</t>
  </si>
  <si>
    <t>Projeto de DHSV elétrica baseado em confiabilidade. Especificação e desenvolvimento de válvulas de segurança de fundo de poço, a partir de requisitos funcionais e de confiabilidade e validá-la em testes de laboratório.</t>
  </si>
  <si>
    <t>Redução do número de intervenções em poços marítimos motivadas por falhas na DHSV.</t>
  </si>
  <si>
    <t>POCOS/CAMAP-BUZ/PROJ</t>
  </si>
  <si>
    <t>Aproximadamente 5MM de dólares (10MM divididos com  TOTAL via JIP)._x000D_
Compra de unidades para execução TRL-7 a 8. (dois fornecedores)._x000D_
50% de aumento em relação a válvula HD.</t>
  </si>
  <si>
    <t>Contratar único fornecedor para os poços de testes;_x000D_
Reduzir o tempo de desenvolvimento;_x000D_
Reduzir atrasos para segundo desenvolvimento.</t>
  </si>
  <si>
    <t>Campanha de poços do ECO a partir de Q1/2023 (módulos 6-12).</t>
  </si>
  <si>
    <t>Integração com CI-e e desenvolvimentos paralelos de  interface submarina e topside._x000D_
Equipamentos de instalação com sonda._x000D_
Comprovação da confiabilidade alvo.</t>
  </si>
  <si>
    <t>Total - JIP com a Schlumberger para compartilhamento do desenvolvimento e-DHSV._x000D_
Halliburton, Baker, Wetherford, ON/Tejas/Superior- desenvolvendo um equipamento que atenda a nossa ET.</t>
  </si>
  <si>
    <t>Disponibilização de um modelo comercial 2021/2022 e o desenvolvimento de um segundo fornecedor para estabelecer mais opções de compra (mitigação do risco de negócio e tecnológico)._x000D_
Interface submarina pronta para aplicação da tecnologia.</t>
  </si>
  <si>
    <t>Conectores elétricos 1P/2C; SCM-COMP; Umbilical com +2 pares elétricos).</t>
  </si>
  <si>
    <t>Aumento de confiabilidade._x000D_
Redução do número de intervenções._x000D_
Redução da perda de produção por atendimento ao SGIP.</t>
  </si>
  <si>
    <t>VPL: 721MM (VPL negócio)</t>
  </si>
  <si>
    <t>Atraso na disponibilização do primeiro fornecedor; _x000D_
Não atendimento ao target de confiabilidade;_x000D_
 Falta de rescursos/atraso para o desenvolvimento do segundo fornecedor (mitigação do risco tecnógico);_x000D_
Ampliação do número de fornecedores através da competição de mercado não acontecer._x000D_
Perda de "timing" para a campanha de poços de búzios 6-8;</t>
  </si>
  <si>
    <t>DHSV elétrica de alta confiabilidade e com capacidade de "health monitoring" em tempo real.</t>
  </si>
  <si>
    <t>PT-200.20.00022.01</t>
  </si>
  <si>
    <t>PT-200.20.00216.15</t>
  </si>
  <si>
    <t>EV-00844</t>
  </si>
  <si>
    <t>HIVE</t>
  </si>
  <si>
    <t>Enxame de Drones para DROPS.</t>
  </si>
  <si>
    <t>Redução de HHER.</t>
  </si>
  <si>
    <t>upimgs/734546229001_5812903214001_5812890524001-vs.jpg</t>
  </si>
  <si>
    <t>EV-00845</t>
  </si>
  <si>
    <t>SIMSAG 1.0</t>
  </si>
  <si>
    <t>MVP da entrega: SIMSAG. Simulador computacional que permite ao projetista calcular a altura do leito de sólidos formado no anular ao longo do tempo e a distribuição hidrostática decorrente. Versões futuras vão permitir avaliar a transmissibilidade de pressão e o nível de decomposição do fluido. Além de conter abordagens mais realísticas em termos de temperatura e distribuição de partículas.</t>
  </si>
  <si>
    <t>- 0,931 MM R$, TC 2020/00236-8, UFRuralRJ: caracterização da dinâmica de sedimentação, distribuição hidrostática e modelagem matemática e programação.</t>
  </si>
  <si>
    <t>- Implementar todo o desenvolvimento no PoçoWeb, atualmente a maior parte da aplicação está sendo rodada em uma versão beta com suporte do CENPES.</t>
  </si>
  <si>
    <t>Desde jun de 2020 a aplicação está sendo utilizada em projetos de intervenção, abandono  e completação de todo E&amp;P. _x000D_
_x000D_
Casos onde o uso do software já  gerou economia suportando decisões de otimização: MLL-8; MLL-69; MLS-106, MLL-79.</t>
  </si>
  <si>
    <t>UFU, UFRuralRJ</t>
  </si>
  <si>
    <t>- Assinatura do TC: 2020/00236-8</t>
  </si>
  <si>
    <t>O ganho médio por poço onde o SIMSAG 1.0 atestou a não cobertura do trecho de poço aberto simplificando projetos de intervenção, completação e/ou abandono foi de 10 dias de sonda.</t>
  </si>
  <si>
    <t>Economia de 110,94 MM R$ (VPL) por redução de dias de sonda empregados em completação, abandono ou w/o.</t>
  </si>
  <si>
    <t>MVP da entrega: SIMSAG. Simulador computacional que permite ao projetista calcular a altura do leito de sólidos formado no anular ao longo do tempo e a distribuição hidrostática decorrente. _x000D_
_x000D_
Versões futuras vão permitir avaliar a transmissibilidade de pressão e o nível de decomposição do fluido. Além de conter abordagens mais realísticas em termos de temperatura e distribuição de partículas.</t>
  </si>
  <si>
    <t>EV-00846</t>
  </si>
  <si>
    <t>Tecnologia para ampliar capacidade de tratamento de água produzida por meio de floculação avançada com produtos químicos</t>
  </si>
  <si>
    <t>Qualificação de processos que envolvam a floculação avançada da água produzida, visando o aumento da capacidade de tratamento a bordo das plataformas.</t>
  </si>
  <si>
    <t>Desengargalamento das unidades de tratamento de água produzida. Ganho de produção de Petróleo.</t>
  </si>
  <si>
    <t>BA8P</t>
  </si>
  <si>
    <t>Byron Rosemberg dos Santos Costa</t>
  </si>
  <si>
    <t>9737966</t>
  </si>
  <si>
    <t>ST-0066</t>
  </si>
  <si>
    <t>Processos para descarte de água produzida</t>
  </si>
  <si>
    <t>"1- P&amp;D: HH e TCs_x000D_
2- Implantação: Aquisição de Produto Químico, sistema de injeção complementar, alocação de resursos para adaptação de sistemas instalados)"</t>
  </si>
  <si>
    <t>"1- Scale up da solução, sem reflexos impeditivos no processo (geração de instabilidade no processo, como ex)_x000D_
_x000D_
2- Aceitação da solução pela autoridade ambiental"</t>
  </si>
  <si>
    <t>"1- Cenário: Demana de processamento de Água produzida acima da capacidade instalada       _x000D_
_x000D_
2- Aplicação: UEPs com  processamento de óleo limitado pela planta de água._x000D_
_x000D_
_x000D_
3- Implantação: 24 Meses (Dez/2021 - estimativa Pré-COVID-19)"</t>
  </si>
  <si>
    <t>"1- Parâmetros de reservatório não impedem aumento da produção dos poços (impacto nos padrões de escoamento, por aumento da RGO)_x000D_
_x000D_
2- scale up da slução"</t>
  </si>
  <si>
    <t>1- Externo: UFRGS/USP_x000D_
2- Interno: PMP/PMFs</t>
  </si>
  <si>
    <t>1- Cenário econômico favorável a produção de campos maduros</t>
  </si>
  <si>
    <t>"1- Manutenção dos Termos de Cooperação_x000D_
_x000D_
2- Recursos do cliente para comissionamento da solução em campo (sistema de injeção complementar, adaptaão de sistemas e Prod. Quím)_x000D_
"</t>
  </si>
  <si>
    <t>Aumento de Receita com produção incremental de óleo</t>
  </si>
  <si>
    <t>"1- Aumento de, pelo menos, 1% na produção de óleo nas UEPs com a solução implantada._x000D_
2- Redução dos autos de infração ( "</t>
  </si>
  <si>
    <t>1- Alteração radical na matriz energética mundial</t>
  </si>
  <si>
    <t>"1- Solução: Aumentar a capacidade tratamento de Água Produzida, mediante aceleração do processo de floculação.                                      _x000D_
_x000D_
2- Parâmetro Técnico a ser alcançado: Incremento na eficiência  de segregação de óleo acima de 20%.                                         "</t>
  </si>
  <si>
    <t>PT-200.20.00066.01</t>
  </si>
  <si>
    <t>EV-00847</t>
  </si>
  <si>
    <t>Adsorção com carvão ativado e extração líquido líquido para o tratamento de água produzida na P38</t>
  </si>
  <si>
    <t>Emprego de processo adsortivo com carvão ativado e processo de extração líquido liquido para a remoção de compostos orgânicos dissolvidos na plataforma P-38</t>
  </si>
  <si>
    <t>Enquadramento da água produzida em P38 (TC Ibama)</t>
  </si>
  <si>
    <t>UT5A</t>
  </si>
  <si>
    <t>Silvio Edegar Weschenfelder</t>
  </si>
  <si>
    <t>9887864</t>
  </si>
  <si>
    <t>P&amp;D- TC com a UFSC; Contratação dos Serviços; Custos com insumos.</t>
  </si>
  <si>
    <t>"Avaliação técnica das propostas enviadas pelas Empresas de Prestação de Serviços de Tratamento de A.P.;_x000D_
Atendimento ao prazo da entrega de acordo com o cronograma acordado com o IBAMA."</t>
  </si>
  <si>
    <t>"Processo de licitação em andamento;_x000D_
Será aplicada em P-38 a partir de abril de 2021."</t>
  </si>
  <si>
    <t>Será necessário realizar pequenas modificações no processo, tais como instalação de novos pontos de injeção de produtos químicos, procedimetnos operacionais e logísticos.</t>
  </si>
  <si>
    <t>UFSC, PMF, PMP</t>
  </si>
  <si>
    <t>Seleção adequada de fornecedor para prestar os serviços de tratamento de água produzida a bordo da plataforma P-38.</t>
  </si>
  <si>
    <t>Apoio do SBS e finalização da etapa de licitação que visa a contratação da empresa que prestará o serviço de tratamento de água produzida a bordo da plataforma em tempo hábil para atendimento so prazo da entrega</t>
  </si>
  <si>
    <t>"A nova tecnologia ajuda a proteger a imagem da Cia;_x000D_
Manutenção da Licença de operação;_x000D_
Garantia da produção das plataformas P-40 e  P-56."</t>
  </si>
  <si>
    <t>Garantia da produção e redução de custos de offloading de água produzida para tratamento em terminais.</t>
  </si>
  <si>
    <t>Indisponibilidade de fornecedores para prestação dos serviços.</t>
  </si>
  <si>
    <t>"Implantação da tecnologia de adsorção e extração líquido-líquido em complemento ao sistema de flotação _x000D_
Enquadramento do TOG da água descartada sem comprometimento da ecotoxicidade".</t>
  </si>
  <si>
    <t>PT-200.20.00066.02</t>
  </si>
  <si>
    <t>EV-00848</t>
  </si>
  <si>
    <t>Inclusão de tecnologia alternativa de desinfecção de água de injeção por radiação UV-C em projetos de afretadas e próprios</t>
  </si>
  <si>
    <t>Aplicação da tecnologia de desinfecção por UV-C no sistema de injeção em substituição ao biocida DBNPA com objetivo de aumentar a eficiência de injeção, a partir do aprimoramento no controle microbiológico das membranas de URS.</t>
  </si>
  <si>
    <t>-Aumento da disponibilidade da URS e volume de água injetada._x000D_
-VPL riscado de R$ 70 MM em 10 anos (2027-2037 vide fluxo de caixa).  _x000D_
PREMISSAS:                                                      _x000D_
Estimativa de aumento da eficiência de injeção em 0,23%, tendo como base: _x000D_
Fator de conversão de perdas de injeção/óleo= 0,076 ; Fator de recuperação=3%_x000D_
02 plataformas - BZ11 e BZ12 (1o óleo 2027; 50 USD/barril; USD=3,75; Prod. óleo=15M m³/d; Inj. água=30M m³/d - média por plataforma para 10 anos ).</t>
  </si>
  <si>
    <t>upimgs/atg-ets-uv-sw-product.jpg</t>
  </si>
  <si>
    <t>HH P&amp;D
TC INT
CAPEX: 01 plataforma de 40.000 m3/d = R$ 1MM</t>
  </si>
  <si>
    <t>Avaliação do desempenho da  tecnologia de desinfecção por radiação UV-C aplicada ao sistema de injeção de água principalmente no efeito sobre as membranas da Unidade de Remoção de Sulfato - URS (proteção contra contaminação microbiológica)</t>
  </si>
  <si>
    <t xml:space="preserve">
A desinfecção por radiação UV-C encontra-se tecnologicamente madura no mundo, sendo atualmente empregada em diversos segmentos industriais. Na indústria de O&amp;G vem sendo empregada para desinfecção de água de injeção no Mar do Norte, conforme referência:
https://atguv.com/2019/09/25/interest-grows-in-opex-saving-uv-water-treatment-technology-used-for-enhanced-oil-recovery/
Na Petroabras, o UV-C é usado há anos em outras aplicações, mas não para tratamento de água de injeção com elevadas vazões e pressões. Almeja-se empregar a desinfecção por UV-C em toda e qualquer plataforma que possua unidades URS -Julho/2022</t>
  </si>
  <si>
    <t>O efeito da desinfecção UV-C na garantia opercaional das membranas de URS a fim de reduzir as perdas de injeção. Objetiva-se eliminar a necessidade do uso de biocida DBNPA, dedicado a proteção das membranas URS</t>
  </si>
  <si>
    <t xml:space="preserve">SRGE/ESUP/EPS
LMS/OMD/PMP
UN-ES (P-52) - em negociação
</t>
  </si>
  <si>
    <t>Garantia de suporte técnico pelas empresas representantes nacionais.
Empresas foram mapeadas no RT AER_047/2018 
"PANORAMA DA APLICAÇÃO DE RADIAÇÃO ULTRAVIOLETA (UV)
PARA DESINFECÇÃO DE ÁGUA DO MAR NO SEGMENTO DE O&amp;G"</t>
  </si>
  <si>
    <t xml:space="preserve">Termo de Cooperação com o INT e negociação com clientes para identificação de cenário piloto. 
Valor 2020 R$ 360.000
</t>
  </si>
  <si>
    <t>VPL 12 MM</t>
  </si>
  <si>
    <t>R$ 6MM
Redução nos custos asociados a produtos químicos biocidas utilizados no tratamento de ágia do mar para fins de injeção.
Premissas: 10 plataformas injetando 24.000 m3/d (3xsemana, 1 hora, 200 ppm DBNPA, R$ 20/litro</t>
  </si>
  <si>
    <t>O projeto pode resultar ganho financeiro significativo, mas não há risco direto da não implantação da tecnolgodia de desinfecção por radiação UV-C.</t>
  </si>
  <si>
    <t>Levantamento de parametros para inclusão da tecnologia de desinfecção por UV-C na GTD para novos projetos. 
Objetiva-se reduzir a frequência de procedimentos de limpeza (CIP) das membranas de URS, atualmente "protegidas" por ação de produtos químicos biocidas convencionais.</t>
  </si>
  <si>
    <t>PT-200.20.00161.02</t>
  </si>
  <si>
    <t>EV-00849</t>
  </si>
  <si>
    <t>Implementação do monitoramento da qualidade da água de reinjeção por microscopia em fluxo e analise de imagem</t>
  </si>
  <si>
    <t>Uso a bordo de um sistema especialista em microscopia em fluxo e análise de imagem para caracterização da AP pré reinjeção. O sistema deve gerar informações qualitativas e quantitativas permitindo: (1) avaliar o desempenho do processamento top side; e (2) correlacionar a qualidade da água com o comportamento da injetividade.</t>
  </si>
  <si>
    <t>Redução nas intervenções em poços injetores avaliados em US1 MM por poço (5% da Previsão pessimista 07 plataformas TC IBAMA 352 intervenções de 2021 a 2025). Custo evitado previsto em 2023 de R$ 15 MM.</t>
  </si>
  <si>
    <t>B04T</t>
  </si>
  <si>
    <t>Rafael Ferreira de Jesus</t>
  </si>
  <si>
    <t>210304</t>
  </si>
  <si>
    <t>Desenvolvimento, construção, montagem, validação e disponibilização de protótipo otimizado do sistema. Treinamento de profissioanal a bordo para operação do sistema. Entendimento e obtenção de correlações entre os resultados gerados pelo sistema, a qualidade da AP e a perda de injetividade.</t>
  </si>
  <si>
    <t>O contole da qualidade da água de reinjeção é hoje feita a partir de técnica gravimétrica (Teor de sólidos suspensos - TSS) que demanda coleta e envio de amostra para a terra tendo assim um tempo de resposta insatisfatório para um controle e atuação efetiva que minimize a perda de injetividade. Ainda assim a técnica de análise do TSS tem apresentado grandes coeficientes de variação para um mesmo local de coleta, dificultando interpretações da interrelação entre a qualidade da água e a perda de injetividade. Ademais as informações geradas são limitadas a quantificação da massa total do particulado retido na membrana de TSS, o que pouco subsidia inferências quando aos fenomenos geradores desse pariculado. Necessidade de informações qualitativas e quatitativas dos constituintes sólidos/óleo na água produzida para reinjeção._x000D_
Aplicação nas unidade P-50, 55 57 e 62 até Outubro de 2022.</t>
  </si>
  <si>
    <t>Aplicação do sistema em ambiente offshore (plataformas P-50, 55, 57 e 62). A geração de dados hoje não disponíveis (quantificação segregada dos diferentes tipos de partículas) e de forma expedita (resposta rapida e capaz de ser gerada por profissional a bordo).</t>
  </si>
  <si>
    <t>SRGE/ESUP/EPS, LMS/OMD/PMP. UN-X/ATP-X/RES, OP DAS PLATAFORMAS COM REINJEÇÃO.</t>
  </si>
  <si>
    <t>Viabilização de processos eficientes de tratamento terceário (polimento)</t>
  </si>
  <si>
    <t>Compra de materias tais como cameras, licença de software, elementos óticos e outros. HH de membros de equipe para contrução de hardware otimizado de captura de imagens em fluxo, programação de software otimizado de análise de imagens, integração e validação do sistema (hardware + software), obtenção da correlação entre a qualidade da água (gerada pelo sistema) e a perda de injetividade. treinamento da equipe a bordo para operação do sistema em campo. Acesso a área operacional para testes do sistema. Disponibilidade de profissional embarcado para operação do sistema.</t>
  </si>
  <si>
    <t>Auxilia na viabilização do destinação da AP nas plataformas do TC IBAMA com indicação da reinjeção. Redução de custos operacionais relativos a estimulação ácida de poços injetores. Implementação de ferramenta auxiliar na concepção, dimensionamento, especificação, adequação, otimização e monitoramento do processo de tratamento da água de reinjeção.</t>
  </si>
  <si>
    <t>R$ 50 MM/ano _x000D_
Evita custo com estimulação ácida_x000D_
Previsão intervenção 10 poços por plataforma.</t>
  </si>
  <si>
    <t>Não haver disponível processos de tratamento da AP que garanta uma qualidade da água de reinjeção não causadora de grandes taxas de perda de injetividade.</t>
  </si>
  <si>
    <t>Sistema protótipo de microscopia em fluxo para caracterização de AP por analise de imagem. O sistema deve obter informações úteis a operação de reinjeção, servir como paramêtro de controle da qualidade da água de reinjeção informando a operação quanto a possivel intensidade do dano a formação e por conseguinte perda de injetividade que sua reinjeção pode causar. Parâmetros que caracterizam a AP correlacionados com a perda de injetividade devem ser alcançados.</t>
  </si>
  <si>
    <t>PT-200.20.00161.01</t>
  </si>
  <si>
    <t>EV-00850</t>
  </si>
  <si>
    <t>Tecnologia extrativa para remoção de compostos orgânicos dispersos e dissolvidos da água produzida</t>
  </si>
  <si>
    <t>Qualificação de tecnologia para remoção de compostos orgânicos disperso e dissolvidos da água produzida (teste de escala). Inclusão da tecnologia na GTD, visando o aumento do portfólio de opções para processamento de água produzida.</t>
  </si>
  <si>
    <t>Aumentar a eficiência do processo de remoção de compostos orgânicos dispersos e dissolvidos. _x000D_
Diminuição do uso de produtos químicos no tratamento de água produzida._x000D_
Redução do custo operacional e da toxicidade do efluente descartado.</t>
  </si>
  <si>
    <t>Contratação de ICTs para parcerias. Construção de protótipos para avaliação em maior es</t>
  </si>
  <si>
    <t>Priorização de pagamento de termos de cooperação. Avaliação técnica e econômica de cada uma das tecnologias. Adaptação para aplicação das tecnologias em plataformas existentes.</t>
  </si>
  <si>
    <t>Baixa eficiência de filtros na remoção de óleos e graxas e sólidos suspensos. Processo de fouling de membranas durante o processo de tratamento de água produzida. A tecnologia poderá ser aplicada a partir de 2026 em unidades existentes de produção de petróleo offshore, assim como em novos projetos.</t>
  </si>
  <si>
    <t>A depender da tecnologia que será selecionada, será necessário realizar pequenas ou grandes modificações no processo, tais como instalação de novos pontos de injeção de produtos químicos, procedimetnos operacionais e logísticos.</t>
  </si>
  <si>
    <t>UFSC,COPPE, PMF, PMP, SRGE</t>
  </si>
  <si>
    <t>Elevada eficiência para que a tecnologia seja atrativa economicamente.</t>
  </si>
  <si>
    <t>Parcerias com universidades e fornecedores.Recursos para produção de protótipos para validação em grande escala.</t>
  </si>
  <si>
    <t>"Proteção da imagem da Cia; Aumento da robustez do processo de tratamento. _x000D_
Garantia de atendimento à legislação ambiental. Antecipação de desenvolvimentos que permitam atendimento mesmo em cenários de aumento de restrições ao descarte."</t>
  </si>
  <si>
    <t>Aumento da eficiência dos processos de filtração. Redução de custos com intervenção em poços devido à geração de água tratada de melhor qualidade (processos de reinjeção).</t>
  </si>
  <si>
    <t>Falta de atratividade. Demanda baixa por produção.</t>
  </si>
  <si>
    <t>"Desenvolvimento de tecnologia de uso inédito na Petrobras para remoção de TOG da água produzida. Aumento da eficiência da remoção de compostos orgânicos dispersos. _x000D_
Enquadramento do TOG para descarte sem comprometimento da ecotoxicidade da água produzida descartada.</t>
  </si>
  <si>
    <t>PT-200.20.00066.03</t>
  </si>
  <si>
    <t>EV-00853</t>
  </si>
  <si>
    <t>Inclusão de alternativa de sistemas compactos de tratamento de água produzida nos projetos de afretadas e próprias</t>
  </si>
  <si>
    <t>Inclusão de  tecnologia de sistemas compactos de filtração alternativos aos filtros autolimpantes wedge wire aplicados no tratamento da água produzida para reinjeção.</t>
  </si>
  <si>
    <t>Alternativa de tecnologia aplicada no tratamento da água produzida para remoção de sólidos com objetivo de reduzir a perda de injetividade, o custo de intervenções nos poços injetores avaliadas em US$ 1MM/poço e perda produção 24 hora/interveção. Previsão de redução em 3 operações de acidificação/ano por plataforma BZ 11 e BZ 12.</t>
  </si>
  <si>
    <t>ENCONTRAR SÍTIOS DE TESTES E ESTABELECER PARCERIAS (VIA TEA) PARA DESENVOLVIMENTO DA APLICAÇÃO DE TECNOLOGIAS COMPACTAS PARA REMOÇÃO DE SÓLIDOS PARA REINJEÇÃO DE ÁGUA PRODUZIDA</t>
  </si>
  <si>
    <t>AS TECNOLOGIAS PASSAM A SER TESTADAS COM ÁGUA PRODUZIDA REAL A PARTIR DO SEGUNDO SEMESTRE DE 2020 EM INSTALAÇÃO ONSHORE. APÓS VALIDAÇÃO, PRETENDE-SE INCLUÍ-LAS EM NOVOS PROJETOS DE UNIDADE PRÓPRIAS E AFRETADAS A PARTIR DE 2023.</t>
  </si>
  <si>
    <t>O TEOR DE SÓLIDOS E O TAMANHO DE PARTÍCULA SERÃO PARÂMETROS ACOMPANHADOS NO DESENVOLVIMENTO DA APLICAÇÃO DAS TECNOLOGIAS.</t>
  </si>
  <si>
    <t>PMF, SRGE, GIA</t>
  </si>
  <si>
    <t>OS SISTEMAS A SEREM AVALIADOS JÁ SÃO COMERCIAIS, LOGO BAIXO RISCO AS FLUTUAÇÕES DE MERCADO</t>
  </si>
  <si>
    <t>A CONTRATAÇÃO DOS TESTES DE ALGUMAS TECNOLOGIAS E ASSINATURA DE TEAs</t>
  </si>
  <si>
    <t>COM A INSTALAÇÃO DETECNOLOGIAS EFICIENTES NA REMOÇÃO DE SÓLIDOS, EVITA-SE O CUSTO DE INTERVENÇÃO NOS POÇOS INJETORES, AVALIADOS EM 1 MILHÃO DE DÓLARES POR POÇO.</t>
  </si>
  <si>
    <t>DEIXA-SE DE GASTAR PELO MENOS 15 MILHÕES DE DÓLARES POR ANO COM INTERVENÇÕES EM POÇOS INJETORES.</t>
  </si>
  <si>
    <t>NÃO HAVERÁ INTERFERÊNCIA NO MERCADO CASO A ENTREGA NÃO ALCANCE OS OBJETIVOS PRECONIZADOS.</t>
  </si>
  <si>
    <t>TESTE DE DIFERENTES TECNOLOGIAS COMPACTAS DE FILTRAÇÃO QUE CONJUGUEM BAIXO FOOTPRINT E ALTA EFICIÊNCIA DE REMOÇÃO DE SÓLIDOS PARA INCLUSÃO EM NOVOS PROJETOS DE REINJEÇÃO  DE UNIDADE PROPRIAS E AFRETADAS . O TAMANHO  DOS SÓLIDOS DEVE SER INFERIOR A 25 MICROMETROS.</t>
  </si>
  <si>
    <t>PT-200.20.00161.04</t>
  </si>
  <si>
    <t>EV-00854</t>
  </si>
  <si>
    <t>Novas formulações</t>
  </si>
  <si>
    <t>Aplicação de microcanais replicáveis para absorção de CO2 e/ou H2S de correntes de gás natural e gases exaustos.</t>
  </si>
  <si>
    <t>Aumento de eficiência de remoção de CO2 e/ou H2S do gás natural e gases exaustos, resultando em plantas mais compactas, redução de volume de solventes e menor consumo energético.</t>
  </si>
  <si>
    <t>upimgs/Liquidos_ionicos.jpeg</t>
  </si>
  <si>
    <t>B28K</t>
  </si>
  <si>
    <t>Leonardo dos Santos Pereira</t>
  </si>
  <si>
    <t>243267</t>
  </si>
  <si>
    <t>P&amp;D = 1,0 MM USD (estimativa futura)_x000D_
Implantação = 16MM USD (estimativa)</t>
  </si>
  <si>
    <t>Viabilizar parceria com possíveis fornecedores_x000D_
Viabilizar local de teste para aumento de maturidade tecnológica</t>
  </si>
  <si>
    <t>Situação atual:  Prova de conceito (TRL3)_x000D_
      _x000D_
Aplicação: _x000D_
campos com alto teor de CO2( &gt;40%); novos projetos visando enquadramento de H2S; redução de emissões de CO2 dos Gases Exaustos_x000D_
        _x000D_
data de disponibilização: 2026</t>
  </si>
  <si>
    <t>Redução do teor de CO2 no GN e GE_x000D_
Enquadramento do teor de H2S no GN_x000D_
Uso de solventes alternativos às aminas</t>
  </si>
  <si>
    <t>PUC-RS, SENAI-RN, Parceiro industrial a definir</t>
  </si>
  <si>
    <t>Participação de fornecedor com expertise para adaptar a tecnologia de microcanais em equipamentos tipo PCHE ( Printed Circuit Heat Exchanger)</t>
  </si>
  <si>
    <t>Local para testes de protótipo_x000D_
_x000D_
Recursos financeiros</t>
  </si>
  <si>
    <t>Unidade de remoção de H2S por microcanais _x000D_
Redução de CAPEX - 18MMUSD (54%) _x000D_
Redução de OPEX  ANUAL - 0,85MMUSD (44%)</t>
  </si>
  <si>
    <t>VPL (Bruto): R$ 41,5 MM (10 anos)_x000D_
VPL riscado: R$ 6,4MM</t>
  </si>
  <si>
    <t>Não haver interesse de parceiro comercial/industrial para fabricar a tecnologia</t>
  </si>
  <si>
    <t>Proposta: _x000D_
Tecnologia de microcanais para absorção de CO2 e H2S baseado em modelo de PCHE; _x000D_
_x000D_
Parâmetros a serem alcançados: _x000D_
máxima redução do teor de CO2 no e enquadramento de Teor de H2S no GN; _x000D_
máxima redução de emissões de CO2 de gases exaustos</t>
  </si>
  <si>
    <t>PT-200.20.00020.05</t>
  </si>
  <si>
    <t>EV-00855</t>
  </si>
  <si>
    <t>Qualidade do petróleo</t>
  </si>
  <si>
    <t>Ações para melhor enquadramento de petróleo, visando valorização no mercado, aceitação e competitividade: redução de acidez de petróleos do pré-sal; desestabilização de emulsões; redução de BSW e salinidade; desengargalamento de plantas.</t>
  </si>
  <si>
    <t>Valorização do petróleo comercializado._x000D_
Evitar perda de mercado / clientes nas exportações de petróleo cru._x000D_
Redução de corrosão, depósitos e envenenamento de catalisadores nas refinarias.</t>
  </si>
  <si>
    <t>Verba de pesquisa com universidade, HH para discussão entre pesquisadores e o E&amp;P. Na implantação haverá custo referente a mais um produto químico a ser injetado na planta de processo.</t>
  </si>
  <si>
    <t>Atualmente alguns petróleos apresentam acidez indesejada. O sistema de injeção de neutralizante está sendo definido e será aplicado em novos projetos que têm probabilidade de ter petróleo ácido. Também será definida uma forma de implantar nas plantas em operação.</t>
  </si>
  <si>
    <t>Será entregue um sistema eficiente para neutralização dos ácidos, ainda no segmento de E&amp;P, entregando ao cliente (refinaria) um petróleo livre do problema..</t>
  </si>
  <si>
    <t>UFES e UFRJ</t>
  </si>
  <si>
    <t>Manutenção da verba de P&amp;D. Testes de campo.</t>
  </si>
  <si>
    <t>Preservação da integridade das refinarias e do valor do petróleo exportado.</t>
  </si>
  <si>
    <t>Consultar valoração</t>
  </si>
  <si>
    <t>Será entregue um sistema eficiente para neutralização dos ácidos, ainda no segmento de E&amp;P, entregando ao cliente (refinaria) um petróleo com a acidez atenuada.</t>
  </si>
  <si>
    <t>PT-200.20.00024.05</t>
  </si>
  <si>
    <t>EV-00856</t>
  </si>
  <si>
    <t>Medição arraste de líquido</t>
  </si>
  <si>
    <t>Indicação da melhor tecnologia para quantificar, monitorar e gerenciar o arraste de líquido, pela corrente de gás separada, em vasos separadores e depuradores, com o objetivo de monitorar a planta de processamento e avaliar o desempenho de produtos químicos e equipamentos da Planta de Processamento Primário.</t>
  </si>
  <si>
    <t>Gerenciar e avaliar o desempenho de produtos químicos e equipamentos da Planta de Processamento Primário, reduzindo: (1) perda de receita por manutenções não programadas de equipamentos e sistemas; (2) custo pelo uso excessivo de produtos químicos.</t>
  </si>
  <si>
    <t>P&amp;D: R$ 0,71 MM_x000D_
Implantação da Entrega: US$ 18 MM por Unidade de Produção</t>
  </si>
  <si>
    <t>A entrega proposta já foi realizada e o P&amp;D foi encerrado._x000D_
O produto (identificação de medidores para a quantificação de baixos teores de líquidos em correntes de gás natural) foi apresentado à UN-BS. A UN-BS está realizando a identificação de cenário, para a instalação e a avaliação em campo.</t>
  </si>
  <si>
    <t>(1) Está ocorrendo o arraste de líquido pelo gás produzido e separado em unidades de produção offshore, com alta RGO. Atualmente, não há como quantificar o arraste, para poder avaliar o desempenho do equipamentos de separação. O arraste acarreta: (i) aumento no consumo de produto químico antiespumante; (ii) perda de receita, por perda de produção e devaloração do petróleo, por alto teor de silício adicionado; (ii) aumento dos custos de manutenção._x000D_
(2) Os novos medidores serão instalados nas plantas de processamento primário de petróleo,  em especial nas unidades de produção que estão desenvolvendo campos do Pré-sal. _x000D_
(3) Vislumbra-se o início da utilização da tecnologia partir de 2025.</t>
  </si>
  <si>
    <t>A existência de medidores multifásicos com capacidade de quantificar, em linha, baixos teores de líquidos em correntes de gás natural produzido e separado nas unidade de produção do E&amp;P, sem  a necessidade do emprego de curvas PVT dos fluidos.</t>
  </si>
  <si>
    <t>1. Fornecedores de equipamentos que fabricam os medidores multifásicos para a indústria de Petróleo e Gás_x000D_
2. Técnicos da UN-BS/ENGP/PMF</t>
  </si>
  <si>
    <t>A entrega está disponível no mercado (medidores multifásicos), como produto comercializável.</t>
  </si>
  <si>
    <t>A entrega já foi realizada. Nessa fase, posterior ao projeto, a implementação da entrega e realização do teste em campo, serão necessários:_x000D_
(1) Recursos humanos;_x000D_
(2) Recursos para a compra e a instalação do(s) medidor(es) em uma unidade industrial.</t>
  </si>
  <si>
    <t>(1) Redução das perdas de produção no E&amp;P;_x000D_
(2) redução dos custos operacional e manutenção, no E&amp;P; _x000D_
(3) perda na valoração do petróleo tratado, por adição de excesso teor de silício, pela sobredosagem do antiespumante.</t>
  </si>
  <si>
    <t>R$ 19 MM/ano por Unidade de Produção, a partir de 2026._x000D_
VPL estimado: R$ 55 milhões por Unidade de Produção_x000D_
 (taxa de retorno de 10% e período de 10 anos).</t>
  </si>
  <si>
    <t>(1) Perda de receita, por paradas de produção e por devaloração de petróleo (por alto teor de silício adicionado); (2) aumento de custos de produção, com a realização de manutenções não previstas (3) não redução de custos com produto químico antiespumante no E&amp;P.</t>
  </si>
  <si>
    <t>Identificação da existência de medidores multifásicos, com a aplicação na quantificação de baixos teores de líquidos em correntes de gás natural produzido e separado em unidades de produção offshore._x000D_
A instalação do medidor permitirá avaliar o (i) desempenho dos equipamentos de separação e de seus internos, existentes nas plantas de processamento primários, na remoção do líquido carreado pelo gás, e avaliar o (ii) desempenho de produtos químicos, na mitigação do arraste de líquido pelo gás.</t>
  </si>
  <si>
    <t>PT-200.20.00052.15</t>
  </si>
  <si>
    <t>EV-00857</t>
  </si>
  <si>
    <t>Revestimento/Modif Superfície de Hidrociclones</t>
  </si>
  <si>
    <t>Aumento da robustez de sistemas de hidrociclones, tornado-os menos susceptíveis à perda de eficiência (ou obstrução) devido à presenca de borra e/ou incrustação. Rotas envolvidas: Dosagem química e revestimento com materiais especiais.</t>
  </si>
  <si>
    <t>Melhoria da disponibilidade operacional dos hidrociclones, com possível redução da água off-spec para descarte (evitando perda de produção por desenquadramento). Redução nas paradas para manutenção e limpeza dos hidrociclones.</t>
  </si>
  <si>
    <t>Custo do P&amp;D ~ 4,1 MMR$</t>
  </si>
  <si>
    <t>Falta de recursos para P&amp;D. Postergação de pagamentos de parcelas. Testes laboratoriais de diferentes materiais/revestimentos. Testes de dosagem de produto químico.</t>
  </si>
  <si>
    <t>"(1)Caracterização e desenvolvimento_x000D_
(2) Primeira aplicação prevista em P-55 _x000D_
(3) Dezembro/24"</t>
  </si>
  <si>
    <t>Redução de paradas dos equipamentos. Paradas podem significar perdas de produção por tratamento ineficiente de água produzida.</t>
  </si>
  <si>
    <t>"(1) Termo de cooperação com a UFRJ  no valor de 4,1 MM R$ _x000D_
Sigitec: 2017/00404-5"</t>
  </si>
  <si>
    <t>Desenvolvimento da técnica e validação dos possíveis fornecedores</t>
  </si>
  <si>
    <t>Implementação da entrega junto aos clientes. Alvo: P-55</t>
  </si>
  <si>
    <t>Valoração: Esperado VPL de 44 MM R$</t>
  </si>
  <si>
    <t>VPL ~ 44 MM R$</t>
  </si>
  <si>
    <t>Falta de fornecedores no mercado local</t>
  </si>
  <si>
    <t>Aumentar a robustez de sistemas de hidrociclones, tornado-os menos susceptíveis à perda de eficiência (ou obstrução) devido à presenca de borra e/ou incrustação. Rotas envolvidas: Dosagem química e revestimento com materiais especiais.</t>
  </si>
  <si>
    <t>PT-200.20.00039.02</t>
  </si>
  <si>
    <t>EV-00858</t>
  </si>
  <si>
    <t>Consolidação de procedimento de limpeza e manutenção em permutadores de calor do tipo Heatric</t>
  </si>
  <si>
    <t>"Limpeza de permutadores de calor tipo PCHE. Projeto viabiliza uma melhoria no procedimento de limpeza de PCHEs (química e hidrojato)"</t>
  </si>
  <si>
    <t>Aumento do tempo de campanha dos PCHES; Redução no custo/tempo de manutenção; Redução de parada de produção por problemas nos PCHES; Mitigação de risco de dano ao equipamento na limpeza utilizando hidrojato (perda do equipamento).</t>
  </si>
  <si>
    <t>UP31</t>
  </si>
  <si>
    <t>Andre Sampaio Monteiro</t>
  </si>
  <si>
    <t>BUZIOS/PRODUCAO/ENGP/EEE</t>
  </si>
  <si>
    <t>9808503</t>
  </si>
  <si>
    <t>R$ 15,8 MM</t>
  </si>
  <si>
    <t>Entrega inicial deve ser cumprida sem desvios</t>
  </si>
  <si>
    <t>"(1) Utilização da tecnologia ultrassom (TC USP) em estágio de assinatura de TC. (2) Software para projeto e monitoramento do desempenho de PCHEs (TC UFSC) em andamento._x000D_
(3) Consolidação de requisitos técnicos para projeto e fabricação de PCHEs (TC UFSC e HH interno) em andamento._x000D_
(4) Investigação dos modos de falhas em PCHEs em andamento_x000D_
Entregas parciais previstas para 2021"</t>
  </si>
  <si>
    <t>Geração de um procedimento de limpeza unificado como critério para licitação da manutenção de permutadores tipo circuito impresso</t>
  </si>
  <si>
    <t>"(1) Termo de cooperação com a USP-SP  no valor de 5.117.099,49 MM R$ (1a Parcela 2.6 MM –2020)_x000D_
(2) Termo de cooperação com UFSC - Florianopolis (Última parcela ~ 700 mil – negociado p/ 2021). Total 4,8MM R$_x000D_
(3) Termo de cooperação com a UFSC Joinville. 3MM R$_x000D_
(4) Termo de cooperação com o ITA. 2,9MM R$"</t>
  </si>
  <si>
    <t>Aumento do número de fornecedores para diminuição do custo de limpeza via licitação.</t>
  </si>
  <si>
    <t>Expansão do conhecimento sobre os resultados da primeira aplicação. Divulgação para novas licitações. Aumento do número de fornecedores;</t>
  </si>
  <si>
    <t>Valoração: Esperado VPL de 160 MM R$ . Redução no tempo e custo de manutenção e indisponibilidade do equipamento.</t>
  </si>
  <si>
    <t>Esperado VPL de 160 MM R$</t>
  </si>
  <si>
    <t>Diminuição de fornecedores para serviço de limpeza</t>
  </si>
  <si>
    <t>"1) Limpeza de permutadores de calor tipo PCHE. Projeto viabiliza uma melhoria no procedimento de limpeza de PCHEs (química e hidrojato)_x000D_
Espera-se uma redução no tempo de parada do equipamento para manutenção, aumento da eficiência de limpeza, diminuição do risco de dano durante a limpeza e nos custos envolvidos na operação de limpeza. _x000D_
Parte das melhorias investigadas já foram adotadas em limpeza realizadas em 2019/20, trazendo ganhos para a companhia. É previsto aplicação da técnica de ultrassom em futuras limpezas (2021)."</t>
  </si>
  <si>
    <t>PT-200.20.00039.03</t>
  </si>
  <si>
    <t>EV-00859</t>
  </si>
  <si>
    <t>CANCELADO - Placas e Gaxetas para Permutadores de Calor</t>
  </si>
  <si>
    <t>EV-00860</t>
  </si>
  <si>
    <t>Melhoria de PCHE</t>
  </si>
  <si>
    <t>1) Software para projeto e monitoramento de PCHE; 2) Especificações para projeto e fabricação de PCHEs (fim de compra só com Heatric); 3) Recomendações para evitar fadiga térmica e boiling; 4) Suporte RTAs de PCHEs; 5) Apoio Licitações para intervenções em PCHEs; 6) Metodologia para teste de vazamento com Helio7) Limpeza de Heatrics com ULTRASSOM (2024)Processo SIGITEC nº 2018/00105-0</t>
  </si>
  <si>
    <t>- Redução do custo com manutenções e intervenções devido a melhoria na eficiência operacional de PCHEs - Redução de custo com a compra de PCHEs devido ao fim da compra com um único fornecedor (Redução de CAPEX)- Custo evitado pelo prejuízo de substituir os trocadores elétricos</t>
  </si>
  <si>
    <t>TC R$ 4,8 MM</t>
  </si>
  <si>
    <t>Despriorização dos TCs; Resultados dos projetos de pesquisa não serem de acordo com o esperado;</t>
  </si>
  <si>
    <t>"(1) Utilização da tecnologia ultrassom (TC USP) em estágio de assinatura de TC. (2) Software para projeto e monitoramento do desempenho de PCHEs (TC UFSC) em andamento._x000D_
(3) Consolidação de requisitos técnicos para projeto e fabricação de PCHEs (TC UFSC e HH interno) em andamento._x000D_
(4) Investigação dos modos de falhas em PCHEs em andamento_x000D_
Entregas parciais previstas para 2021 em P-62 com abrangência para outras plataformas que utilizem PCHEs"</t>
  </si>
  <si>
    <t>Entrega aplicável a todas as UEPs que possuem trocadores do tipo circuito impresso. Melhoria no acompanhamento e manutenção do equipamento.</t>
  </si>
  <si>
    <t>UFSC: "TC previsto no valor de 4,8 MMR$ com a UFSC (incluida aqui a postergação da última parcela deste TC com a com UFSC no valor de 700 mil – pagamento efetuado em jan/2021) ;_x000D_
Excluindo-se os termos sobre o assunto já assinados:_x000D_
(1) Termo de cooperação com a USP-SP  no valor de 5.117.099,49 MM R$ (1a Parcela 2.6 MM –2020)_x000D_
Parcerias Internas para implantação e testes: UN-ES/ENGP/EPEE (chave JRBZ)</t>
  </si>
  <si>
    <t>Aproximação com possíveis empresas/start-ups para fabricação de equipamento de limpeza por ultrassom</t>
  </si>
  <si>
    <t>Compromisso do cliente em aplicar a solução</t>
  </si>
  <si>
    <t>Valoração: Esperado VPL de 16,1 MM R$. Redução no tempo de manutenção/limpeza do equipamento e acompanhamento de sua eficiência.</t>
  </si>
  <si>
    <t>VPL do negócio (horizonte 10 anso): 28 MMR$ e VPL atual (riscado) de 16,1 MMR$</t>
  </si>
  <si>
    <t>Falta de parceiro para transformar piloto em produto</t>
  </si>
  <si>
    <t>"1)Software para projeto e monitoramento de PCHE_x000D_
2) Especificações para projeto e fabricação de PCHEs (fim de compra só com Heatric)_x000D_
3) Recomendações p/ evitar fadiga térmica e boiling_x000D_
4) Suporte RTAs PCHEs_x000D_
5) Apoio Licitações para intervenções em PCHEs_x000D_
"</t>
  </si>
  <si>
    <t>PT-200.20.00039.04</t>
  </si>
  <si>
    <t>EV-00861</t>
  </si>
  <si>
    <t>Membrana Cerâmica para CO2</t>
  </si>
  <si>
    <t>Tecnologia de Membranas Cerâmicas para a Separação de CO2 Do Gás Natural</t>
  </si>
  <si>
    <t>Maior eficiência na Separação de CO2 do Gás Natural, resultando em menores demandas de energia para compressão da corrente rica em CO2 para injeção no reservatório (Case Retrofit). No futuro, há potencial de resultar em maior produção de gás combustível para ser monetizado ( Case exportação).A implantação da tecnologia resultará em diminuição de emissão de CO2 em cerca de 1 milhão de toneladas, como gás exausto na geração de energia, por um período de 1O anos.</t>
  </si>
  <si>
    <t>upimgs/Membrana_Cerâmica.jpg</t>
  </si>
  <si>
    <t>Custos de participação da PETROBRAS no JIP DEEPSTAR (USD 500 000 anuais)</t>
  </si>
  <si>
    <t>Testes em Ambiente Operacional representativo das condições da aplicação final (indisponibilidade do síto de testes - NEAT), a serem realizados em uma das plataformas operando no Pré-Sal.</t>
  </si>
  <si>
    <t>- Testes de laboratório (para a prova do conceito) realizados com sucesso;_x000D_
- Módulo industrial fabricado com sucesso_x000D_
- Será aplicado em campos com alto teor de CO2 (potenciais candidatos: TUPI E CESSÃO ONEROSA)_x000D_
-  A partir de 2025</t>
  </si>
  <si>
    <t>'-  Vazão e Composição da corrente de gás rico em CO2 para injeção;_x000D_
-   Vazão e Composição da corrente de gás especificado para exportação;_x000D_
- Vida útil das membranas</t>
  </si>
  <si>
    <t>JIP DEEPSTAR: PETROBRAS, ExxonMobil, Shell, Chevron; JX Nippon Oil &amp; Gas Exploration_x000D_
_x000D_
Empresas: JGC_x000D_
_x000D_
ICT: UFMG</t>
  </si>
  <si>
    <t>Valor de gás natural queimado na plataforma para geração de energia para o sistema de compressão de CO2 igual ao valor utilizado para comercialização de gás natural no mercado nacional</t>
  </si>
  <si>
    <t>Pagamento da participação da PETROBRAS no JIP DEEPSTAR</t>
  </si>
  <si>
    <t>Módulo de Separação de CO2 mais robusto, mais compacto e menos intensivo em energia, levando a menores demandas de compressão, reduzindo OPEX ._x000D_
_x000D_
A implantação resultará em diminuição de emissão de CO2 em cerca de 1 MM toneladas, como gases exaustos na geração de energia, por um período de 1O anos.</t>
  </si>
  <si>
    <t>VPL (do negócio): R$ MM 110_x000D_
VPL Riscado: R$ MM 54</t>
  </si>
  <si>
    <t>- Substituição imediata da demanda por combustíveis fósseis, em detrimento do uso de energias renováveis.</t>
  </si>
  <si>
    <t>PROPOSTA: Membranas constituídas de material cerâmico, resultando em maior eficiência na separação de CO2 do gás natural e maior resistência a contaminações._x000D_
PARÂMETROS: _x000D_
- Maior vazão de gás especificado para exportação/monetização;_x000D_
- Maior concentração de CO2 na corrente para injeção em reservatório, levando a menores custos de compressão;_x000D_
- Menores frequências de troca de membranas, levando a menores custos de sistema e perdas de produção.</t>
  </si>
  <si>
    <t>PT-200.20.00020.04</t>
  </si>
  <si>
    <t>EV-00862</t>
  </si>
  <si>
    <t>Medição de CO2 supercrítico</t>
  </si>
  <si>
    <t>Estudo e caracterização conclusivo atestando a incerteza de medição do sistema de medição da injeção de CO2 da P68. Caso seja de até 1,5% evidenciará o atendimento ao requisito legal de incerteza de medição fiscal, a ser confirmado pela ANP. Caso contrário, será proposto outro sistema de medição que atenda a esse requisito legal.</t>
  </si>
  <si>
    <t>Recursos economizados (com permanência dos medidores atuais) que seriam gastos com a troca dos sistemas de medição, ponto de medição, perda de produção para obra.</t>
  </si>
  <si>
    <t>HH interno . TC com UFRJ já foi todo pago. Investimanto em experimentos no exterior ainda a ser estimado.</t>
  </si>
  <si>
    <t>Quarentena do Covid-19 pode atrasar a entrega._x000D_
Mimetizar o cenário do campo em laboratório com elevadas pressões._x000D_
Realizar experimentos conclusivos com diferentes tecnologias de medição._x000D_
Selecionar, contratar e realizar testes no exterior como rota alternativa e complentar a UFRJ.</t>
  </si>
  <si>
    <t>A medição de injeção de CO2 (em estado supercrítico) na P68 está com requisitos fiscais devido ao conceito do projeto desta UEP. Essa medição usa medidor tipo V-Cone. A ANP questionou se esse tipo de medição atende aos requisitos fiscais de incerteza de até 1,5%.   Caso não seja possível essa comprovação até a data imposta pela ANP, será necessário realizar uma obra na unidade já em operação a fim de adequar o sistema de medição. A medição de CO2 supercrítico tem sido pouco estudado na literatura cientifica, senso assim, não há a resposta quanto a incerteza de medição do V-cone e nem qual seria a outra tecnologia que poderia atender a esse requisito._x000D_
Há um TC com a UFRJ para estudar o tema.</t>
  </si>
  <si>
    <t>Serão validados testes destes e de outros medidores, equações de estado, análise dos equipamentos e condições operacionais de P68 e confiabilidade das medições.</t>
  </si>
  <si>
    <t>ANP_x000D_
Gerência de relacionamento com ANP_x000D_
PMP_x000D_
SRGE/ESUP/EEI_x000D_
UFRJ</t>
  </si>
  <si>
    <t>Não há informações na literatura científica._x000D_
Esse desafio não atende somente a P68, mas pode ocorrer em outras novas UEP's em desenvolvimento da produção.</t>
  </si>
  <si>
    <t>Terminar as obras no laboratório da UFRJ para a realização dos experimentos._x000D_
Recursos financeiros para contratar experimentos no exterior.</t>
  </si>
  <si>
    <t>Conformidade legal do sistema de medição.Redução de custo operacionais relativos a obra a bordo e aquisição de novos sistemas de medição.</t>
  </si>
  <si>
    <t>Ganho por evitar obra a bordo da P68 ainda a ser estimado.</t>
  </si>
  <si>
    <t>ANP não aceitar o estudo realizado_x000D_
Incerteza do V-cone em fluido supercritico ser superior a 1,5%_x000D_
Falta de recursos para realizar os experimentos no exterior o estudo</t>
  </si>
  <si>
    <t>O produto desse TC é um relatório conclusivo para demonstrar para a ANP que a mediçao com placa de orifício e vcone é confiável e atende requisitos de medição fiscal (u&lt;1,5%) para escoamento multifásico até Fev/2021.</t>
  </si>
  <si>
    <t>PT-200.20.00038.01</t>
  </si>
  <si>
    <t>EV-00863</t>
  </si>
  <si>
    <t>Desenvolvimento da medição multifásica submarina para o Pré-sal</t>
  </si>
  <si>
    <t>O Pré-sal é um cenário único no mundo no que tange às características dos fluidos produzidos como alta salinidade e CO2. Embora a tecnologia de medição multifásica submarina tenha um elevado grau de maturidade tecnológica, no cenário Pré-sal de Libra, por exemplo, essa tecnologia está com TRL baixo.</t>
  </si>
  <si>
    <t>A medição multifásica submarina viabiliza arquiteturas submarinas otimizadas em CAPEX que são, especialmente importantes em momentos de baixo valor do barril de petróleo. Além disso, a tecnologia permite um monitoramento on line da produção dos poços, o que viabiliza a otimização da produção e do gerenciamento do reservatório. Aumento da segurança operacional por monitorar on line a produção e indicar rapidamente um aumento de produção de gás natural / CO2. Essa entrega busca realizar parceria com empresa fabricante de medidor multifásico submarino para desenvolver e qualificar ao menos um fabricante de Medidor multifásico submarino para operar nas condições do Pré-sal.1) redução de CAPEX - Percentual de redução de 30% do CAPEX pelo sistema submarino otimizado. É estimado que 30% dos ganhos em arranjos submarinos para os próximos 10 anos possa ser atribuído ao MPFM submarino;2) OPEX- Redução da perda de produção por fechar o poço por 24h a cada 90 dias para a realização da medição para apropriação em caso de arranjos submarinos de manifold e anel de coleta. 3) Integridade – Segundo a análise RAM de Muriú, o uso de MPFM aumenta em 1% a disponibilidade do sistema submarino em caso de arranjos otimizados.</t>
  </si>
  <si>
    <t>HH interno e R$ 7 milhões</t>
  </si>
  <si>
    <t>"Projeto em parceria com empresa fabricante de medidor multifásico submarino comercial para desenvolvimento do seu produto para atender os parâmetro operacionais do Pré-sal._x000D_
Contrato de prestação de serviço tecnológico."</t>
  </si>
  <si>
    <t>As linhas submarinas tem elevado custo e impactam de forma relevante o CAPEX do projeto de Desenvolvimento da Produção. A medição multifásica submarina viabiliza a aplicação de arquiteturas submarinas de baixo CAPEX com anel de coleta e/ou manifold. _x000D_
Mero 3 terá dois poços interligados ao HISEP. A medição multifásica submarina melhora o monitoramento dos poços e evita o bypass para teste de poço que pode gerar uma perda de produção de até 40% do poço por enviar mais gás para a plataforma._x000D_
Os medidores multifásicos submarinos comerciais não estão prontos para serem aplicados no do Pré-sal que é um cenário único no mundo._x000D_
A entrega principal é ao menos um fornecedor com medidor multifásico comercial desenvolvido com TRL 5.</t>
  </si>
  <si>
    <t>Vazão, viscosidade dos fluidos produzidos, salinidade da água produzida, presença de contaminantes (CO2 e H2S). Os medidores multifásicos comerciais não estão preparados para operarem com a salinidade e teor de CO2 do Pré-sal.</t>
  </si>
  <si>
    <t>UO-BS_x000D_
Libra_x000D_
GIA-E&amp;P/EAEP/EOPM_x000D_
Onesubsea_x000D_
TechnipFMC_x000D_
SBS_x000D_
Juridico</t>
  </si>
  <si>
    <t>"as tecnologias existentes não atendem ao cenário Pré-sal.Fato comprovado com RFI._x000D_
A redução de Capex pela redução de linhas submarinas.</t>
  </si>
  <si>
    <t>"Recursos financeiros_x000D_
Apoio do SBS e Jurídico para realizar a contratação comercial"</t>
  </si>
  <si>
    <t>Redução de CAPEX de projetos de desenvolvimento da produção com menor número de linhas submarinas do Pré-sal e aumento do tempo de vida do sistema submarino por evitar acionamento de válvulas.</t>
  </si>
  <si>
    <t>vpl disponível na valoração da entrega</t>
  </si>
  <si>
    <t>"Não ter recursos para investir _x000D_
Os fornecedores parceiros não quererem investir no desenvolvimento_x000D_
demora na contratação devido a dificuldades juridicas e que gere perdas de oportunidades de redução de custos nos próximos projetos de desenvolvimento da produção"</t>
  </si>
  <si>
    <t>Medidor multifásico submarino comercial com TRL 5 pronto para ser instalado em campo do Pré-sal.</t>
  </si>
  <si>
    <t>PT-200.20.00038.07</t>
  </si>
  <si>
    <t>PT-200.20.00050.09</t>
  </si>
  <si>
    <t>EV-00864</t>
  </si>
  <si>
    <t>Nanotecnologia para medição de fluidos</t>
  </si>
  <si>
    <t>As membranas para separação de CO2 no gás natural são instaladas em módulos nos FPSO's O monitoramento do desempenho dos diferentes módulos é um desafio por não haver sensor para realizar esse monitoramento, dificultando a interpretação de qual módulo está perdendo eficiência de separação. Sendo assim, é realizada a troca de todo o inventário de membranas. Nessa entrega é previsto o desenvolvimento de Sensor de CO2 para gás natural de baixo custo e alta robustez usando nanotecnologia para aplicação em membranas de separação de CO2.</t>
  </si>
  <si>
    <t>Melhorar o monitoramento da eficiência dos módulos de separação de CO2 possibilitando conhecer os módulos que estão tendo maior perda de eficiência e ter o ganho financeiro por adiar a troca de parte dos módulos.</t>
  </si>
  <si>
    <t>HH interno e R$ 2,5 milhões</t>
  </si>
  <si>
    <t>"Cenário COVID-19_x000D_
Cenário mundial O&amp;G_x000D_
Desafio concreto: transformar protótipo laboratorial em produto em escala comercial"</t>
  </si>
  <si>
    <t>"A transformação digital das plataformas de produção é uma tendência mundial, que permite, entre outros benefícios, a otimização dos processos. A transformação digital depende do sensoriamento das plataformas de produção com sensores de baixo custo e robustos. _x000D_
As membranas para separação de CO2 no gás natural são instaladas em módulos nos FPSO's. O monitoramento do desempenho dos diferentes módulos é um desafio por não haver sensor para realizar esse monitoramento, dificultando a interpretação de qual módulo está perdendo eficiência de separação. Sendo assim, é realizada a troca de todo o inventário de membranas.Os sensores de CO2 atuais têm custo elevado e possuem limitações tecnológicas como a alta frequência de manutenção._x000D_
A situação atual é de desenvolvimento de protótipo em bancada.</t>
  </si>
  <si>
    <t>"Uso em atmosfera explosiva_x000D_
Periodicidade de manutenção para garantir a repetibilidade"</t>
  </si>
  <si>
    <t>"Universidade UFMG_x000D_
Fabricantes de instrumentação"</t>
  </si>
  <si>
    <t>"Capacitação em nanotecnologia_x000D_
produto em desenvolvimento terá menor custo e menor peso e espaço que os produtos comerciais"</t>
  </si>
  <si>
    <t>Testes nas condições mais próximas das reais</t>
  </si>
  <si>
    <t>"Redução de peso e espaço_x000D_
Confiabilidade na medição_x000D_
Segurança do produto"</t>
  </si>
  <si>
    <t>Aumento da confiabilidade de medidas para os serviços mencionados. VPL = R$ 16 milhões</t>
  </si>
  <si>
    <t>Trata-se de desenvolvimento de novas tecnologias para medição de fluidos, existe produto convencional no mercado</t>
  </si>
  <si>
    <t>"A entrega proposta desta entrega é o desenvolvimento do sensor de teor de CO2 em gás natural por meio do uso de nanotecnologia.  _x000D_
Os parâmetros técnicos a serem alcançados são as provas dos conceitos, principalmente relacionados à repetibilidade e confiabilidade das medidas. "</t>
  </si>
  <si>
    <t>PT-200.20.00038.08</t>
  </si>
  <si>
    <t>EV-00865</t>
  </si>
  <si>
    <t>Automação das análises de FE-RS em ambiente offshore</t>
  </si>
  <si>
    <t>Projeto, construção, montagem, instalação e início da operação de equipamento automático de análises FE/RS em unidade de produção de petróleo.</t>
  </si>
  <si>
    <t>CTKN</t>
  </si>
  <si>
    <t>Valmir Fonseca Bucci</t>
  </si>
  <si>
    <t>215846</t>
  </si>
  <si>
    <t>10500000</t>
  </si>
  <si>
    <t>Detalhamento do projeto básico e processo de aquisição dos componentes via compra, muitas no mercado externo e sujeitas à variação do câmbio. Contratação de recursos humanos para construção, montagem e início da operação do protótipo.</t>
  </si>
  <si>
    <t>Empresa possui um projeto básico e memorial descritivo de engenharia. Aplicação na medição de fluidos de petróleo, com início de operação do protótipo previsto a partir de 2024.</t>
  </si>
  <si>
    <t>Obra de infraestrutura na unidade de produção onde será instalado o equipamento. Previsão e preparação de carga elétrica e utilidades adequadas para alimentação de entrada do equipamento.</t>
  </si>
  <si>
    <t>Universidade Federal Rural do Rio de Janeiro - UFRRJ.</t>
  </si>
  <si>
    <t>Permanência da obrigação legal exigida pelo RTM (ANP/INMETRO 001/2013).</t>
  </si>
  <si>
    <t>Tempo envolvido na compra dos equipamentos de medição importados, tempo de construção e disponibilidade de recurso financeiro.</t>
  </si>
  <si>
    <t>Evitar as não-conformidades e as respectivas multas aplicadas pela ANP pelo decumprimento do regulamento de medição. O equipamento a ser desenvolvido é original e poderá ser licenciado para comercialização.</t>
  </si>
  <si>
    <t>A previsão é US$ 4,7 milhões por ano, ou  R$ 24 milhões por ano ao câmbio atual</t>
  </si>
  <si>
    <t>Hibernação ou paralização das atividades do NEAT, exgiindo a seleção e adequação_x000D_
 de outra unidade capaz de manusear os insumos para o teste do protótipo.</t>
  </si>
  <si>
    <t>Construção, montagem, instalação e início da operação de equipamento autmático de análises FE/RS em unidade de produção de petróleo.</t>
  </si>
  <si>
    <t>EV-00866</t>
  </si>
  <si>
    <t>E-Sub Geohazard</t>
  </si>
  <si>
    <t>Protótipo MVP de sistema computacional 2-D por meio do Método dos Pontos Materiais (MPM) para a simulação de escorregamentos submarinos e estimativa de carga de impacto em estruturas adjacentes (validado experimentalmente), visando atender a Termos de Referência para obtenção da Licença de Operação do IBAMA de sistemas submarinos e linhas de escoamento.</t>
  </si>
  <si>
    <t>Simulação de escorregamentos submarinos e estimativa de carga de impacto em estruturas adjacentes._x000D_
Quantificação realista do potencial de dano à estruturas._x000D_
Possibilidade de otimizar arranjos de sistemas submarinos de produção e rotas de dutos em regiões de relevo acidentado e propensas a escorregamentos, aprimorando a segurança e garantindo o escoamento._x000D_
Redução do conservadorismo em projetos (p.ex., cruzamento de taludes, talvegues de cânions, etc.)._x000D_
Aplicação em estudos de Geohazards e processos de Licenciamento Ambiental de projetos submarinos.</t>
  </si>
  <si>
    <t>upimgs/E-Sub_mockup.png</t>
  </si>
  <si>
    <t>O custo de desenvolvimento do programa é igual ao custo do TC com a UFAL: R$ 3.836.632,90 em 50 meses de desenvolvimento. Workstations de alto desempenho para rodar o software com a configuração recomendada custam, em cotação atual, em torno de R$ 50.000,00, entretanto, é possível executar o software em qualquer computador pessoal moderno.</t>
  </si>
  <si>
    <t>Desembolsos financeiros;_x000D_
_x000D_
Desenvolvimento de solução própria para tratamento da tensão limite friccional entre solos de baixa permeabilidade em aplicações geotécnicas;_x000D_
_x000D_
Gerenciar tempo de processamento para simulações numéricas de escorregamentos submarinos.</t>
  </si>
  <si>
    <t>Apesar de existirem vários métodos para análise de estabilidade de taludes submarinos, ainda existem várias incertezas relativas à evolução da massa de solo rompida. Desta forma, a solução proposta visa eliminar essas incertezas através de um modelo numérico (utilizando o Método dos Pontos Materiais) capaz de prever a propagação de escorregamentos desde a zona de ruptura até o término da corrida._x000D_
_x000D_
O software encontra-se em etapa de validação experimental, onde os resultados numéricos estão sendo comparados a resultados de experimentos de centrífuga._x000D_
_x000D_
A solução será utilizada por projetistas de modo a otimizar práticas de projeto relativas ao posicionamento de novos sistemas submarinos visando mitigar potenciais impactos de deslizamentos em estruturas e dutos._x000D_
_x000D_
Uma versão beta do software está prevista para ser disponibilizada em janeiro de 2022._x000D_
_x000D_
Aplicação a partir de abril de 2022, focando em projetos de DP no cenário de SEAP II._x000D_
_x000D_
Abrangência: SMS/LCA</t>
  </si>
  <si>
    <t>Como o tempo de resposta do software é altamente dependente do hardware utilizado na sua execução, workstations de alto desempenho são recomendadas para execução do software E-Sub.</t>
  </si>
  <si>
    <t>Setor de TI do Cenpes/Petrobras - Apoio técnico para instalação do software E-Sub;_x000D_
CENPES/PDIDP/ESUP/TEO - Parceria no desenvolvimento do software E-sub e na comunicação entre o cliente e o LCCV; _x000D_
SUB/ES/GEO - Parceria na validação da solução desenvolvida._x000D_
_x000D_
Cliente da 1a. implantação: SUB/ES/GEO._x000D_
_x000D_
Grau de Inovação: 2 (Breakthrough Innovation)._x000D_
_x000D_
Área gestora do processo: SRGE/ESUP/ENG/EBNG._x000D_
_x000D_
TC's SIGITEC 2017/00047-8; 2016/00082-5; 2017/00546-7; 2017/00259-5; 2017/00036-6; 2019/00051-0.</t>
  </si>
  <si>
    <t>Desembolsos financeiros para manter as equipes desenvolvendo.</t>
  </si>
  <si>
    <t>Mensuração de potenciais danos a estruturas submersas devido a escorregamentos submarinos._x000D_
_x000D_
Contribuição no processo de posicionamento de equipamentos e estruturas submarinas evitando rotas de fluxo de detritos._x000D_
_x000D_
Abordagem quantitativa de Engenharia para auxiliar em respostas à Termos de Referência e Pareceres Técnicos do IBAMA visando ao licenciamento ambiental.</t>
  </si>
  <si>
    <t>1) Mitigação da interrupção de produção: mitigação de perda de produção (tempo para intervenção/reparo de duto e retomada da operação) e redução percentual do risco de impacto deslizamento-estrutura para novos projetos;_x000D_
2) Mitigação de penalidade: mitigação do descumprimento de condicionante ambiental de avaliação das condições de resistência e estabilidade do fundo marinho (atendimento à Termo de Referência do IBAMA);_x000D_
3) Mitigação de custos para gestão ambiental: mitigação da exigência de monitoramento de estabilidade de taludes submarinos, conforme condicionante de Licença de Operação (LO).</t>
  </si>
  <si>
    <t>A descontinuidade dos desembolsos programados no Termo de Cooperação, acarretando atrasos nos compromissos acordados entre o CENPES/PETROBRAS e o LCCV/UFAL.</t>
  </si>
  <si>
    <t>Será entregue um software de análise de escorregamentos submarinos e seu impacto em estruturas offshore. _x000D_
_x000D_
Após a análise, o software irá fornecer dados como: fluxo de detritos, forças de impacto, alcance e linhas de fluxo. Esses dados serão utilizados por engenheiros na análise da integridade e confiabilidade de sistemas submarinos._x000D_
_x000D_
O software permite a definição de parâmetros técnicos de análise personalisados pelo usuário.</t>
  </si>
  <si>
    <t>PT-200.20.00033.01</t>
  </si>
  <si>
    <t>PT-200.20.00174.11</t>
  </si>
  <si>
    <t>EV-00867</t>
  </si>
  <si>
    <t>CorDut</t>
  </si>
  <si>
    <t>Métodos e ferramentas para avaliação e decisões de integridade de dutos rígidos submarinos abrangendo vários modos e mecanismos de falha</t>
  </si>
  <si>
    <t>B11I</t>
  </si>
  <si>
    <t>Divino Jose da Silveira Cunha</t>
  </si>
  <si>
    <t>235490</t>
  </si>
  <si>
    <t>EV-00868</t>
  </si>
  <si>
    <t>PIG PALITO 4" x 8,5"</t>
  </si>
  <si>
    <t>Pig Palito para inspeção de dutos submarinos com variação de DI de 4" x 8,5"</t>
  </si>
  <si>
    <t>Redução de custos, relacionados a: 1) custos de inspeção (inspeção externa é mais cara e menos efetiva); 2) custos de parada operacional não programada devido a falhas/vazamentos inesperados; 3) custos associados a multa ANP por descumprimento do SGSS</t>
  </si>
  <si>
    <t>upimgs/Pig_4x8_pronto_12_2018.jpg</t>
  </si>
  <si>
    <t>R$ 7,0 MM</t>
  </si>
  <si>
    <t xml:space="preserve">Teste de campo em duto da P-55, finalizando-se assim a etapa de qualificação do pig
</t>
  </si>
  <si>
    <t>Não existem pigs instrumentados de mercado para atender as variações de diâmetro dos dutos da P-55, GLFs (27 e 28) e ESS-138. Inspeção com ferramentas externas e/ou testes hidrostáticos tem custos maiores e são menos efetivos para garantia da integridade.
A Entrega será utilizada nos dutos da P-55, com abrangência para outros dutos com variação de DI  dentro do range do pig (p.ex: GLFs 27 e 28; ESS-138)
Entrega já disponibilizada para teste de campo, previsão de aplicação em 2021</t>
  </si>
  <si>
    <t>Velocidade do pig = max 2m/s
Pressão interna duto = max 250bar</t>
  </si>
  <si>
    <t>PUC-RIO/CPTI
CENPES/PDDP/TES (Volney)</t>
  </si>
  <si>
    <t>Para habilitar a passagem do pig palito na P-55, é recomendado que a CENPES/PDDP/TES disponibilize pig de limpeza multisize para realizar o teste de campo também</t>
  </si>
  <si>
    <t>Considerando-se redução de custos de inspeção e de paradas operacionais não programadas, resulta-se VPL de R$ 37 MM em 10 anos</t>
  </si>
  <si>
    <t>Viabilizar a inspeção de toda a extensão de dutos submarinos que contenham variação de diâmetro interno de 4" a 8,5" ao longo de seu comprimento, sem necessidade de parada operacional
Os parâmetros técnicos a serem alcançados estão contemplados no documento "Specifications and requirements for in-line inspection of pipelines" do pipeline Operators Forum (POF)</t>
  </si>
  <si>
    <t>PT-200.20.00034.05</t>
  </si>
  <si>
    <t>EV-00869</t>
  </si>
  <si>
    <t>FFS-Flex-Barreira PE Analise PA-11</t>
  </si>
  <si>
    <t>Padrões de execução para análise de degradação em poliamida-11.</t>
  </si>
  <si>
    <t>CXCK</t>
  </si>
  <si>
    <t>Erica Gervasoni Chaves</t>
  </si>
  <si>
    <t>223637</t>
  </si>
  <si>
    <t>EV-00870</t>
  </si>
  <si>
    <t>FFS-Flex-Fadiga - Implantação de Modelo de Consumo nos Arames</t>
  </si>
  <si>
    <t>Conclusão de modelo sobre a teoria de consumo para arames de diferentes consumidores.</t>
  </si>
  <si>
    <t>EV-00871</t>
  </si>
  <si>
    <t>FFS-Flex-Barreira</t>
  </si>
  <si>
    <t>Padrões de execução para análise de degradação em poliamida e os diversos graus de PVDF.</t>
  </si>
  <si>
    <t>EV-00872</t>
  </si>
  <si>
    <t>FFS-Flex-Colapso</t>
  </si>
  <si>
    <t>Padrões de execução e relatório em que se estabelecem modelos de previsão de dano associado a hibernação inadequada de dutos flexíveis e modelos de previsão da perda de resistência ao colapso associada a diferentes tamanhos e morfologias de danos.</t>
  </si>
  <si>
    <t>Redução do risco de falha e de conformidade em operações de (re)utilização, extensão de vida e recolhimento de dutos flexíveis passíveis de danos corrosivos na carcaça, devido ao histórico de hibernação, contribuindo para a segurança operacional e de processo.</t>
  </si>
  <si>
    <t>CXNQ</t>
  </si>
  <si>
    <t>Alexandre dos Santos Cordeiro</t>
  </si>
  <si>
    <t>9627199</t>
  </si>
  <si>
    <t>Os custos envolvidos consistem em: Termos de cooperação com ICTs, HH Cenpes, viagens nacionais e serviços de transporte de amostras.</t>
  </si>
  <si>
    <t>Diagnóstico do estado corrosivo da carcaça de dutos flexíveis a partir das condições de hibernação. Desenvolvimento e calibração experimental de método para avaliação da resistência residual ao colapso de dutos com histórico de hibernação.</t>
  </si>
  <si>
    <t>Atualmente a avaliação da resistência residual ao colapso de dutos flexíveis com histórico de hibernação baseia-se em avaliações qualitativas, suportado fundamentalmente pelo histórico operacional. A metodologia de análise proposta poderá ser aplicada em cenários de (re)utilização, extensão de vida e descomissionamento de dutos flexíveis passíveis de danos corrosivos na carcaça. Resultados parciais poderão ser utilizados a partir de 2022.</t>
  </si>
  <si>
    <t>Os desafios tecnológicos de modelagem de um fenômeno físico de relativa complexidade.</t>
  </si>
  <si>
    <t>ICTs com infra-estrutura para realização de experimentos e modelagem de falha por colapso em dutos flexíveis.</t>
  </si>
  <si>
    <t>Continuidade da necessidade de uso de dutos flexíveis com histórico de hibernação.</t>
  </si>
  <si>
    <t>Disponibilidade de amostras de duto flexível com histórico de hibernação.</t>
  </si>
  <si>
    <t>Redução dos riscos de falha e de conformidade em operações de (re)utilização, extensão de vida e descomissionamento de dutos flexíveis passíveis de danos corrosivos na carcaça, contribuindo para a segurança operacional e de processo.</t>
  </si>
  <si>
    <t>Redução de CAPEX ao viabilizar o resuo e extensão de vida de dutos com histórico de hibernação. Redução da probabilidade de aplicação de multas pelo órgão regulador nos casos em que os dutos encontram-se em uso tendo passado por histórico de hibernação.</t>
  </si>
  <si>
    <t>Uma eventual mudança de estratégia da companhia, que não contemple mais o (re)uso, extensão de vida e descomissionamento de dutos flexíveis com histórico de hibernação, o que se considera pouco provável.</t>
  </si>
  <si>
    <t>Método numérico de avaliação da resistência residual ao colapso de dutos flexíveis com histórico de hibernação.</t>
  </si>
  <si>
    <t>PT-200.20.00160.02</t>
  </si>
  <si>
    <t>PT-200.20.00223.06</t>
  </si>
  <si>
    <t>EV-00873</t>
  </si>
  <si>
    <t>FFS-Flex-Danos</t>
  </si>
  <si>
    <t>Padrão de execução de análises de trechos de riser de fundo e flowlines com danos de capa externa e bandagem.</t>
  </si>
  <si>
    <t>B95H</t>
  </si>
  <si>
    <t>Anderson Barata Custodio</t>
  </si>
  <si>
    <t>235440</t>
  </si>
  <si>
    <t>EV-00874</t>
  </si>
  <si>
    <t>FFS-Flex-Fadiga</t>
  </si>
  <si>
    <t>Esta entrega abrange a construção de métodos, ferramentas de engenharia e softwares para suportar processos de extensão de vida e prevenção de falhas em dutos flexíveis por fadiga, ambos operacionalizados pelos UNs/ENGP/ESSP com apoio da SUB/ES e CENPES/PDIDP/ESUB/TDUT, visando aumentar a assertividade da extensão de vida.  Os processos de integridade e reuso são beneficiados também.</t>
  </si>
  <si>
    <t>1. Revisão de modelos de fadiga de armaduras de tração e de pressão para contornar hipóteses conservativas que implicam frequentemente a reprovação imprópria de dutos flexíveis que poderiam ter a vida estendida._x000D_
2. Antecipação da data de decisão sobre extensão de vida, reterminação ou substituição de dutos mediante a utilização da ferramenta Webflex para análise de fadiga de dutos flexíveis e umbilicais._x000D_
3. Conformidade e prevenção de falhas e de riscos de interdição do poço, através do uso de ferramenta de cálculo de fadiga da armadura de pressão de dutos flexíveis._x000D_
4. Mais assertividade na previsão de falha de dutos flexíveis, permitindo assim a redução da probabilidade de falha de risers de topo e o planejamento antecipado das intervenções._x000D_
5. Redução do HH necessário para análises de engenharia e antecipação dos pareceres.</t>
  </si>
  <si>
    <t>C5BX</t>
  </si>
  <si>
    <t>Tiago Brun Coser</t>
  </si>
  <si>
    <t>2564218</t>
  </si>
  <si>
    <t>Os custos envolvidos nessa entrega estão relacionados a pagamentos de recursos financeiros às instituições de pesquisa de acordo com o cronograma de desembolso de cada Termo de Cooperação.</t>
  </si>
  <si>
    <t>- Atendimento aos cronogramas de execução dos termos de cooperação._x000D_
- Treinamento de equipe técnica para utilização das ferramentas desenvolvidas (disseminação de conhecimento).</t>
  </si>
  <si>
    <t>Dentro da entrega, as sub-entregas encontram-se em diferentes estágios de maturação. _x000D_
1. Utilização do WebFlex como ferramenta de análise de fadiga: _x000D_
    Situação atual: em implementação._x000D_
    Aplicação: UN-BC/ENGP e UN-BS/ENGP_x000D_
    A partir de 2020._x000D_
_x000D_
2. Metodologia e ferramenta de cálculo de fadiga da armadura de pressão de dutos flexíveis._x000D_
    Situação atual: em desenvolvimento._x000D_
    Aplicação: UN-BC/ENGP e UN-BS/ENGP_x000D_
    A partir de 2022._x000D_
_x000D_
3. -Consideração da rugosidade superficial no método de cálculo de fadiga de armaduras de tração de dutos flexíveis, aumentando o grau de confiabilidade na previsão de falha._x000D_
    Situação atual: em desenvolvimento._x000D_
    Aplicação: UN-BC/ENGP e UN-BS/ENGP_x000D_
    A partir de 2022.</t>
  </si>
  <si>
    <t>A entrega engloba diferentes frentes de trabalho em relação à fadiga de dutos flexíveis/umbilicais, as quais encontram-se em diferentes estágios de maturidade._x000D_
Por exemplo, a utilização da ferramenta Webflex para análise de fadiga está em grau mais avançado do que a ferramenta de análise de fadiga da armadura de pressão que ainda está em desenvolvimento.</t>
  </si>
  <si>
    <t>Laboratórios das instituições de ensino contratadas, a saber:_x000D_
- Laboratório de Mecânica Offshore (LMO) - USP_x000D_
- Laboratório de Análise e Confiabilidade de Estruturas Offshore (LACEO) - UFRJ_x000D_
- Laboratório de Metalurgia Física (LAMEF) - UFRGS_x000D_
_x000D_
Parcerias internas (Petrobras)_x000D_
 - TIC</t>
  </si>
  <si>
    <t>Treinamento da equipe técnica da Petrobras para utilização das ferramentas de cálculo desenvolvidas.</t>
  </si>
  <si>
    <t>- Recursos financeiros para pagamento das parcelas do termos de cooperação associados._x000D_
-</t>
  </si>
  <si>
    <t>Maior agilidade de análise de fadiga de dutos flexiveis e umbilicais submarinos (otimização de HH), aumento do grau de confiabiliade em reavaliação de integridade estrutural de dutos flexíveis (aumento da segurança operacional).</t>
  </si>
  <si>
    <t>Extensão de vida útil de umbilicais, profilaxia de aplicação de multas e parada de produção.</t>
  </si>
  <si>
    <t>- Utilização de outras tipos de dutos para escoamento de fluidos (por exemplos, dutos compósitos), onde as ferramentas desenvolvidas não seriam aplicáveis._x000D_
- Outros mecanismos de falha se tornarem mais críticos que a fadiga no que se refere a vida útil de dutos flexíveis e umbilicais. Dessa forma, as</t>
  </si>
  <si>
    <t>- Utilização do WebFlex como ferramenta de análise de fadiga._x000D_
- Metodologia e ferramenta de cálculo de fadiga da armadura de pressão de dutos flexíveis._x000D_
- Consideração da rugosidade superficial no método de cálculo de fadiga de armaduras de tração de dutos flexíveis, aumentando o grau de confiabilidade na previsão de falha.</t>
  </si>
  <si>
    <t>PT-200.20.00160.05</t>
  </si>
  <si>
    <t>PT-200.20.00223.08</t>
  </si>
  <si>
    <t>EV-00875</t>
  </si>
  <si>
    <t>FFS-Flex-Fadiga Software ArmPressão</t>
  </si>
  <si>
    <t>Programa para análise de fadiga na armadura de pressão</t>
  </si>
  <si>
    <t>EV-00876</t>
  </si>
  <si>
    <t>FFS-Flex-Umbilicais</t>
  </si>
  <si>
    <t>Conjunto de modelos, recomendações e ferramentas de engenharia preditiva para reduzir as perdas de função hidráulica e elétrica em umbilicais submarinos nos sistemas de produção da PETROBRAS._x000D_
_x000D_
A completude da entrega é obtida por várias rotas paralelas.  A principal delas visa criar até 2023 ferramentas para determinar um envelope de cargas de segurança, a ser respeitado pelos PLSVs durante instalação e manuseio dos umbilicais, que evita danos às mangueiras hidráulicas dos umbilicais. Também há rotas que determinam as situações em que grandes cargas de torção se formam nesses sistemas.  Outra rota cuida da qualificação de alternativas aos tubings metálicos sem costura em STUs.</t>
  </si>
  <si>
    <t>O benefício se baseia na redução de perdas de função de umbilicais e seus custos associados (custos materiais + custos de serviço de substituição + custos de perda de produção) e ganhos em segurança e eficiência nas interligações de umbilicais submarinos.</t>
  </si>
  <si>
    <t>Foram mapeados custos estimados em R$8.51 MM para custeio de HH e TCs em ICTs nacionais.</t>
  </si>
  <si>
    <t>Aquisição de amostras de umbilicais.</t>
  </si>
  <si>
    <t>Há uma taxa de falha alta para umbilicais submarinos nos ATPs. O projeto visa ganhar cognição das causas e busca um envelope de segurança._x000D_
_x000D_
Paralelamente, a Petrobras utiliza apenas umbilicais sem costura, por definição em padrão. Será aplicada em ativos que empregam umbilicais com mangueiras hidraulicas (SUB/ES + Gestores de integridade nas ENGP/ESSP das UNs), a partir de 2025.</t>
  </si>
  <si>
    <t>A partir da cognição dos elementos que podem estar aumentando a carga ou reduzindo a resistência dos umbilicais durante a instalação, ações normativas pelo SUB/ES podem ser necessárias para mitigar o risco._x000D_
_x000D_
_x000D_
Atrito entre as camadas do umbilical, atrito entre as sapatas e o umbilical, torção sofrida pelo umbilical durante operações de instalação e recolhimento.</t>
  </si>
  <si>
    <t>SUB/ES/DCT_x000D_
SUB/SSUB/ISBM/SIDS</t>
  </si>
  <si>
    <t>Competição entre os fabricantes de umbilicais com costura e sem costura._x000D_
_x000D_
Preocupação em relação a integridade dos umbilicais durante a instalação.</t>
  </si>
  <si>
    <t>Aquisição de amostras de umbilicais._x000D_
_x000D_
Recursos para o custeio de termos de cooperação em parcerias  (termos de cooperação com ICTs nacionais) para experimentação mecânica.</t>
  </si>
  <si>
    <t>Redução de taxa de falha e dos custo vinculados a troca de umbilicais, em virtude do aumento do MTTF a partir dos resultados dessa entrega tecnológica.</t>
  </si>
  <si>
    <t>R$208.04 MM</t>
  </si>
  <si>
    <t>Inviabilidades técnicas para o cumprimento dos envelopes de segurança dos umbilicais podem reduzir o benefício do projeto._x000D_
_x000D_
Redução do numero de instalações de umbilicais por ano e não aplicação dos umbilicais com tubos com costura.</t>
  </si>
  <si>
    <t>A proposta engloba:_x000D_
1) Proposição de um modelo para estimar as cargas limites em umbilicais, mediante testes de compressão mecânica radial._x000D_
2) Elaborar recomendações para evitar problemas de torção em umbilicais submarinos._x000D_
3) Testes em umbilicais com tubos com costura, afim de disponibilizar alternativa para estrutural para os umbilicais da Petrobras;</t>
  </si>
  <si>
    <t>PT-200.20.00160.03</t>
  </si>
  <si>
    <t>PT-200.20.00223.10</t>
  </si>
  <si>
    <t>EV-00877</t>
  </si>
  <si>
    <t>IntegriDutos 2.0</t>
  </si>
  <si>
    <t>IntegriDutos 2.0: Ferramentas Desktop/WEB de integração de análises numéricas para avaliação dutos rígidos submarinos, incluindo módulos de corrosão, fadiga, interação solo-duto e Batimetria 3D, Integração sistemas PB e geração automática de relatórios.</t>
  </si>
  <si>
    <t>1) Aumento produtividade em projetos e integridade; 2) Integração com outras ferramentas de análise e bases de dados; 3) Padronização e disponibilidade de informação em ambiente WEB.</t>
  </si>
  <si>
    <t>REE5</t>
  </si>
  <si>
    <t>Carlos Lodi Pires de Souza</t>
  </si>
  <si>
    <t>9763646</t>
  </si>
  <si>
    <t>Situação atual: Processo de análise individualizada e lenta._x000D_
Padronização de processos e ganhos de produtividade.</t>
  </si>
  <si>
    <t>Treinamento, testes em projetos pilotos, integração com Subweb.</t>
  </si>
  <si>
    <t>Aumento produtividade em análises de requalificação e extensão de vida.</t>
  </si>
  <si>
    <t>Ver VPL entrega 3.0</t>
  </si>
  <si>
    <t>EV-00878</t>
  </si>
  <si>
    <t>IntegriDutos - Modulo IntegriSpan</t>
  </si>
  <si>
    <t>IntegriSpan: Ferramenta WEB de integração de análises numéricas para avaliação de vãos livres em dutos rígidos submarinos.</t>
  </si>
  <si>
    <t>Custo com TC e HH</t>
  </si>
  <si>
    <t>Fonte de dados em formato estruturado (base de dados integrada).</t>
  </si>
  <si>
    <t>Cálculos sem padronização. Aplicação na SUB e Unidades operacionais.</t>
  </si>
  <si>
    <t>Plano de implantação (prazos)</t>
  </si>
  <si>
    <t>UFAL, COPPE, TIC, SUB</t>
  </si>
  <si>
    <t>Redução de verbas de P&amp;D  no TC.</t>
  </si>
  <si>
    <t>Ganhos de tempo e confiabilidade.</t>
  </si>
  <si>
    <t>VPL calculado</t>
  </si>
  <si>
    <t>Otimização projeto e integridade</t>
  </si>
  <si>
    <t>EV-00881</t>
  </si>
  <si>
    <t>Carac. de Bactérias e Parâmetros envolvidos na CIM em Dutos</t>
  </si>
  <si>
    <t>O monitoramento e controle da corrosão interna de dutos, apresenta atualmente algumas limitações para a interpretação objetiva dos resultados de análises microbiológicas e consequente definição das medidas operacionais de controle. Os processos de CIM  (Corrosão Influenciada por Microrganismos) são complexos,  possuindo parâmetros menos conhecidos e de maior dificuldade de interpretação e correlação com o processo corrosivo. Um dos motivos desta falta de compreensão é o fato do monitoramento de parâmetros microbiológicos em dutos ser baseado em metodologias clássicas com baixa representatividade da população e atividade microbianas no fluido escoado, existindo poucos dados de correlação com o processo de corrosão ou com outras metodologias microbiológicas mais modernas,  de maior especificidade e representatividade.  _x000D_
_x000D_
Em dutos não pigáveis, devido à dificuldade de inspeção interna e de se implementar tratamentos biocidas eficientes, torna-se ainda mais importante haver um modelo de predição da CIM mais preciso e confiável.  Nos últimos 5 anos ocorreram ao menos 4 falhas passantes por corrosão interna em dutos da UN-BC, Viola por exemplo, onde a monitoração da corrosão atualmente utilizada não foi suficiente para prever a ocorrência do dano, nem a metodologia utilizada para estimativa de vida remanescente por corrosão se mostrou eficaz (PE-1PBR-00250). Existe forte suspeita da ocorrência de CIM ou de sua  influencia nas falhas._x000D_
_x000D_
Esta entrega visa gerar subsídios o desenvolvimento de um modelo de predição de CIM a partir da caracterização de microorganismos de oleodutos da UN-BC por metodologias alternativas e pela identificação de parâmetros críticos  para o monitoramento e diagnóstico da ocorrência da CIM. (Entrega em migração para ST SUB - Rufino)</t>
  </si>
  <si>
    <t>Aumentar a confiabilidade dos processos para monitoramento e diagnóstico da CIM; e reduzir as perdas por lucros cessantes ocasionados por falhas dos oleodutos e/ou custos com inspeção e reparo submarino das linhas. Atendimento à conformidade perante ao órgão regulador, visto que o Regulamento Técnico do Sistema de Gerenciamento de Segurança Operacional de Sistemas Submarinos (SGSS) requer que o operador do sistema submarino seja responsável por assegurar a integridade do mesmo.</t>
  </si>
  <si>
    <t>EOJD</t>
  </si>
  <si>
    <t>Flavia Maciel Fernandes Guedes</t>
  </si>
  <si>
    <t>9750699</t>
  </si>
  <si>
    <t>Esta entrega refere-se a 74% do valor total do TC firmado entre IPT e Petrobras (Sigitec 2019/00455-4), equivalente a  R$  6.968.425,58 . Também foram previstos recursos de HH para as gerências do Cenpes envolvidas no estudo, assim como de materiais.</t>
  </si>
  <si>
    <t>Manter o TC junto ao IPT e recursos internos Cenpes previstos para o estudo e acompanhamento.  Manter os prazos de entrega mesmo com os impactos causados pela pandemia da Covid-19. Até o momento foi sinalizado pelo coordenador do IPT que conseguiremos manter estes prazos.</t>
  </si>
  <si>
    <t>O monitoramento e controle da corrosão interna de dutos apresenta limitações para a interpretação objetiva dos resultados de análises microbiológicas e consequente definição das medidas operacionais de controle. Os processos de CIM  (Corrosão Influenciada por Microrganismos) são complexos,  possuindo parâmetros menos conhecidos e de maior dificuldade de interpretação e correlação com o processo corrosivo. Recentemente ocorreu um caso de falha em um oleoduto não pigável da UN-BC por corrosão interna onde a monitoração da corrosão atualmente utilizada não foi suficiente para prever a ocorrência do dano, nem a metodologia utilizada para estimativa de vida remanescente por corrosão se mostrou eficaz (PE-1PBR-00250). A Estratégia de Implantação será via Revisão da metodologia de vida remanescente de dutos atual (PE-1PBR-00250) e da Norma N-2785 com base nos resultados do projeto. A previsão é que após o término do estudo em Julho de 2024, estes documentos estejam revisados e disponíveis até Jul/2025.</t>
  </si>
  <si>
    <t>Levantamento de uma grande quantidade de dados operacionais e de monitoramento de dutos tanto pigáveis quanto não pigáveis selecionados junto à UN-BC. Busca de técnicas alternativas para monitoramento da CIM que sejam viáveis para aplicação no campo e que seja possível definir  critérios de criticidade  para CIM em dutos.  Amostragens de campo para caracterização microbiológica representativa das condições dos dutos da UN-BC</t>
  </si>
  <si>
    <t>UN-BC/ENGP,  SUB/ES/DCT  e LMS/OMD</t>
  </si>
  <si>
    <t>Sem impactos com relação à implementação de metodologia da predição da CIM com base nos resultados dos ensaios em escala piloto em loop. Espera-se que as técnicas alternativas de monitoramento de microorganismos sejam comerciais ou de fácil aplicação, e ainda, que seja possível definir os critérios de criticidade à ocorrência de CIM para estas novas metodologias.</t>
  </si>
  <si>
    <t>Recursos de pessoal, materiais etc previstos no TC com Instituição de Pesquisa competente, assim como, informações e amostras de campo para o desenvolvimento de ensaios representativos</t>
  </si>
  <si>
    <t>Visa aumentar a confiabilidade dos processos para monitoramento e diagnóstico da CIM, assim como reduzir as vulnerabilidades perante aos requisitos do SGSS, no que se refere principalmente aos capítulos 23 (Gerenciamento da Integridade), 25 (Extensão de Vida Útil) e 27 (Descomissionamento e Desativação). E  reduzir as perdas por lucros cessantes ocasionados por falhas dos oleodutos e/ou custos com inspeção e reparo submarino das linhas.</t>
  </si>
  <si>
    <t>Percepção de ordem de grandeza de custo evitado em 2 novas ocorrências de falhas nos próximos 10 anos após entrega (o valor de referência é o valor médio de perda em USD a partir do histórico de 4 falhas em dutos da UN-BC ocorridas desde  2016,  onde existem indícios de ocorrência de corrosão microbiológica) :_x000D_
_x000D_
Abordagem de impactos do projeto de P&amp;D visão de custos evitados com falhas de dutos: (1) PCP-2/PPG-1A (Relatório de Comissão DIP UO-BC 801/2018 - PCP-2/PPG-1A), (2) PVM-3 (Relatório da Comissão DIP - UO-BC-895/2016 - PVM-3); (3) P-25/P-31 (Relatório Comissão DIP UO-ES 165/2019 - P-25/P-31) e (4) PO-MSP-VL-02 (Relatório Comissão DIP UO-BC 1307/2017 - PO-MSP-VL-02).                                                                               Perda média em dólares por falha é de considerada conforme apresentado na aba "Referências"  -&gt; Aproximadamente  USD 52.297.054,10 = R$ 266.192.005,36 (Valor de câmbio aplicado de 5,09 reais, o dólar)</t>
  </si>
  <si>
    <t>O risco é referente somente à possíveis técnicas alternativas e à definição de critérios de criticidade para ocorrência de CIM.</t>
  </si>
  <si>
    <t>Metodologia  para  desenvolvimento de um modelo de predição de CIM a partir da caracterização de microorganismos de oleodutos da UN-BC por metodologias alternativas e pela identificação de parâmetros críticos  para o monitoramento e diagnóstico da ocorrência da CIM</t>
  </si>
  <si>
    <t>PT-200.20.00040.49</t>
  </si>
  <si>
    <t>PT-200.20.00222.16</t>
  </si>
  <si>
    <t>EV-00882</t>
  </si>
  <si>
    <t>Tratam. Quím p/ Hibernação de Dutos Rígidos com Água do Mar</t>
  </si>
  <si>
    <t>Recomendação de Tratamento Químico indicando dosagens apropriadas e prazos máximos de  hibernação com manutenção da eficiência (manutenção da integridade do duto)._x000D_
Atualmente não se sabe o tempo de persistência da efetividade biocida destes tratamentos e a influência de outros parâmetros, como a presença de TOG no fluido de hibernação. Adicionalmente, de forma prospectiva será avaliada a aplicação de biocidas com liberação controlada (nanotecnologia), de modo a verificar a possibilidade de extensão desta persistência e/ou possibilidade de redução de dosagem do biocida para reduzir impactos ambientais. (Entrega em migração para ST SUB - Rufino)</t>
  </si>
  <si>
    <t>Garantir a integridade dos dutos durante hibernação para um período de tempo a ser determinado pelo estudo. Adicionalmente, o tratamento químico com biocidas para prevenção da atividade microbiana durante a fase de  hibernação evitará  a contaminação de dutos suscetíveis à ocorrência de CIM (corrosão influenciada por microorganismos) durante sua vida útil operacional.                                       _x000D_
Reduzir os riscos de custos gerados por uma hibernação inadequada, que pode levar à falhas por CIM, vazamentos para o meio ambiente levando à aplicação de multas e sanções pelo Órgão Ambiental, necessidade de intervenções submarinas (diver assisted ou diverless) para eventuais reparos, além de possíveis impactos no descomissionamento.</t>
  </si>
  <si>
    <t>Esta entrega refere-se a 26% do valor total do TC firmado entre IPT e Petrobras (Sigitec 2019/00455-4), equivalente a  R$ 2.446.061,03. Também foram previstos recursos de HH para as gerências do Cenpes envolvidas no estudo, assim como de materiais.</t>
  </si>
  <si>
    <t>Manter o TC junto ao IPT e recursos internos Cenpes previstos para o estudo e acompanhamento.  Manter os prazos de entrega mesmo com os impactos causados pela pandemia da Covid-19. Até o momento foi sinalizado pelo coordenador do IPT que conseguiremos manter estes prazos. Também já realizamos três amostragens de campo até o momento (mesmo durante pandemia), incluindo uma amostragem de água do mar na Plataforma P-53 para caracterização e aplicação nos ensaios, assim como amostragem de óleo.</t>
  </si>
  <si>
    <t>Atualmente não se sabe o tempo de persistência da efetividade biocida destes tratamentos e a influência de outros parâmetros, como a presença de TOG no fluido de hibernação. O tratamento a ser indicado tem previsão de aplicação em dutos rígidos submarinos da UN-BC a partir de Julho 2024._x000D_
Adicionalmente, de forma prospectiva será avaliada a aplicação de biocidas com liberação controlada (nanotecnologia), de modo a verificar a possibilidade de extensão desta persistência e/ou possibilidade de redução de dosagem do biocida para reduzir impactos ambientais.</t>
  </si>
  <si>
    <t>Os produtos químicos biocidas  e sequestrantes de oxigênio devem ser produtos disponíveis no mercado, produtos comerciais e preferencialmente, de baixo  impacto ambiental. _x000D_
Serão consideradas as condições de temperatura de exposição e a presença de TOG residual no duto, já que estes parâmetros podem influenciar no desempenho dos  tratamentos.</t>
  </si>
  <si>
    <t>UN-BC/ENGP,   SUB/ES/DCT e LMS/OMD</t>
  </si>
  <si>
    <t>Espera-se a manutenção do fornecimento dos produtos comercias.</t>
  </si>
  <si>
    <t>Recursos de pessoal, materiais etc previstos no TC com Instituição de Pesquisa competente, assim como, informações e amostras de campo para o desenvolvimento de ensaios representativos.</t>
  </si>
  <si>
    <t>Visa  garantir a integridade dos dutos durante hibernação para um período de tempo a ser determinado pelo estudo. Adicionalmente, o tratamento químico com biocidas para prevenção da atividade microbiana durante a fase de  hibernação evitará  a contaminação de dutos suscetíveis à ocorrência de CIM (corrosão influenciada por microorganismos em aços carbono) durante sua vida útil operacional. Com isso, esta entrega visa agregar valor tanto no aumento da confiabilidade nas avaliações da integridade dos dutos e equipamentos submarinos quanto na redução das vulnerabilidades perante aos requisitos do SGSS, no que se refere principalmente aos capítulos 23 (Gerenciamento da Integridade), 25 (Extensão de Vida Útil) e 27 (Descomissionamento e Desativação) .</t>
  </si>
  <si>
    <t>Percepção de ordem de grandeza de custo evitado em 1  ocorrência de falha de dutos por Corrosão Influenciada por Microorganismos nos próximos 10 anos (o valor de referência é o valor médio de perda em USD a partir do histórico de 4 falhas em dutos da UN-BC ocorridas desde  2016,  onde existem indícios de ocorrência de corrosão microbiológica) :_x000D_
_x000D_
Abordagem de impactos do projeto de P&amp;D visão de custos evitados com falhas de dutos por CIM: (1) PCP-2/PPG-1A (Relatório de Comissão DIP UO-BC 801/2018 - PCP-2/PPG-1A), (2) PVM-3 (Relatório da Comissão DIP - UO-BC-895/2016 - PVM-3); (3) P-25/P-31 (Relatório Comissão DIP UO-ES 165/2019 - P-25/P-31) e (4) PO-MSP-VL-02 (Relatório Comissão DIP UO-BC 1307/2017 - PO-MSP-VL-02).                                                                               Perda média em dólares por falha é de considerada conforme apresentado na aba "Referências"  -&gt; Aproximadamente  USD 52.297.054,10 = R$ 266.192.005,36 (Valor de câmbio aplicado de 5,09 reais, o dólar)</t>
  </si>
  <si>
    <t>Dependendo dos produtos selecionados podem ocorrer momentos de falta de insumos necessários para a produção dos mesmos. Já ocorreu no passado, por exemplo, impactos na produção de THPS, hoje já normalizado.</t>
  </si>
  <si>
    <t>Recomendação de Tratamento Químico indicando dosagens apropriadas e prazos máximos de  hibernação com manutenção da eficiência (prevenção da CIM no duto submarino). Também serão realizados ensaios de ecotoxicidade em diferentes tempos de exposição, de modo a subsidiar solicitações de licenciamento ambiental.</t>
  </si>
  <si>
    <t>PT-200.20.00040.50</t>
  </si>
  <si>
    <t>PT-200.20.00222.19</t>
  </si>
  <si>
    <t>EV-00883</t>
  </si>
  <si>
    <t>Medição de espessura com RPAS (drones)</t>
  </si>
  <si>
    <t>1- Mapear o estado da arte quanto a medição de espessura com uso de RPAS (drone), focando na técnica de laser ultrasonics, para definição de estratégia a seguir neste sentido. _x000D_
2 - Orientar a contratação do serviço de medição de espessura com RPAS tanto para áreas abertas quanto para espaços confinados, com uso das técnicas disponíveis na atualidade.</t>
  </si>
  <si>
    <t>A solução visa realizar a medição de espessura em locais de difícil acesso de modo a evitar montagem de andaimes e minimizar o trabalho em altura, garantindo a continuidade operacional, aumento da segurança dos trabalhadores e dos ativos da Companhia e fornecimento de dados de forma alinhada aos esforços da empresa em adesão à transformação digital.</t>
  </si>
  <si>
    <t>upimgs/3_nyTncjy.jpg</t>
  </si>
  <si>
    <t>Horas de equipe (PEP75) .</t>
  </si>
  <si>
    <t>ESTRATÉGIA DE IMPLANTAÇÃO: #[ Validar a tecnologia com base nos resultados obtidos em contrato piloto. ]#</t>
  </si>
  <si>
    <t>A medição de espessura em locais de difícil acesso demanda a instalação de andaimes ou o serviço de escaladores industriais. A expectativa é iniciar a aplicação da solução com RPAS no âmbito do E&amp;P, a partir de outubro de 2021</t>
  </si>
  <si>
    <t>Acesso do veículo aos pontos de interesse e possibilidade de restrições ao voo ou interferências eletromagnéticas</t>
  </si>
  <si>
    <t>- PETROBRAS: GIA-E&amp;P/EAEP/CAEP e BUZIOS/PRODUCAO/ENGP/EN._x000D_
- FORA DA PETROBRAS: empresas prestadoras de serviços de medição de espessura no Brasil e no exterior.</t>
  </si>
  <si>
    <t>Oferta do serviço diante de demanda segura do cliente</t>
  </si>
  <si>
    <t>Demanda sinalizada por parte do cliente para que seja viável implantar a tecnologia na Petrobras.</t>
  </si>
  <si>
    <t>- Aumento das condições de segurança, de produtividade e alinhamento às demandas da Transformação Digital na Companhia;_x000D_
- Redução de HHER em locais altos e espaços confinados;</t>
  </si>
  <si>
    <t>RACIONAL DE VALORAÇÃO: _x000D_
* RACIOCÍNIO PARA O CÁLCULO DOS BENEFÍCIOS: _x000D_
Custos evitados com paradas não programadas e acidentes devido à garantia da continuidade operacional, ao consequente aumento da segurança dos trabalhadores e dos ativos da Companhia com fornecimento de dados de forma alinhada aos esforços da empresa de adesão à transformação digital._x000D_
_x000D_
$[¨¨¨¨¨¨¨¨¨¨¨¨¨¨¨¨¨¨¨¨¨¨¨¨¨  PREMISSAS ADOTADAS  ¨¨¨¨¨¨¨¨¨¨¨¨¨¨¨¨¨¨¨¨¨¨¨¨¨_x000D_
A. CÁLCULO DOS BENEFÍCIOS:_x000D_
--------------------------------------------------------------------------_x000D_
Considerando por base o contrato atual da UO-RIO com escalada industrial que é de R$12 milhões para 2 anos. Cerca de 70% (8,4 milhões) deste valor é somente para inspeção. _x000D_
--&gt; Estimativa de redução de custo de 30% sobre inspeções pelo uso desta tecnologia. Obs.: O projeto contribui com 45% deste valor._x000D_
===== O CUSTO DE UMA VIDA É INESTIMÁVEL =====_x000D_
--------------------------------------------------------------------------_x000D_
_x000D_
B. CÁLCULO DE CUSTOS E DESPESAS:_x000D_
--------------------------------------------------------------------------_x000D_
Referência: custos de diária embarcada do serviço de inspeção visual com RPAS (cerca de R$ 10 mil) acrescida de 20%._x000D_
_x000D_
1 ano para implantação da tecnologia a um custo de R$ 4MM_x000D_
--------------------------------------------------------------------------]$</t>
  </si>
  <si>
    <t>Desempenho insatisfatório da solução</t>
  </si>
  <si>
    <t>A solução visa realizar a  medição de espessura em locais de difícil acesso de modo a evitar montagem de andaimes e minimizar o trabalho em altura._x000D_
                                                                           Parâmetros a serem alcançados:                            Capacidade de medição de espessura de acordo com os requisitos normativos vigentes</t>
  </si>
  <si>
    <t>PT-200.20.00041.03</t>
  </si>
  <si>
    <t>EV-00884</t>
  </si>
  <si>
    <t>Mandril de Gás Lift com Redirecionamento</t>
  </si>
  <si>
    <t>Mandril comercial de gas lift com redirecionamento do gás</t>
  </si>
  <si>
    <t>O mandril de gas-lift com redirecionamento do gás apresenta em média um desempenho da ordem de 2% superior ao mandril convencional. Considerando que esse é o principal método de elevação artificial empregado na Petrobras, o ganho pode ser considerável.</t>
  </si>
  <si>
    <t>upimgs/mandril.jpg</t>
  </si>
  <si>
    <t>BEK9</t>
  </si>
  <si>
    <t>Hendy Tisserant Rodrigues</t>
  </si>
  <si>
    <t>9858360</t>
  </si>
  <si>
    <t>Para o desenvolvimento e construção do novo mandril foram empregados cerca de R$ 4 milhões.</t>
  </si>
  <si>
    <t>Definir poço com as características desejadas (alta vazão de injeção e IP), além de configuração da coluna de produção semelhante (diâmetro e metalurgia) com workover programado.</t>
  </si>
  <si>
    <t>O mandril pode substituir plenamente qualquer mandril de gas lift convencional. No entanto, os casos que trazem mais ganhos são de altas vazões de injeção de gas lift e altos Índices de Produtividade.</t>
  </si>
  <si>
    <t>O novo mandril de gas-lift foi desenvolvido de forma a poder substituir plenamente os mandris convencionais.</t>
  </si>
  <si>
    <t>NEAT, Weatherford, Schlumberger e PTC</t>
  </si>
  <si>
    <t>Será necessário o licenciamento da Petrobras junto aos fornecedores de madris convencionais de forma a reduzir custos de fabricação. A área de elevação artificial da Petrobras já tem longo relacionamento com esse mercado, inclusive com licenciamento de válvulas de gas-lift de patente Petrobras.</t>
  </si>
  <si>
    <t>Definição de poço para teste do primeiro exemplar do mandril modificado.</t>
  </si>
  <si>
    <t>O principal ganho potencial é o incremento de vazão em poços com injeção de gas lift. Apesar de o ganho ser incremental, o gas lift é o principal método de elevação artificial da Petrobras, o que mostra grande potencial de abrangência.</t>
  </si>
  <si>
    <t>- Aplicação do mandril em um poço por ano._x000D_
- Incremento de vazão da ordem de 2% no primeiro ano, caindo para 1% no segundo ano, 0,5% no terceiro e zero a partir do quarto ano._x000D_
- Vazão típica de poço do pós-sal de 6000 bbl/d._x000D_
VPL de 60 milhões em 10 anos.</t>
  </si>
  <si>
    <t>Aplicação em poços com baixa vazão de gás lift._x000D_
Aplicação em poços de baixos IP, em que a diminuição de pressão no fundo não traz ganhos significativos.</t>
  </si>
  <si>
    <t>O mandril com redirecionamento possui geometria modificada que permite ao gás ser injetado para cima, ou seja, na mesma direção da corrente de fluidos produzidos. Assim, evita-se perdas de carga localizadas devido à mistura do gás em contra-corrente com os fluidos produzidos.</t>
  </si>
  <si>
    <t>PT-200.20.00104.02</t>
  </si>
  <si>
    <t>EV-00885</t>
  </si>
  <si>
    <t>Cubo de Difrações em Mero</t>
  </si>
  <si>
    <t>Gerar Cubos de difrações e atributos associados no campo de Mero para análise de zonas fraturadas, carstes e Vulcanicas, através do programa Difrac ZO produzido pelo CT com a Unicamp</t>
  </si>
  <si>
    <t>Identificação de áreas fraturas, zonas super-porosas, Cartes e vulcanicas contribuindo para a melhor caracterização do reservatório e consequentemente com a melhoria no plano de drenagem.</t>
  </si>
  <si>
    <t>upimgs/hiperboles.png</t>
  </si>
  <si>
    <t>PT-200.20.00108.02</t>
  </si>
  <si>
    <t>EV-00886</t>
  </si>
  <si>
    <t>Algoritmos para cálculo de propriedades mecânicas para modelagem de falhas e fraturas</t>
  </si>
  <si>
    <t>Compilação de fórmulas para cálculo de propriedades mecânicas a partir de perfis elétricos para modelagem de falhas/fraturas e geomecânica.​</t>
  </si>
  <si>
    <t>- Otimização do fluxos de modelagem da estratigrafia mecânica e modelagem geomecânica, com base na redução do tempo de busca por informação resultando em redução do tempo de execução;_x000D_
- Atualização da Calculadora de Propriedades Mecânicas do SIGEO;_x000D_
- Integração com softwares comerciais que possuam interpretador python;</t>
  </si>
  <si>
    <t>upimgs/Falhas_0Pyz8wh.png</t>
  </si>
  <si>
    <t>PT-200.20.00111.03</t>
  </si>
  <si>
    <t>EV-00887</t>
  </si>
  <si>
    <t>Diagênese Mg-argilas BS e BC</t>
  </si>
  <si>
    <t>Modelo das reações diagenéticas e mapa de distribuição das fases diagenéticas dos Mg-argilominerais nas bacias de Santos e Campos.</t>
  </si>
  <si>
    <t>Dar suporte à tomada de decisão, por meio da representação e da previsão de intervalos não-reservatórios (diageneticamente modificados devido às reações dos argilominerais), críticos para a exploração.</t>
  </si>
  <si>
    <t>upimgs/Entrega_Diagenese.png</t>
  </si>
  <si>
    <t>1 - HH CENPES/PDIEP/CMG/TR;_x000D_
2 - HH CENPES/PDIEP/CMG,_x000D_
3 - Contratos de terceirizados para serviços laboratoriais,_x000D_
4 - Contratos de manutenção de equipamentos;_x000D_
5 - Viagens nacionais;_x000D_
6 - Análises laboratóriais externas (pequenos serviços);_x000D_
7 - TC 2017/00168-0.</t>
  </si>
  <si>
    <t>Situação atual: áreas do Pré-Sal com poucos dados/estudos de argilominerais e/ou necessidade de modelo deposicional atualizado._x000D_
_x000D_
Onde será aplicado o estudo: Bacia de Santos (Júpiter, Berbigão, Sagitário, Lula e Búzios ) e Campos (Papa-Terra, Maromba, Xerelete, Bravo, Forno, BID 15 - Naru, Yba, Opal, BID-14 - Urissanê e Mairarê)_x000D_
_x000D_
A partir de quando: Entrega parcial.</t>
  </si>
  <si>
    <t>O entregável deve estar em um formato que possibilite a implementação do modelo conceitual pelo cliente: SIGEO e em relatórios técnicos.</t>
  </si>
  <si>
    <t>1 - Laboratórios de Mineralogia Aplicada (CENPES/PDIEP/CMG/TR),_x000D_
2 - Laboratório MEV (CENPES/PDIEP/CMG/TR)_x000D_
3 -  Laboratórios de rocha (CENPES/PDIEP/CMG/TR),_x000D_
4 - Clientes (EXP/TPGG/TDGEO, EXP/PE/AB, EXP/AEXP/AT1, EXP/AEXP/AT2)</t>
  </si>
  <si>
    <t>Implantação do modelo/conhecimento gerado.</t>
  </si>
  <si>
    <t>Limitar perdas futuras devido a perfuração de poços com extensos intervalos argilosos ou diageneticamente modificados (não-reservatório).</t>
  </si>
  <si>
    <t>Modelo diagenético conceitual dos argilominerais magnesianos no Pré-Sal das bacias de Santos e Campos.</t>
  </si>
  <si>
    <t>PT-200.20.00112.05</t>
  </si>
  <si>
    <t>EV-00888</t>
  </si>
  <si>
    <t>Modelo de Mg-argilas do Andar Jiquiá nos Campos de Tupi e Búzios</t>
  </si>
  <si>
    <t>Disponibilizar modelo deposicional conceitual dos argilominerais no Andar Jiquiá nos Campos de Búzios e Tupi.</t>
  </si>
  <si>
    <t>upimgs/1RJS_0689A_RJ_-_6.26500_m_-_Lâmina_-_Siliciclásticos_-_3.jpg</t>
  </si>
  <si>
    <t>Situação atual: áreas do Pré-Sal com poucos dados/estudos de argilominerais e/ou necessidade de modelo deposicional atualizado._x000D_
_x000D_
Onde será aplicado o estudo: Campos de Lula e Búzios._x000D_
_x000D_
A partir de quando: Entregas parcias.</t>
  </si>
  <si>
    <t>O entregável deve estar em um formato que possibilite a implementação do modelo conceitual pelo cliente: SIGEO e relatórios técnicos.</t>
  </si>
  <si>
    <t>Limitar perdas futuras devido a perfuração de poços com extensos intervalos argilosos ou diageneticamente modificados (não-reservatórios).</t>
  </si>
  <si>
    <t>Modelo conceitual dos argilominerais no Andar Jiquiá nos Campos de Búzios e Lula.</t>
  </si>
  <si>
    <t>PT-200.20.00112.06</t>
  </si>
  <si>
    <t>EV-00889</t>
  </si>
  <si>
    <t>MSCL - aquisição digital de dados de testemunhos</t>
  </si>
  <si>
    <t>MSCL -Definir fluxograma para automatização da aquisição digital de dados de testemunhos e avaliar  custo/benefício</t>
  </si>
  <si>
    <t>A entrega foi cancelada a pedido dos clientes</t>
  </si>
  <si>
    <t>BQK7</t>
  </si>
  <si>
    <t>Leonardo Ribeiro Tedeschi</t>
  </si>
  <si>
    <t>9711232</t>
  </si>
  <si>
    <t>EV-00890</t>
  </si>
  <si>
    <t>Paragênese de constituintes diagenéticos e datação U-Pb e NanoSIM</t>
  </si>
  <si>
    <t>Paragênese dos constituintes diagenéticos com datação U-Pb e análises isotópicas NanoSIM em  escala nanométrica</t>
  </si>
  <si>
    <t>Obter idades e assinaturas isotópicas para as relações paragenéticas em reservatórios carbonáticos do pré-sal</t>
  </si>
  <si>
    <t>upimgs/U-Pb2.PNG</t>
  </si>
  <si>
    <t>PT-200.20.00112.08</t>
  </si>
  <si>
    <t>EV-00891</t>
  </si>
  <si>
    <t>Parametrização geométrica de feições hidrotermais no Pré-sal</t>
  </si>
  <si>
    <t>Parametrização geométrica de feições hidrotermais no Pré-sal, em áreas das Bacias de Santos e de Campos, e de reservatórios de Bacias de outros países, publicados na Plataforma Daks.</t>
  </si>
  <si>
    <t>Disponibilizar medidas de espessuras em poços e larguras em mapas/e ou seções sísmicas de feições hidrotermais no pré-sal  das bacias de Campos e de Santos (reservatórios com silicificação e/ou dolomitização).</t>
  </si>
  <si>
    <t>upimgs/Hidrotermal.png</t>
  </si>
  <si>
    <t>UR9B</t>
  </si>
  <si>
    <t>Adriana Pereira da Silva</t>
  </si>
  <si>
    <t>9860920</t>
  </si>
  <si>
    <t>HH CENPES/PDIEP/CMG</t>
  </si>
  <si>
    <t>Fazer com que os parâmetros medidos façam parte de uma plataforma para consulta.</t>
  </si>
  <si>
    <t>Implantada. _x000D_
Aplicada aos campos e áreas exploratórias do pré-sal_x000D_
Dez/2020</t>
  </si>
  <si>
    <t>Colaboração dos interpretes de áreas de exploração e reservatório  para disponibilizar as seções sísmicas e mapas das áreas a serem parametrizadas.</t>
  </si>
  <si>
    <t>Clientes (EXP/TPGG/TDGEO; EXP/AEXP/AT1)_x000D_
_x000D_
Colaboradores (RES-TR; EXP/AEXP/AT2; RES/DND/ES; UN-ES/ATP-JUB/RES; UN-ES/ATP-AB/RES; UN-BS/ATP-IASA/RES)</t>
  </si>
  <si>
    <t>Que as parametrizações adquiridas/ conhecimento registrado em relatório possam ser absorvidos pelos exploracionistas e consultados em banco de dados da companhia.</t>
  </si>
  <si>
    <t>Acesso a Platarforma Daks, a trabalhos já publicados e aos dados de campos internos da companhia.</t>
  </si>
  <si>
    <t>1- Auxiliar na tomada de decisões ao se perfurar em áreas potenciais à atuação de fluidos hidrotermais</t>
  </si>
  <si>
    <t>1 - Limitar perdas futuras, perfurando intervalos com extensas zonas silicificadas e/ou dolomitizadas, que por ventura reduzam em muito a qualidade dos reservatórios.</t>
  </si>
  <si>
    <t>Parametrização de áreas/intervalos reservatórios do pré-sal com evidências de hidrotermalismo. Entrega de um Relatório com as parametrizações em áreas da Bacia de Campos  e de Santos</t>
  </si>
  <si>
    <t>EV-00892</t>
  </si>
  <si>
    <t>Relação da espessura da anidrita capeadora com carstificação</t>
  </si>
  <si>
    <t>Medir e avaliar o efeito da espessura da anidrita capeadora na amplitude sísmica e analisar a relação com a carstificação nos carbonatos.</t>
  </si>
  <si>
    <t>Predição de áreas com espessuras anômalas associadas a altos IPs dos poços.</t>
  </si>
  <si>
    <t>upimgs/Anidrita3_7dOo9Rd.png</t>
  </si>
  <si>
    <t>UR86</t>
  </si>
  <si>
    <t>Lisie Carvalho Falcao</t>
  </si>
  <si>
    <t>9860599</t>
  </si>
  <si>
    <t>PT-200.20.00112.09</t>
  </si>
  <si>
    <t>EV-00893</t>
  </si>
  <si>
    <t>Processamento sônico – versão beta</t>
  </si>
  <si>
    <t>Versão Beta de processamento sônico (contr. qualid., Vp,Vs, aumento de resol. vert.)</t>
  </si>
  <si>
    <t>upimgs/Sonico_VvgB1ea.PNG</t>
  </si>
  <si>
    <t>EV-00894</t>
  </si>
  <si>
    <t>Plataforma de Análise de Imagens - Rocha Digital</t>
  </si>
  <si>
    <t>Software para análise de imagens de lâminas, microtomografia, tomografia e perfil de imagens.</t>
  </si>
  <si>
    <t>upimgs/GeoSlicer.png</t>
  </si>
  <si>
    <t>HR12</t>
  </si>
  <si>
    <t>Bruno Barbosa Rodrigues</t>
  </si>
  <si>
    <t>2488739</t>
  </si>
  <si>
    <t>PT-200.20.00123.03</t>
  </si>
  <si>
    <t>EV-00895</t>
  </si>
  <si>
    <t>Injeção de produtos químicos pela VGL</t>
  </si>
  <si>
    <t>Avaliação das VGLs com injeção de PQs (AB e JUB-CHT)</t>
  </si>
  <si>
    <t>Redução da necessidade de umbilicais para a injeção de produtos químicos, em especial quando existe perda destes umbilicais. Acredita-se que a injeção de produtos químicos via gas-lift possa ser uma alternativa tecnicamente viável para alguns cenários.</t>
  </si>
  <si>
    <t>upimgs/Venturi516.png</t>
  </si>
  <si>
    <t>Os gastos de P&amp;D desta iniciativa totalizam R$ 2,1 milhões.</t>
  </si>
  <si>
    <t>Redução operacional do NEAT impossibilita testes experimentais.</t>
  </si>
  <si>
    <t>Existem poços na Petrobras que já utilizam essa prática mas ainda existem dúvidas quanto aos efeitos do produto químico no sistema de injeção. Principais aspectos são:_x000D_
- Desempenho das VGL quanto à vazão de gás._x000D_
- Dosagem dos produtos químicos ocorre de forma contínua ou em slugs, o que reduz sensivelmente a eficiência destes últimos.</t>
  </si>
  <si>
    <t>Ter certeza que o solvente utilizado nos produtos químicos não afetará o desempenho das VGLs, e definir a janela operacional onde essa injeção possa ser feito de maneira segura sem causar a obstrução do  sistema de injeção de gas-lift.</t>
  </si>
  <si>
    <t>NEAT, fornecedores de VGL e produtos químicos.</t>
  </si>
  <si>
    <t>Injeção via VGL possa substituir injeção dedicada em caso de falha.</t>
  </si>
  <si>
    <t>Retorno das atividades de teste no NEAT</t>
  </si>
  <si>
    <t>Redução de perdas durante parada de produção devido à falha do sistema de injeção química._x000D_
- 1 poço do Pré-Sal com obstrução de umbilical/VIQ por ano._x000D_
- Parada de produção por 30 dias._x000D_
- Perda de produção de 20.000 bopd, com redução de 10% a cada ano._x000D_
VPL de R$360 milhões.</t>
  </si>
  <si>
    <t>Possíveis danos na VGL que não puderam ser verificados em simulações._x000D_
Produtos químicos com composição muito diferente da usual.</t>
  </si>
  <si>
    <t>Avaliação do uso das válvulas de injeção de gas-lift quanto ao escoamento de gás com produtos químicos, utilizando simulação computacional (CFD).</t>
  </si>
  <si>
    <t>PT-200.20.00126.04</t>
  </si>
  <si>
    <t>EV-00896</t>
  </si>
  <si>
    <t>Nova metodologia de ajuste histórico de souring</t>
  </si>
  <si>
    <t>Disponibilização da nova metodologia de ajuste histórico de souring</t>
  </si>
  <si>
    <t>ST-0128</t>
  </si>
  <si>
    <t>Prevenção e mitigação de souring</t>
  </si>
  <si>
    <t>PT-200.20.00128.01</t>
  </si>
  <si>
    <t>EV-00897</t>
  </si>
  <si>
    <t>Simulação de Transporte Reativo - Novas implementações do COORES</t>
  </si>
  <si>
    <t>Aplicações de novas implementações do software de Transporte Reativo COORESFlow._x000D_
Além da capacidade de simular modelo fullfield e apresentar malha adaptativa, o software será capaz de simular reinjeção de água produzida em carbonatos considerando perda de injetividade e reatividade, além do acoplamento IRF+Geomecânica.</t>
  </si>
  <si>
    <t>(1) Aumento da Eficiência de injeção;_x000D_
(2) Redução de custo com metalurgia de poços produtores que não serão convertidos em injetores;_x000D_
(3) Previsão perda de injetividade em carbonatos.</t>
  </si>
  <si>
    <t>upimgs/Novas_Implementações.jpg</t>
  </si>
  <si>
    <t>Realização de ensaios para determinação de parâmetros geomecânicos;                                                                        Assinatura de contrato com IFPEN para simulador de transporte reativo.</t>
  </si>
  <si>
    <t>O by-pass total da URS na P-58 já é realizado desde outubro de 2015;_x000D_
Houve mudança de metalurgia de poços produtores que não serão convertidos em injetores;_x000D_
O ajuste de histórico foi realizado para todos os poços em que há água produzida com porcentagem de água de injeção e a atualização é feita sempre que necessário;_x000D_
O by-pass parcial da URS nos FPSOs Cidade de Itaguaí e Cidade de Mangaratiba será realizado em 2020.</t>
  </si>
  <si>
    <t>Pequenas obras na plataforma;_x000D_
Aditivos em contratos com afretadas para a realização de by-pass da URS;_x000D_
Produtos químicos antiincrustantes disponíveis;_x000D_
Metalurgia substituta disponível no mercado.</t>
  </si>
  <si>
    <t>VPL riscado R$ 80 MM</t>
  </si>
  <si>
    <t>Ajuste de histórico da água produzida de poços do Pré-sal por simulação de transporte reativo em meio poroso;_x000D_
Avaliação do impacto do by-pass da URS nos FPSO’s do PPSBS e Parque das Baleias considerando os modelos de IRF ajustados para histórico de composição de água produzida;_x000D_
Avaliação da perda de injetividade associada ao aumento do teor de sólidos na água de injeção por conta do by-pass;_x000D_
Modelagem do ganho de injetividade devido a interações rocha-fluido no entorno do injetor para injeção de água do mar dessulfatada, água do mar e água produzida;_x000D_
Acoplamento IRF-Geomecânica.</t>
  </si>
  <si>
    <t>PT-200.20.00139.01</t>
  </si>
  <si>
    <t>EV-00898</t>
  </si>
  <si>
    <t>ModEstratigráficoComputacional - SapinhoáAdj (ATRIBUTOS SÍSMICOS)</t>
  </si>
  <si>
    <t>Versão ALFA do código de dispersão de fácies carbonáticas a partir de algoritmo híbrido de fáceis (fuzzy e processo) aplicado ao modelo de interpretação utilizando ATRIBUTOS SÍSMICOS</t>
  </si>
  <si>
    <t>PT-200.20.00143.04</t>
  </si>
  <si>
    <t>EV-00899</t>
  </si>
  <si>
    <t>ModEstratigráficoComputacional - SapinhoáAdj (SISMICA e PETROGRAFIA)</t>
  </si>
  <si>
    <t>Versão BETA do código de dispersão de fácies carbonáticas a partir de algoritmo híbrido de fáceis (processo, lógica fuzzy e geoestatística) aplicado ao modelo de interpretação utilizando PETROFÁCIES E ATRIBUTOS SÍSMICOS.</t>
  </si>
  <si>
    <t>PT-200.20.00143.06</t>
  </si>
  <si>
    <t>EV-00900</t>
  </si>
  <si>
    <t>ModEstratigráficoComputacional - SapinhoáAdj (POROSIDADES)</t>
  </si>
  <si>
    <t>Versão BETA do código de dispersão de fácies carbonáticas a partir de algoritmo híbrido de fáceis (processo, lógica fuzzy e geoestatística) aplicado ao modelo de POROSIDADES utilizando ATRIBUTOS SÍSMICOS, LITOFÁCIES, ANÁLOGOS  e PETROFÁCIES.</t>
  </si>
  <si>
    <t>PT-200.20.00143.07</t>
  </si>
  <si>
    <t>EV-00901</t>
  </si>
  <si>
    <t>Inteligência Artificial-ALFA- Fácies Turbidíticas - modelo-teste</t>
  </si>
  <si>
    <t>Aplicação da Versão alfa do código de classificação a partir da tabela de fácies ao sistema turbidítico utilizado como modelo.</t>
  </si>
  <si>
    <t>PT-200.20.00143.01</t>
  </si>
  <si>
    <t>EV-00902</t>
  </si>
  <si>
    <t>Inteligência Artificial-BETA- Fácies Turbidíticas - modelo-teste</t>
  </si>
  <si>
    <t>Aplicação da versão Beta à tabela de fácies do KSup da Bacia de Segipe Alagoas</t>
  </si>
  <si>
    <t>PT-200.20.00143.08</t>
  </si>
  <si>
    <t>EV-00903</t>
  </si>
  <si>
    <t>Inteligência Artificial-BETA- FcsTurbidíticas - Bc Sergipe-Alagoas</t>
  </si>
  <si>
    <t>Aplicação da versão Beta à tabela de fácies do Ksup da Bacia do Espírito Santo</t>
  </si>
  <si>
    <t>PT-200.20.00143.09</t>
  </si>
  <si>
    <t>EV-00904</t>
  </si>
  <si>
    <t>MARKOV-ALFA (fcs carb./evaporitos) aplicado modelo-teste</t>
  </si>
  <si>
    <t>Aplicação da Versão ALFA do código MARKOV de dispersão de fácies carbonático/evaporíticas a partir da tabela de fácies ao modelo geológico de teste.</t>
  </si>
  <si>
    <t>Cliente: EXP/TPGG/TGEO</t>
  </si>
  <si>
    <t>PT-200.20.00143.02</t>
  </si>
  <si>
    <t>EV-00905</t>
  </si>
  <si>
    <t>MARKOV-BETA (fcs carb./evaporitos) aplicado modelo-teste</t>
  </si>
  <si>
    <t>Aplicação da Versão BETA do código MARKOV de dispersão de fácies carbonático/evaporíticas a partir da tabela de fácies ao modelo geológico de teste.</t>
  </si>
  <si>
    <t>PT-200.20.00143.10</t>
  </si>
  <si>
    <t>EV-00906</t>
  </si>
  <si>
    <t>MARKOV-BETA (fcs carb./evaporitos) aplicado modelo-REAL</t>
  </si>
  <si>
    <t>Aplicação da Versão BETA do código MARKOV de dispersão de fácies carbonático/evaporíticas a partir da tabela de fácies a MODELO REAL de SUBsuperfície.</t>
  </si>
  <si>
    <t>PT-200.20.00143.11</t>
  </si>
  <si>
    <t>EV-00907</t>
  </si>
  <si>
    <t>Inversão Sísmica Geoestatística</t>
  </si>
  <si>
    <t>Inversão Sísmica Geoestatística em Carbonatos – Albiano Bacia de Santos</t>
  </si>
  <si>
    <t>Implementação dos algoritmos e disponibilização de ferramenta computacional com foco na geração de atributos sísmicos.</t>
  </si>
  <si>
    <t>Carbonatos - Albiano Bacia de Santos. 2021</t>
  </si>
  <si>
    <t>agamento da parcela do TC com a UFRGS, Pagamento da Universidade de Alberta para uso das bibliotecas de Geoestatística e Infraestrutura de Computação de Alto Desempenho.</t>
  </si>
  <si>
    <t>Disponibilizar workflow em linguagem Python, com uso de HPC, para modelagem de volumes de IP, IS e Densidade. Este workflow utilizará como estudo de caso um sistema carbonático da Bacia de Santos.</t>
  </si>
  <si>
    <t>EV-00908</t>
  </si>
  <si>
    <t>Migração multicomponente</t>
  </si>
  <si>
    <t>Acoplamento entre geração multicomponete, análise PVT e fluxo em meio poroso</t>
  </si>
  <si>
    <t>Acoplamento entre geração multicomponete, análise PVT e métodos numéricos para simulação de fluxo em meio poroso, no sistema SimBR a fim de realizar a simulação da migração multicomponente.</t>
  </si>
  <si>
    <t>BDQ5</t>
  </si>
  <si>
    <t>Jose Alberto de Araujo</t>
  </si>
  <si>
    <t>9866383</t>
  </si>
  <si>
    <t>Manutenção dos contratos, manutenção de equipes internas e parceiras. Continuidade do projeto SimBR. Manter o foco na entrega.</t>
  </si>
  <si>
    <t>Aplicação em modelos de interesse da área de negócio.</t>
  </si>
  <si>
    <t>Disponibilidade da ferramenta. Definição de área de aplicação no momento da disponibilização.</t>
  </si>
  <si>
    <t>Área de negócio (EXP/PE/AB). Contratos com as empresas ESSS e RANDS</t>
  </si>
  <si>
    <t>HH interno dedicado à entrega de valor, Contrato com a ESSS e RANDS</t>
  </si>
  <si>
    <t>Aumentar o índice de sucesso exploratório. Melhores estimativas e ajustes na acumulação de hidrocarbonetos. Aplicação de ferramenta  em áreas de interesse da companhia.</t>
  </si>
  <si>
    <t>Disponibilização de ferramenta com diferencial tecnologico. Melhorar a capacidade de análise de bacias. Melhorar a modelagem para aperfeiçoamento das estimativas de acumulação de hidrocarbonetos. Diminuição do risco exploratório.</t>
  </si>
  <si>
    <t>Busca por outras alternativas comerciais para. Não utilização da tecnologia desenvolvida.</t>
  </si>
  <si>
    <t>Acoplamento entre geração multicomponete, análise PVT e métodos numéricos para simulação de fluxo em meio poroso, no sistema SimBR. Realizar a migração multicomponente.</t>
  </si>
  <si>
    <t>PT-200.20.00144.06</t>
  </si>
  <si>
    <t>EV-00909</t>
  </si>
  <si>
    <t>Modularização do SimBR</t>
  </si>
  <si>
    <t>Separação do simulador em módulos de aplicação com propósito específicos</t>
  </si>
  <si>
    <t>Separação do simulador de bacias SimBR em módulos de aplicação com propósito específicos: Feramenta de AnáliseTérmica; Bombeamento Geológico; Backstripping e Compactação com Movimentação Cinemática; Análise PVT ; Migração de fluidos.</t>
  </si>
  <si>
    <t>Manutenção dos contratos, manutenção de equipes internas e parceiras. Continuidade do projeto SimBR no CTO. Manter o foco na entrega.</t>
  </si>
  <si>
    <t>Reduzir a cmplexidade do simulador e aumentar aplicação em modelos de interesse da área de negócio.</t>
  </si>
  <si>
    <t>HH interno, Contrato com a ESSS e RANDS</t>
  </si>
  <si>
    <t>Facilidade de uso. Ailhamento com a idéia de Processamento Geológico.</t>
  </si>
  <si>
    <t>Disponibilização de ferramenta. Melhorar a capacidade de análise de bacias. Melhorar a ferramenta de modelagem para diminuição do risco exploratório.</t>
  </si>
  <si>
    <t>PT-200.20.00144.09</t>
  </si>
  <si>
    <t>EV-00910</t>
  </si>
  <si>
    <t>BRKin Isotope</t>
  </si>
  <si>
    <t>BRKin Isotope – O Simulador Geológico para o Fracionamento Isotópico do Carbono e Deutério em Gases Hidrocarbonetos Aplicados ao Estudo de Cozinhas Geradoras Maduras e Reservatórios Associados</t>
  </si>
  <si>
    <t>Incorporação de modelos cinéticos que permitem prever a geração de hidrocarbonetos gasosos, bem como aevolução de seu fracionamento isotópico (em C e H)  a fim de que estes dados sejam utilizados em modelagens de sistemas petrolíferos para a calibração térmica da rocha geradora.</t>
  </si>
  <si>
    <t>Custos de P&amp;D com HH e Termo de Cooperação com Instituto de Pesquisa_x000D_
Não há custo de implantação.</t>
  </si>
  <si>
    <t>Assinatura do termo de cooperação ou Contrato	_x000D_
Implementar e adaptar as equações aplicadas ao fracionamento isotópico de C e H  nos gases hidrocarbonetos 	para determinar as condições de 	_x000D_
maturação das rochas geradoras o timing de geração dos gases e seu histórico de preenchimento		_x000D_
nos reservatórios</t>
  </si>
  <si>
    <t>O principal interesse é representar geologicamente o cenário de preenchimento_x000D_
dos reservatórios em gases HC's a partir de sua geradora supermatura em modelagens _x000D_
aplicadas as bacias rasileiras._x000D_
Inicialmente será aplicado em estudo na bacia de Santos</t>
  </si>
  <si>
    <t>Disponibilidade de dados _x000D_
bibliográficos e dados das bacias para a calibração térmica da rocha a serem disponibilizados pela 		_x000D_
Petrobras</t>
  </si>
  <si>
    <t>Cliente EXP/GEOP_x000D_
_x000D_
CENPES/PDEP/GEOQ</t>
  </si>
  <si>
    <t>HH INTERNO		_x000D_
Termo de Cooperação ou contrato 	_x000D_
APOIO TÉCNICO DO CLIENTE</t>
  </si>
  <si>
    <t>Esta ferramenta pode contribuir para a análise de gases HC's isotopicamente pesados em nossas		_x000D_
bacias que podem ter origem em geradoras supermaturas</t>
  </si>
  <si>
    <t>Disponibilização de ferramenta com diferencial tecnologico. Melhorar a capacidade preditva das _x000D_
acumulações de hidrocarbonetos gasosos. Diminuição do risco exploratório.</t>
  </si>
  <si>
    <t>Insatisfação com as tividades de P&amp;D. Busca por outras alternativas comerciais_x000D_
 para obtenção a ferramenta. Não utilização da tecnologia.</t>
  </si>
  <si>
    <t>Incorporação de modelos cinéticos que permitem prever a geração de hidrocarbonetos gasosos, bem como a_x000D_
evolução de seu fracionamento isotópico (em C e H)  a fim de que estes dados sejam utilizados em modelagens de sistemas petrolíferos para a calibração térmica da rocha geradora.</t>
  </si>
  <si>
    <t>PT-200.20.00144.02</t>
  </si>
  <si>
    <t>EV-00911</t>
  </si>
  <si>
    <t>Módulo BRKin Intervalar</t>
  </si>
  <si>
    <t>BRKin Intervalar – O Inversor de Parâmetros Cinéticos para a Geração de Petróleo a partir de Dados Experimentais com Natureza Intervalar</t>
  </si>
  <si>
    <t>Desenvolvimento de módulo de inversão de parâmetros cinéticos de natureza intervalar do tipo Rock-Eval atendendo a correta reprodução do timing  associado a máxima produção de petróleo nas modelagens de sistemas petrolíferos</t>
  </si>
  <si>
    <t>Custos de P&amp;D com HH e Contrato com empresa Petrosoft. _x000D_
Não há custo de implantação.</t>
  </si>
  <si>
    <t>Manutenção do contrato, Manutenção da equipe interna.  Determinação das expressões 		_x000D_
analíticas da derivada da equação		_x000D_
de Arrhenius em sua forma intervalar		_x000D_
Aplicação dos resultados obtidos		_x000D_
modelagens bacias brasileiras</t>
  </si>
  <si>
    <t>O principal interesse é repopular o banco de dados de geoquímica da Petrobras_x000D_
com estes novos parâmetros que poderão ser utilizados em modelagens de sistemas_x000D_
petrolíferos, nos quais o timing do pico de geração/expulsão sejam controversos.</t>
  </si>
  <si>
    <t>Disponibilidade de dados 	_x000D_
de análise Rock-Eval		_x000D_
para a inversão cinética a serem disponibilizados pela Petrobras/CENPES/GEOQ</t>
  </si>
  <si>
    <t>Cliente EXP/GEOP_x000D_
Desenvolvedores da empresa_x000D_
Petrosoft_x000D_
CENPES/PDEP/GEOQ</t>
  </si>
  <si>
    <t>Utilização efetiva da ferramenta computacional para aplicação nos casos de interesse _x000D_
da companhia.</t>
  </si>
  <si>
    <t>HH INTERNO		_x000D_
CONTRATO COM EMPRESA		_x000D_
PETROSOFT		_x000D_
APOIO TÉCNICO DO CLIENTE</t>
  </si>
  <si>
    <t>Permitir a representação adequada dos timings de_x000D_
pico de geração/expulsão e dos volumes dos hidrocarbonetos das diversas bacias brasileiras</t>
  </si>
  <si>
    <t>Disponibilização de ferramenta com diferencial tecnologico. Melhorar a capacidade preditva das _x000D_
acumulações de hidrocarbonetos. Diminuição do risco exploratório.</t>
  </si>
  <si>
    <t>Insatisfação com as atividades de P&amp;D. Busca por outras alternativas comerciais_x000D_
 para obtenção a ferramenta. Não utilização da tecnologia.</t>
  </si>
  <si>
    <t>Desenvolvimento de módulo _x000D_
de inversão de parâmetros cinéticos de natureza intervalar do tipo Rock-Eval atendendo a correta _x000D_
reprodução do timing  associado a máxima produção de petróleo_x000D_
nas modelagens de sistemas _x000D_
 petrolíferos</t>
  </si>
  <si>
    <t>PT-200.20.00144.07</t>
  </si>
  <si>
    <t>EV-00912</t>
  </si>
  <si>
    <t>BRKin PVT Forward</t>
  </si>
  <si>
    <t>Módulo BRKin PVT  Forward</t>
  </si>
  <si>
    <t>Calibração de modelos cinéticos para a geração de petróleo  a partir da correlação entre as propriedades de suas frações,calculando-se as redes de reações e as equações de estado necessárias a reprodução das razões gás/óleo e densidade API em simulações geológicas.</t>
  </si>
  <si>
    <t>Assinatura do termo de cooperação ou Contrato	_x000D_
		_x000D_
Determinar as propriedades 		_x000D_
físico-químicas dos petróleos em		_x000D_
descrições do tipo PVT, a partir		_x000D_
de seus modelos cinéticos que 		_x000D_
deverão ser aplicados ao processo		_x000D_
de exploração do pré-Sal por 		_x000D_
meio de modelagem forward		_x000D_
(modelagem de sistemas petrol.)</t>
  </si>
  <si>
    <t>O principal interesse é representar geologicamente o cenário de geração, migração_x000D_
e acumulação do petróleo , _x000D_
fornecendo cinéticas compatíveis com as_x000D_
as suas características PVT _x000D_
calibradas ao meio natural_x000D_
_x000D_
Aplicação inicial Bacia de Santos</t>
  </si>
  <si>
    <t>Dados para a calibração		_x000D_
das propriedades físico-químicas		_x000D_
dos petróleos		_x000D_
a serem disponibilizados pela 		_x000D_
Petrobras</t>
  </si>
  <si>
    <t>Cliente EXP/PE;_x000D_
CENPES/PDIEP/GEOQ</t>
  </si>
  <si>
    <t>HH INTERNO		_x000D_
Termo de Cooperação ou Contrato		_x000D_
		_x000D_
APOIO TÉCNICO DO CLIENTE</t>
  </si>
  <si>
    <t>Esta ferramenta pode contribuir		_x000D_
para a avaliação das propriedades		_x000D_
físico-químicas dos petróleos		_x000D_
em simulações forward		_x000D_
aplicadas a exploração do pré-Sal.</t>
  </si>
  <si>
    <t>Calibração de modelos cinéticos para a geração de petróleo  a partir da correlação entre as propriedades de suas frações,calculando-se as redes de reações e as equações de estado_x000D_
necessárias a reprodução das razões gás/óleo e densidade API em simulações geológicas.</t>
  </si>
  <si>
    <t>PT-200.20.00144.03</t>
  </si>
  <si>
    <t>EV-00913</t>
  </si>
  <si>
    <t>Fontes hidrogeoquímicas (Pré-sal) - projeto STAA com Total</t>
  </si>
  <si>
    <t>Modelo hidrogeoquímico das potenciais fontes de solutos para a formação e evolução inicial do pré-sal - testando diferentes litotipos</t>
  </si>
  <si>
    <t>Custo de P&amp;D: HH de um geólogo senior e analista de sistemas senior; Termo de cooperação com universidade, e contrato de serviços com duas empresas fornecedoras (nacional e internacional) para manutenção do software. Custos de implantação: HH de geólogos das áreas clientes para a integração e incorporação dos resultados.</t>
  </si>
  <si>
    <t>Acesso e compilação de dados para a concepção e desenvolvimento do modelo; Integração dos resultados com outras plataformas de dados.</t>
  </si>
  <si>
    <t>Em fase de compilação e tratamento de dados de entrada dos modelos; primeiros testes já realizados levando-se em conta diferentes litotipos e condições físicas e químicas para os diferentes cenários. Os resultados são potencialmente aplicáveis em qualquer campo do Pré-sal. A partir de 10/2021.</t>
  </si>
  <si>
    <t>Formatação da entrega adequada ao uso da área de negócios.</t>
  </si>
  <si>
    <t>Parceiros e clientes internos diretamente associados a entrega; Sienna Geodynamics.</t>
  </si>
  <si>
    <t>Os alvos exploratórios permanecerem economicamente viáveis e a área de negócios incorporar os resultados de maneira integrada ao seu workflow.</t>
  </si>
  <si>
    <t>Manutenção do contrato com Sienna Geodynamics, Petrosoft e TC com UFRGS/Informática para desenvolvimento contínuo do software; dados geológicos de campo e laboratório; acesso a clusters de computadores para rápido processamento dos modelos.</t>
  </si>
  <si>
    <t>Geração de banco de dados para a alimentação de modelos de representação geológica em escala de Exploração e Reservatório. Com essa abordagem, é possível simular cenários que não eram antes contemplados nos modelos computacionais estratigráficos.</t>
  </si>
  <si>
    <t>Com a minimização dos riscos exploratórios, a partir da previsão de qualidade de reservatórios, contribui na avaliação da viabilidade de futuros plays  em contextos geológicos similares (Pré-sal) e na redução dos custos exploratórios associados.</t>
  </si>
  <si>
    <t>Gerar um banco de águas modeladas a partir da interação de fluidos de superfície e de formação com diferentes litotipos, potenciais fontes dos solutos para a formação e alteração dos reservatórios Pré-sal, em diferentes condições de temperatura, pCO2 e fluxo de fluidos. Estes resultados podem ser utilizados para alimentar modelos computacionais estratigráficos e diagenéticos a fim de gerar modelos que representem as características composicionais, petrofísicas e de heterogeneidade dos reservatórios do Pré-sal.</t>
  </si>
  <si>
    <t>PT-200.20.00145.02</t>
  </si>
  <si>
    <t>EV-00914</t>
  </si>
  <si>
    <t>Modelo deposicional-diagenético de Búzios</t>
  </si>
  <si>
    <t>Disponibilização do modelo deposicional-diagenético para o campo de Búzios</t>
  </si>
  <si>
    <t>Subsidiar a definição das zonas de produção. O maior conhecimento do modelo conceitual, aumentando a  previsibilidade de ocorrência das heterogeneidades subsidiar a modelagem geológica do reservatório. Reduzir as incertezas da curva de produção e aumentar a produtividade</t>
  </si>
  <si>
    <t>upimgs/EV-00914.png</t>
  </si>
  <si>
    <t>(1) Preço de hora trabalhada (H/H); (II) pagamento dos termos de cooperação com a UFRJ; (3) contrato de serviços terceirizado especializado (petrógrafos).</t>
  </si>
  <si>
    <t>Conseguir integrar todos os resultados obtidos pelas diversas áreas de estudo para melhor definir o modelo sedimentológico-estratigráfico que melhor  representasse o campo e que pudesse ser incorporado na modelagem geológica de reservatório de modo direto.</t>
  </si>
  <si>
    <t>Finalizado em novembro de 2019, com rsultados sendo implantados no campo de Búzios desde jan/2020. A implantação total está prevista para Julho/2020.</t>
  </si>
  <si>
    <t>Gerências do PDEP dos CENPES (GEOTEC, GEOQ, BPA, IRPS), a gerência AGUP/RES-EE/RES-CO e Termo de Cooperação com a UFRJ,  enfocando organofaciologia no Campo de Búzios (2016/00303-1)</t>
  </si>
  <si>
    <t>(1) HH de horas trabalhadas; (2) contrato de serviços de petrografia terceirizado; (3) análises laboratoriais.</t>
  </si>
  <si>
    <t>Aumento de produtividade do campo e aumento da previsilbilidade das curvas de produção.</t>
  </si>
  <si>
    <t>Aumentar a produtividade do compo em função do aumento do fator de recuperação e maior previsibilidade das curvas de produção contribuindo para a tomada de decisões do campo-alvo.</t>
  </si>
  <si>
    <t>O preço do barril de petróleo baixar de modo que inviabilize a produção.</t>
  </si>
  <si>
    <t>Propor um modelo deposicional/estratigráfico que melhore o entendimento da distribuição das fácies-reservatório/associações de fácies, que impactará na definição das zonas de produção, previsibilidade de implantação de poços produtores/injetores, modelagem do reservatório e aumento do fator de recuperação, melhorando a previsão das curvas de produção.</t>
  </si>
  <si>
    <t>EV-00915</t>
  </si>
  <si>
    <t>Modelo de distribuição de sulfato-minerais do Pré-Sal</t>
  </si>
  <si>
    <t>Disponibilização do modelo de distribuição de sulfato-minerais construído a partir da análise crítica de dados de rocha e águas de formação e produção dos campos de Lula, Sapinhoá e Búzios, como subsídio para o entendimento das anomalias de sulfato nas águas produzidas.</t>
  </si>
  <si>
    <t>Evitar ocorrência de incrustações</t>
  </si>
  <si>
    <t>upimgs/EV-00915.png</t>
  </si>
  <si>
    <t>(1) HH IRPS; (2) HH GSE; (3) Contrato de prestaçao de serviços terceirizado especializado; (4) Viagens nacionais; (5) Análises laboratóriais externas (pequenos serviços).</t>
  </si>
  <si>
    <t>(1) Manter os equipamentos de laboratório funcionando;
(2) Equipe de laboratório treinada para a aquisição de dados e interpreatção de espectros.</t>
  </si>
  <si>
    <t>Situação atual: estudo das anomalias de sulfato nas águas de produção do Pré-Sal concluído. O estudo será aplicado nos campos de Lula, Búzios e Sapinhoá. A implantação já está em curso desde desde 02/2020.</t>
  </si>
  <si>
    <t>(1) Laboratórios de mineralogia (CENPES/PDEP/IRPS); 
(2) Laboratórios de rocha (CENPES/PDEP/GSE);
(3) Laboratórios de águas (CENPES/PDEP/TEE e UN-BS/RES/GGER);
(4) Clientes (RES/TR/ER e UN-BS/RES/GGER)</t>
  </si>
  <si>
    <t>(1) Dados de rocha; 
(2) Dados de água;
(3) HH da equipe técnica do projeto para interpretação dos dados;
(4) Reuniões com o cliente para discussão dos dados.</t>
  </si>
  <si>
    <t>Prevenção de incrustações.</t>
  </si>
  <si>
    <t xml:space="preserve">Limitar as perdas futuras de produção no Pré-Sal devido à incrustação de sulfatos.
</t>
  </si>
  <si>
    <t>Modelo para a distribuição de sulfato-minerais baseado na análise crítica de dados de rocha e águas de formação e produção.</t>
  </si>
  <si>
    <t>EV-00916</t>
  </si>
  <si>
    <t>BR-Kalman (Stand Alone)</t>
  </si>
  <si>
    <t>Disponibilização da versão Stand Alone do BR-Kalman</t>
  </si>
  <si>
    <t>(1) Aumento na previsibilidade dos modelos com potencial impacto no aumento de receitas e/ou redução de custos. (2) Redução do tempo para atualização de modelos geológicos e de simulação de escoamento com potencial impacto no tempo para aprovação de projetos</t>
  </si>
  <si>
    <t>upimgs/BRKalmanStandAlone.jpg</t>
  </si>
  <si>
    <t>(1) HH interno de um engenheiro pelo período de 4 meses.</t>
  </si>
  <si>
    <t>Desenvolvimento de software com robustez para uso operacional na Cia.</t>
  </si>
  <si>
    <t>Situação atual: versão 1.0.0 lançada em 04/2020. Onde será aplicada: reservatórios com modelagem geológica, simulação de escoamento e histórico de produção. A partir de quando: 04/2020 (já inciados o uso em campos da UN-BC e UN-ES).</t>
  </si>
  <si>
    <t>Adoção da ferramenta em diversos campos da Cia, incluíndo Pré-Sal.</t>
  </si>
  <si>
    <t>HH interno para o desenvolvimento, testes, validação e entrega.</t>
  </si>
  <si>
    <t>(1) Aumento na previsibilidade dos modelos com potencial impacto no aumento de receitas e/ou redução de custos. (2) Redução do tempo para atualização de modelos geológicos e de simulação de escoamento com potencial impacto no tempo para aprovação de projetos. (3) Redução custo com licenças de software</t>
  </si>
  <si>
    <t>(1) Redução de com aquisição de licenças. (2) Aumento na previsibilidade dos modelos - ganho econômico associado a melhoria na tomada de decisão em projeto de desenvolvimento da produção. (3) Redução do tempo para atualização de modelos - ganho econômico devido a redução no tempo para aprovação de projetos.</t>
  </si>
  <si>
    <t>(1) Não adoção do software nos ativos de produção da Petrobras devido a limitações da ferramenta e/ou surgimento de opção melhor no mercado.</t>
  </si>
  <si>
    <t>Versão stand alone do software BR-Kalman. Essa ferramenta deverá ser capaz de fazer a incorporação de dados de produção, RFT e sísmica 4D em modelos usando os simuladores de reservatórios.</t>
  </si>
  <si>
    <t>EV-00917</t>
  </si>
  <si>
    <t>Mitigação do risco de deposição de asfaltenos em Libra</t>
  </si>
  <si>
    <t>Mitigação do risco de deposição de asfaltenos em Libra. A deposição de asfaltenos já é conhecida na Companhia (Ex. Coral na Bacia de Santos). Estudos realizados com óleos de Mero revelaram o aparecimento de material particulado durante o processo de despressurização, além de um comportamento fases não convencional. O desenvolvimento de uma nova metodologia experimental viabiliza a análise completa do comportamento de fases permitindo decisões assertivas quanto ao gerenciamento da deposição.</t>
  </si>
  <si>
    <t>A alta dosagem aprovada dos inibidores de asfaltenos para o campo de Mero, levaria a um custo diário de U$50.000,00 de produto químico por poço por dia. A informação de que a injeção não seria necessária, fruto dos estudos desenvolvidos no âmbito da EV,  leva à economia do custo com produto químico.Relatório Técnico TEE 027/20, intitulado "ESTUDO DO EQUILÍBRIO DE FASES NO ÓLEO DE MERO" emitido em 29/07/2020.</t>
  </si>
  <si>
    <t>upimgs/asfaltenos_figura_Uf5PK1d.jpg</t>
  </si>
  <si>
    <t>UPQZ</t>
  </si>
  <si>
    <t>Felipe Pereira Fleming</t>
  </si>
  <si>
    <t>BUZIOS/RES-EE/EE-OP</t>
  </si>
  <si>
    <t>9786684</t>
  </si>
  <si>
    <t>Foram gastos cerca de R$ 18,46 milhões em P&amp;D ao longo deste desenvolvimento. Para suporte a aplicação desta tecnologia em campo será gasto cerca de R$ 3,9 milhões em 10 anos.</t>
  </si>
  <si>
    <t>Retorno as atividades plenas no CENPES.</t>
  </si>
  <si>
    <t>Foram caracterizados vários fluidos de campos do pré-sal e identificados aqueles que apresentam algum risco de deposição de asfaltenos. Para esses fluidos foram disponibilzados inibidores químicos específicos.</t>
  </si>
  <si>
    <t>Identificação dos riscos associados à precipitação de asfaltenos em fluidos do pré-sal.</t>
  </si>
  <si>
    <t>University of Calgary, University of Pau, Total como operadora parceira em Libra, Universidade Federal do Rio de Janeiro, Universidade Federal do Ceará, Universidade Federal de Goiás e Universidade Estadual de Maringá, além dos seguintes fornecedores de produtos químicos: Clariant, Nalco-Champion, Dorf Ketal, Schlumberger, REP-Brasil, Agena e Baker Hughes.</t>
  </si>
  <si>
    <t>Uma vez identificado o risco de deposição de asfalteno no fluido produzido de campos do pré-sal, deverá ser injetado de forma contínua o produto inibidor disponibilizado na dosagem indica nos ensaios de laboratório.</t>
  </si>
  <si>
    <t>Garantia da operação do Microscópio de Alta Pressão (HPM) e a manutenção dos contratos de cooperação com a University of Calgary University of Pau, UFRJ, UFG e UFC. Além do Acordo de Cooperação com a operadora Total que também é parceira no Campo de Libra.</t>
  </si>
  <si>
    <t>Prevenção de perdas de produção relacionada a deposição de asfaltenos nas linhas e facilidades de produção.</t>
  </si>
  <si>
    <t>O desenvolvimento de uma nova metodologia experimental viabilizou, no caso de Mero, a análise completa do comportamento de fases a partir da qual constatou-se não haver risco de deposição de asfaltenos tanto para o sistema pioneiro de produção quanto para os módulos 1, 2 e 3, evitando a injeção de inibidor químico ao custo de USD 50 mil/poço.  Para fins de valoração foi considerada a economia de injeção nos 3 primeiros anos de produção do poço pioneiro de Mero .Após este período entende-se que o valor da informação seria diluído/substituído pela experiência operacional.</t>
  </si>
  <si>
    <t>A técnica de caracterização é bastante robusta. O risco existente é a variação do valor do Brent do petróleo e a questão cambial ao longo do tempo.</t>
  </si>
  <si>
    <t>Identificar risco de deposição de asfaltenos nos fluidos produzidos de campos do pré-sal através da caracterização do envelope de fases desse fluidos. Caso necessário, disponibilizar produtos químicos inibidores de deposição de asfaltenos.</t>
  </si>
  <si>
    <t>PT-200.20.00152.02</t>
  </si>
  <si>
    <t>EV-00918</t>
  </si>
  <si>
    <t>Técnicas para o gerenciamento da gelificação no pré-sal</t>
  </si>
  <si>
    <t>Esta entrega tem por objetivo aprimorar metodologia para identificar os petróleos com real risco de gelificação durante o processo de repartida da produção em baixas temperaturas (4°C), típicas de águas profundas. A consolidação da metodologia tem potencial na melhoria de procedimentos operacionais de repartida de poço, bem como de critérios na fase de desenvolvimento de projeto de sistemas de produção, sempre no sentido da redução de custos. A avaliação da cinética do envelhecimento de géis está sendo desenvolvido incluindo o efeito da emulsão. Os resultados obtidos permitirão o aprimoramento dos procedimentos operacionais de repartida de poço.</t>
  </si>
  <si>
    <t>Benefícios: Aumento de eficiência operacional com redução de OPEX. Para fins de valoração estima-se que se possa evitar a circulação de fluidos em um universo crítico de aproximadamente 5 poços suscetíveis a 4 shutdowns/ano/poço. Foi levado em consideração o tempo de circulação de fluidos (12 horas) e o custo do diesel por operação (R$ 400 mil). Com estas premissas o ganho potencial estimado em 10 anos é de R$ 153 milhões.</t>
  </si>
  <si>
    <t>upimgs/gelificação_figura.jpg</t>
  </si>
  <si>
    <t>BE3W</t>
  </si>
  <si>
    <t>Francis Assis Meireles</t>
  </si>
  <si>
    <t>9901494</t>
  </si>
  <si>
    <t>Foram gastos cerca de R$ 7 milhões nas atividades de P&amp;D desta entrega. Para o suporte operacional estima-se um gasto da ordem de R$ 3,9 milhões nos próximos 10 anos.</t>
  </si>
  <si>
    <t>Montagem de aparato experimental e estabelecimento de modelo matemático para a modelagem do processo de reinício da produção em linhas submarinas.</t>
  </si>
  <si>
    <t>Campos do Pré-sal</t>
  </si>
  <si>
    <t>Propriedades dos fluidos envolvidos, pressão e temperatura ao longo da linha de produção.</t>
  </si>
  <si>
    <t>UTFPR e PUC-Rio</t>
  </si>
  <si>
    <t>Os resultados obtidos em escala de bancada são bastante robustos, assim como os modelos de escoamento e de reologia utilizados.</t>
  </si>
  <si>
    <t>Simulação em loop de bancada e levantamento de dados reológicos para a modelagem do processo de reinício da produção.</t>
  </si>
  <si>
    <t>Mitigação das perdas de produção quando os fluidos forem propensos a gelificação, e no caso contrário será possível reduzir gastos com isolamento das linhas de produção.</t>
  </si>
  <si>
    <t>A seguinte metodologia foi considerada para estimar o potencial de redução do custo:_x000D_
Critério atual (UN-ES: circula fluido quando SD acima de 24 horas de poço com óleo emulsionado). Parece conservador._x000D_
Em 12/2019, UN-BC, UN-ES, UN-BS e Búzios = 612 poços - produção de 283.111 m3/d (média - 462,6 m3/d/poço)_x000D_
Em 3 anos de análise (2017 a 2019), houve 6.387 shutdowns em 54 poços (39,4 shutdowns/ano/poço)._x000D_
Do total de shutdowns, 15% foram acima de 12 horas_x000D_
_x000D_
Do total de shutdowns estimamos que 10% podem ser acima de 24 horas_x000D_
10% dos poços podem apresentar criticidade em relação à gelificação (pré-sal, BSW crescente...)_x000D_
Em 90% dos poços do universo crítico (SD &gt; 24 horas e críticos à gelificação) não precisaria de troca de fluidos com o conhecimento da cinética de envelhecimento. (Novo critério?: ex. 36 horas)_x000D_
Tempo para circular fluidos: 12h_x000D_
Custo diesel: R$ 400 mil/SD_x000D_
_x000D_
Desta forma, haveria um total de 5,5 poços críticos e 3,9 shutdowns/ano/poço contemplados. Se o procedimento de troca de fluidos não for feito ganho de 14 m3/d. 8,7 MM reais a.a. de economia com diesel se a UEP voltar de SD entre 24h e o novo T-Gel_x000D_
O ganho acumulado em 10 anos sob estas premissas é de 153 milhões de reais.</t>
  </si>
  <si>
    <t>A variação do valor do Brent do petróleo pode afetar a rentabilidade desta entrega.</t>
  </si>
  <si>
    <t>Identificação do risco de gelificação dos petróleos do Pré-sal durante o início da produção e paradas operacionais, e dados sobre a pressão e tempo necessários para o retorno da produção após a parada da mesma.</t>
  </si>
  <si>
    <t>PT-200.20.00152.03</t>
  </si>
  <si>
    <t>EV-00919</t>
  </si>
  <si>
    <t>Inversão Sísmica Geoestatística com Física de Rochas</t>
  </si>
  <si>
    <t>Disponibilizar metodologia probabilistica de inversão sismica com a modelagem de atributos petrofisicos</t>
  </si>
  <si>
    <t>R$2.2 MM</t>
  </si>
  <si>
    <t>O mercado não oferece este tipo de Inversão, baseada em métodos de geoestatística e em um contexto probabilístico. Será utilizada a partir de 30/12/2022 em diversos processos exploratórios.</t>
  </si>
  <si>
    <t>Pagamento da parcela do TC com a UFRGS, Pagamento TC Exaflop, Pagamento da Universidade de Alberta para uso das bibliotecas de Geoestatística e Infraestrutura de Computação de Alto Desempenho.</t>
  </si>
  <si>
    <t>Redução do risco exploratório através da geração de atributos sísmicos e modelos petrofísicos, a fim de apoiar locações e estudos geológicos regionais .</t>
  </si>
  <si>
    <t>Disponibilizar workflow em linguagem Python, com uso de HPC, para modelagem de volumes de IP, IS, Densidade, Porosidade e Saturação.</t>
  </si>
  <si>
    <t>PT-200.20.00154.05</t>
  </si>
  <si>
    <t>EV-00920</t>
  </si>
  <si>
    <t>Otimização da drenagem em um módulo do campo de Búzios</t>
  </si>
  <si>
    <t>Metodologia para a otimização da malha de drenagem em reservatórios de grandes dimensões.</t>
  </si>
  <si>
    <t>Permitir a otimização da malha de drenagem em regiões específicas do modelo com consequente redução significativa no tempo de simulação.</t>
  </si>
  <si>
    <t>ST-0155</t>
  </si>
  <si>
    <t>Otimização da drenagem em reservatórios espessos</t>
  </si>
  <si>
    <t>A entrega proposta está vinculada à aplicada em um módulo do campo de Búzios. Entretanto, para viabilizar a otimização será necessário utilizar a opção de flux boundary. O desafio será implementar de forma eficiente a otimização da malha de drenagem com flux boundary na ferramenta Octopus.</t>
  </si>
  <si>
    <t>Conforme negociado com a AGUP/RES-EE/RES-CO, será selecionado um módulo do campo de Búzios para aplicação da entrega proposta. A perspectiva é termos os primeiros resultados em jul/20 e que a entrega seja concluída em out/20.</t>
  </si>
  <si>
    <t>Como o campo de Búzios tem como uma de suas características as grandes espessuras do reservatório, é fundamental que a ferramenta Octopus tenha capacidade de reconhecer esse aspecto do campo e utilizá-lo, através dos algoritmos específicos implementados, para maximizar a produção.</t>
  </si>
  <si>
    <t>PUC-Rio através de Termo de Cooperação</t>
  </si>
  <si>
    <t>É importante que os resultados da entrega possam ser aplicados durante a fase de desenvolvimento dos módulos do campo.</t>
  </si>
  <si>
    <t>A entrega é direcionada à redução do CAPEX em função da possível redução do número de poços, além do crescimento do VPL.</t>
  </si>
  <si>
    <t>Estudos anteriores realizados com a ferramenta Octopus em diferentes modelos indicam que os ganhos, em termos do VPL, deve se situar entre 1% e 3%.</t>
  </si>
  <si>
    <t>A proposta da entrega é fornecer uma opção otimizada da malha de drenagem, incluindo número, posição e comprimento de poços produtores e injetores. Nessa entrega busca-se alcançar o maior VPL.</t>
  </si>
  <si>
    <t>PT-200.20.00155.01</t>
  </si>
  <si>
    <t>EV-00921</t>
  </si>
  <si>
    <t>Versão móvel de sistema para detecção óptica de larvas do coral-sol em tempo real</t>
  </si>
  <si>
    <t>Trata-se de equipamento óptico (versão móvel/rebocável) para identificar a presença e a densidade numérica de larvas planctônicas de coral-sol na BTS, através de coletas sazonais com ampla abrangência geográfica. Esses dados alimentarão o modelo de disperssão larval do coral-sol na BTS desenvolvido no âmbiot do TC com a UFBA.</t>
  </si>
  <si>
    <t>A entrega faz parte do TC 2014/00674-4, implementado em atendimento a um compromisso assumido pela Petrobras junto ao IBAMA/DILIC/CGPEG, através da Carta E&amp;P-SSE 013/2014. Os compromissos assumidos decorrem da concessão da liminar judicial que autorizou o deslocamento da P-27 da BC até o Canteiro de São Roque na BTS. A plataforma possuía coral-sol incrustado em seus flutuadores. Os dados gerados equipamento serão inseridos no modelo dispersão larval do coral-sol na BTS.</t>
  </si>
  <si>
    <t>Aguardando a realização de teste de campo da versão fixa na Baía de Todos os Santos, prevista para Setembro de 2020, com geração de dados que permitirão calibração dos equipamentos e montagem da versão rebocável.</t>
  </si>
  <si>
    <t>- Cumprimento do Termo de cooperação com IOUSP (2014/00674-4), desmbolso de parcelas; HH equipe CENPES/PDEP/MA</t>
  </si>
  <si>
    <t>- Atendimento a um compromisso assumido pela Petrobras junto ao IBAMA/DILIC/CGPEG, através da Carta E&amp;P-SSE 013/2014. Os compromissos assumidos são decorrentes da liminar judicial que autorizou o deslocamento da P-27 da BC até o Canteiro de São Roque na BTS._x000D_
 - Disponibilização de equipamento capaz de analisar automaticamente a ocorrência de larvas de coral-sol em ambiente natural, _x000D_
- O sistema pode ser adaptado para identificação de outros organismos planctônicos, contribuindo para as caracterizações ambientais e potencialmente reduzindo os custos destas atividades;_x000D_
 - Disponibilização de dados referentes à presença de larvas de coral-sol na BTS, permitindo realização de modelo hidrodinâmico para análise de exportação de larvas, permitindo à companhia melhorar seus processos de gestão e argumentação frente a demandas jurídicas;</t>
  </si>
  <si>
    <t>'Desenvolvimento de equipamento óptico movel para identificação automática in situ, em tempo real, da ocorrência de larvas de coral-sol na coluna d'água; trata-se de equipamento óptico (versão móvel/rebocável) para identificar a presença e a densidade numérica de larvas planctônicas de coral-sol na BTS, através de coletas sazonais com ampla abrangência geográfica. Esses dados alimentarão o modelo de dispersão larval do coral-sol na BTS desenvolvido no âmbito de outro TC com a UFBA. O projeto foi implementado em atendimento a um compromisso assumido pela Petrobras junto ao IBAMA/DILIC/CGPEG, através da Carta E&amp;P-SSE 013/2014. Os compromissos assumidos são decorrentes da concessão da liminar judicial que autorizou o deslocamento da P-27, que possuia coral-sol  em seus flutuadores, da BC até o Canteiro de São Roque na BTS.</t>
  </si>
  <si>
    <t>PT-200.20.00162.18</t>
  </si>
  <si>
    <t>EV-00922</t>
  </si>
  <si>
    <t>Subsídios técnicos para argumentações judiciais e gestão do coral-sol na BTS</t>
  </si>
  <si>
    <t>Relatório Técnico e base de dados asoociada sobre a caracterização e mapeamento do coral-sol e  comunidades bentônicas nos recifes da BTS</t>
  </si>
  <si>
    <t>Disponibilização de referencial técnico-científico sobre aspectos  ecológicos, reprodutivos e de gestão do coral-sol de modo a subsidiar argumentações judiciais, o processo de licenciamento ambiental e a gestão ambiental da bioinvasão marinha.A entrega faz parte do TC 2017/00084-0, implementado em atendimento a um compromisso assumido pela Petrobras junto ao IBAMA/DILIC/CGPEG, através da Carta E&amp;P-SSE 013/2014. Os compromissos assumidos decorrem da concessão da liminar judicial que autorizou o deslocamento da P-27 da BC até o Canteiro de São Roque na BTS. A plataforma possuía coral-sol incrustado em seus flutuadores.</t>
  </si>
  <si>
    <t>- Termo de Cooperação com UFBA P&amp;D: 12.900.642,00_x000D_
- Termo de Cooperação com UFBA INFRA: 8.137.105,74_x000D_
- HH da equipe do CENPES (MA): 101 horas mensais</t>
  </si>
  <si>
    <t>Cumprimento do Plano de Trabalho junto à instituição parceira, tendo em vista diversas dificuldades na realização do orçamento por parte da fundação de apoio e também na conclusão das obras de infraestrutura laboratorial para realização das análises biológicas previstas;</t>
  </si>
  <si>
    <t>Modelagem Hidrodinâmica e mapeamento da ocorrência de coral-sol na BTS em andamento conforme planejado. Entretanto, há sérias dificuldades (autorização para inicio de adequações dos espaços laboratoriais) junto à instituição parceira para realização do orçamento quantos aos itens da entrega referentes a ciclo de vida, ecologia e fauna associada a Tubastraea spp._x000D_
- Espera-se que os resultados finais estejam disponíveis a partir de Dez/2023.</t>
  </si>
  <si>
    <t>Qualidade da análise técnico-científica a ser realizada sobre o mapeamento, aspectos morfológicos, reprodutivos, ecológicos e populacionais do coral-sol na BTS;_x000D_
- Número de artigos científicos gerados sobre os temas previstos no Termo de Cooperação;_x000D_
- Qualidade operacional do modelo hidrodinâmico a ser criado para avaliar a dispersão de larvas na BTS.</t>
  </si>
  <si>
    <t>Universidades e Centros de Pesquisa (UFBA, USP); SMS/PN/E&amp;P; SMS/ECE/MA</t>
  </si>
  <si>
    <t>Cumprimento dos Termos de cooperação com UFBA e IOUSP; HH equipe CENPES/PDEP/MA</t>
  </si>
  <si>
    <t>- Atendimento a um compromisso assumido pela Petrobras junto ao IBAMA/DILIC/CGPEG, através da Carta E&amp;P-SSE 013/2014. Os compromissos assumidos são decorrentes da concessão da liminar judicial que autorizou o deslocamento da P-27 da BC até o Canteiro de São Roque na BTS. A plataforma possuía coral-sol incrustado em seus flutuadores._x000D_
 - Disponibilização de dados técnicos referentes à biologia e ecologia do coral-sol na BTS, permitindo à companhia melhorar seus processos de gestão e argumentação frente a demandas jurídicas na BTS e em outras áreas de atuação;</t>
  </si>
  <si>
    <t>- Riscos de impacto no cumprimento de compromissos assumidos pelo E&amp;P com o órgão ambiental;_x000D_
- Riscos de insucesso na defesa de ações judiciais referentes ao tema-coral sol;_x000D_
- Alteração no cenário atual de responsabilização da companhia frente à gestão de bioinvasão marinha em seus ativos e no ambiente natural.</t>
  </si>
  <si>
    <t>- Caracterização e mapeamento do coral-sol e outras comunidades nos recifes da BTS;_x000D_
- Ciclo de vida e fauna associada do coral-sol na BTS;_x000D_
- Modelo de circulação oceanográfica e dispersão de larva de coral-sol na BTS_x000D_
- Geração de informações para subsídio ao Jurídico na defesa da Petrobras contra série de ações na região da BTS e em outras áreas de atuação;</t>
  </si>
  <si>
    <t>PT-200.20.00162.15</t>
  </si>
  <si>
    <t>EV-00923</t>
  </si>
  <si>
    <t>Subsídios técnicos para argumentações judiciais e gestão do coral-sol na costa brasileira</t>
  </si>
  <si>
    <t>Relatório Técnico de todas as etapas do projeto e manuscrito de artigos científicos sobre avaliação crítica dos impactos ambientais de coral-sol na costa brasileira</t>
  </si>
  <si>
    <t>CQ90</t>
  </si>
  <si>
    <t>Renato Fernandes</t>
  </si>
  <si>
    <t>9695866</t>
  </si>
  <si>
    <t>- Termo de Cooperação com IEAPM: aproximadamente R$ 5 MM (em revisão, consultar orçamento oficial) _x000D_
- HH CENPES (MA): 32 HH mensais</t>
  </si>
  <si>
    <t>Assinatura do Termo de Cooperação por parte da Petrobras, tendo em vista já ter sido assinado pela instituição parceira desde Dezembro de 2019;</t>
  </si>
  <si>
    <t>- Aguardando assinatura do Termo de Cooperação. Com a assinatura até o final do ano de 2020, espera-se que os resultados estejam disponíveis para disseminação e uso até o final de 2025.</t>
  </si>
  <si>
    <t>- Qualidade da análise técnico-científica a ser realizada com avaliação crítica dos impactos de coral sol na costa brasileira;_x000D_
- Número de artigos científicos gerados sobre os temas de biologia, genética, ecologia e dinâmica populacional de coral-sol;_x000D_
- Efetividade na realização dos testes de sobrebiência na Baía de Guanabara;_x000D_
- Qualidade dos dados gerados nos testes com tintas anti-incrustantes e biocidas;</t>
  </si>
  <si>
    <t>- Universidades e Centros de Pesquisa (IEAPM);_x000D_
- SMS/PN/E&amp;P; _x000D_
- SMS/ECE/MA</t>
  </si>
  <si>
    <t>- Cumprimento do Termo de cooperação com IEAPM; _x000D_
- HH equipe CENPES/PDEP/MA</t>
  </si>
  <si>
    <t>- Disponibilização de dados técnicos referentes à biologia, genética, ecologia e dinâmica populacional do coral-sol nas área de atuação da companhia na costa brasileira, permitindo à companhia melhorar seus processos de gestão, atendimento a demandas dos órgãos ambientais e incrementar o teor técnico-científico da argumentação frente a demandas jurídicas referentes ao tema coral-sol; _x000D_
- Atendimento a condicionante de órgão ambiental decorrente dp TLD de Farfan;</t>
  </si>
  <si>
    <t>- Riscos de impacto no cumprimento de condicionantes de empreendimentos diversos de E&amp;P;_x000D_
- Riscos de insucesso na defesa de ações judiciais referentes ao tema-coral sol;_x000D_
- Alteração no cenário atual de responsabilização da companhia frente à gestão de bioinvasão marinha em seus ativos e no ambiente natural.</t>
  </si>
  <si>
    <t>- Avaliação crítica dos impactos ambientais de coral-sol na costa brasileira;_x000D_
- Avaliação da sobrevivência do coral-sol na Baía de Guanabara;_x000D_
- Tolerância de coral-sol a parâmetros ambientais e biocidas._x000D_
- Avaliação de tintas anti-incrsutantes disponíveis comercialmento para prevenção de recrutamento de coral-sol_x000D_
- Avaliação genética de coral-sol para atendimento a demandas de órgaos ambientais (FPSO Cidade de São Vicente e P-68)</t>
  </si>
  <si>
    <t>PT-200.20.00162.16</t>
  </si>
  <si>
    <t>EV-00924</t>
  </si>
  <si>
    <t>Identificação avançada de fontes de vazamentos de óleos do pré-sal</t>
  </si>
  <si>
    <t>Caracterização molecular avançada de óleos de produção (BS e BC) e caracterização molecular de produtos de refino (diesel, diesel marítimo, óleos lubrificantes, óleos combustíveis) como apoio à atividade de diagnóstico de origem de óleos derramados baseada em biomarcadores do petróleo (foco pré-sal) - Geoquímica Forense</t>
  </si>
  <si>
    <t>Uso de tecnologias modernas (GC-MS-MS e GC-GC-ToF-MS) que auxiliem na distinção composicional entre petróleos do Pré-Sal da Bacia de Santos, atualmente indistinguíveis quando analisados pelas tecnologias tradicionais que compõem o Banco de Dados Geoquímicos de Petróleos da Geoquímica/CENPES (GC-MS)</t>
  </si>
  <si>
    <t>BVE9</t>
  </si>
  <si>
    <t>Jarbas Vicente Poley Guzzo</t>
  </si>
  <si>
    <t>804315</t>
  </si>
  <si>
    <t>CAPEX P&amp;D estimado: R$ 7 MM (referentes ao HH equivalentes à dedicação integral de  3 profissionais por 2 anos)</t>
  </si>
  <si>
    <t>O Desafio está em encontrar compostos orgânicos ou relações entre eles, por meio de  técnicas já desenvolvidas e implementadas na Gerência de Geoquímica, que permitam identificar a origem de vazamentos de óleo cru de dificil correlação às suas origens (campos e/ou reservatórios de petróleo com composiçõs muito semelhantes entre si), como é o caso dos campos produtores do Pré Sal da Bacia de Santos.</t>
  </si>
  <si>
    <t>Atualmente,  a Gerência de Geoquímica  possuí os dois equipamentos que serão utilizados no projeo (GCxGC-TOF e TG/MS) e também seus respectivos métodos de análise. A metodologia proposta será empregada em qualquer vazamento de petroleo cru ou derivados, atendendo a todas as áreas da empresa que necessitem da identificação de natureza e origem de um fluido oleoso, incluindo as áreas de derivação clandestina (furto de petroleos e derivados). A metodologia pode ser aplica no ato do desenvolvimento e mesmo no processo de desenvolvimento, pois soma ao conhecimento já adquirido.</t>
  </si>
  <si>
    <t>Deve-se levar em conta que a metodologia gerada estará em continuo desenvolvimento, pois é totalmente dependente do número de casos avaliados e do aumento do conhecimento da utilização da técnica. A capacidade de distinção composicional e de diagnóstico de amostras de origem conhecida, eventualmente com o desenvolvimento de metodologia de exploração numérica dos dados.</t>
  </si>
  <si>
    <t>Podem ser parceiros professores (nacionais e  estrangeiros) que possuam conhecimento em espectometria de massas (ex: LADETEC-UFRJ; Dra. Cristiani Rossi Oliveira, precursora do uso de GC-GC-ToF no Brasil), biomarcadores, compostos aromáticos e toda a gama de compostos presentes no petróleo e que sejam passíveis de análise nas técnias utilizadas no projeto, assim como, Gerências capacitadas em tais compostos, como a de Meio Ambiente, Química e a Avaliação de Petróleo.</t>
  </si>
  <si>
    <t>Os recursos criticos são de Recursos Humanos, pois será necessario pessoal especializado para gerar os dados e interpretá-los, e de manutenção de equipamentos.</t>
  </si>
  <si>
    <t>O potencial de ganhos é altissimo. Considerando o valor de multas ambientais, das operações de intervenção em poços submarinos, o valor diário das operações de produção e transporte e a preservação da imagem da empresa perante a sociedade, estima-se resultados financeiros de 500 milhões de reais.</t>
  </si>
  <si>
    <t>R$100 MM/ano (por 10 anos, a partir do ano-base 2023). Custo potencial evitado em 2023 equivalente a 1 multa ambiental máxima; 1 dispensa de intervenções submarinas em poço/ paralizações indevidas de equipamentos de produção e transporte. _x000D_
Escalonáveis: R$ 1.200,00 MM (distribuídos de forma variável em 10 anos, de 2024 a 2035) - Considerados apenas para a composição da Entrega Final.</t>
  </si>
  <si>
    <t>As técnicas empregadas parecem ser, a partir de estudos preliminares, as mais promissoras com relação ao detalhamento composicional. A não distinção composicional expedita dos óleos da Bacia de Santos pode gerar prejuízos relacionados à paradas prolongadas das unidades de produção relacionadas à necessidade de identificação observacional da origem do vazamento</t>
  </si>
  <si>
    <t>Propõe-se entregar uma metodologia nova que seja capaz de identificar a origem de vazamentos de óleo cru com um alto grau de seletividade, ou seja, que permita diferenciar  óleos de campos produtores com composições muito semelhantes, como aqueles do Pré-Sal da Bacia de Santos (Búzios, Sururu, Libra, Atapu, Itapu, Berbigão, Sépia, Lula, área de Iracema e Sapinhoá)</t>
  </si>
  <si>
    <t>PT-200.20.00071.03</t>
  </si>
  <si>
    <t>PT-200.20.00199.03</t>
  </si>
  <si>
    <t>EV-00925</t>
  </si>
  <si>
    <t>Protocolo para gestão ambiental de resíduos de descomissionamento</t>
  </si>
  <si>
    <t>Suporte tecnológico para implantação de serviço de gestão ambiental de resíduos de descomissionamento, incluindo rotas potenciais</t>
  </si>
  <si>
    <t>PT-200.20.00072.07</t>
  </si>
  <si>
    <t>EV-00926</t>
  </si>
  <si>
    <t>Metagenômica de sedimento da área costeira da Bacia de Santos</t>
  </si>
  <si>
    <t>Metagenômica de sedimento da área costeira da Bacia de Santos (AER)</t>
  </si>
  <si>
    <t>As técnicas genéticas aplicadas ao monitoramento ambiental marinho começam a ser requeridas pelos órgãos ambientais em decorrência do montante de dados que ela produz acerca do ambiente. Este estudo é um piloto dessas técnicas. Entender as potencialidades e, PRINCIPALMENTE, as limitações dessas ferramentas é preponderante para que futuras negociações de projetos de caracterização e monitoramento com órgãos ambientais sejam equilibradas.</t>
  </si>
  <si>
    <t>Termo de Cooperação com LNCC: R$ 3.814.894,39</t>
  </si>
  <si>
    <t>Retomar análises de bioinformática realizadas no LNCC para ajustar entrega do produto final.</t>
  </si>
  <si>
    <t>Pedidos do órgão ambiental (Inst. Florestal) com relação à comunidades biológicas.</t>
  </si>
  <si>
    <t>E&amp;P_x000D_
LNCC</t>
  </si>
  <si>
    <t>A estabilização dessa tecnologia de sequenciamento de DNA em matéria de eficiência e o seguimento de sua tendência de redução de custo pode colocar os estudos de caracterização e monitoramento ambiental no âmbito da "big data" e da transformação digital.</t>
  </si>
  <si>
    <t>Cumprmento do Termo de cooperação com o LNCC</t>
  </si>
  <si>
    <t>Redução de tempo e custo em análises ambientais usando comunidades de procariotos e micro-eucariotos.</t>
  </si>
  <si>
    <t>EV-00927</t>
  </si>
  <si>
    <t>Metagenômica de corais de águas profundas</t>
  </si>
  <si>
    <t>Metagenômica de corais de águas profundas em ensaios de contaminação</t>
  </si>
  <si>
    <t>Atendimento de demandas de órgãos ambientais com maior quantidade de informações e menor tempo de processamento para ambientes de difícil acesso e sensíveis.</t>
  </si>
  <si>
    <t>Definição das amostras a serem analisadas e realização dos ensaios de contaminação.</t>
  </si>
  <si>
    <t>- Atualmente, as maiores empresas de petróleo estão se organizando em uma JIP (IOGP Environmental Genomics Joint Industry Programme - JIP 34), que visa a utilização das tecnologias utilizadas neste projeto para gestão ambiental._x000D_
- As ferramentas desenvolvidas com essas técnicas podem ser utilizadas em quaisquer unidades, sejam continentais ou oceânicas._x000D_
- Podem ser utilizadas imediatamente nos moldes disponíveis no mercado (análises de genes alvo ou whole genome). Mas existe espaço para o desenvolvimento de ferramentas específicas para determinadas tarefas, como por exemplo, avaliar recuperação de ambientes ou identificar ambientes alterados."</t>
  </si>
  <si>
    <t>Comunicação com o TC do Labtox que irá proceder os ensaios de contaminação.</t>
  </si>
  <si>
    <t>"E&amp;P_x000D_
LABTOX_x000D_
LNCC"</t>
  </si>
  <si>
    <t>Redução de tempo e custo em análises ambientais.</t>
  </si>
  <si>
    <t>PT-200.20.00068.08</t>
  </si>
  <si>
    <t>EV-00928</t>
  </si>
  <si>
    <t>Script Fácies Mecânicas na plataforma Python SIGEO</t>
  </si>
  <si>
    <t>Disponibilização do script para classificação das Fácies Mecânicas na plataforma Python do SIGEO. E também disponibilização dos algoritmo de calculo de propriedades mecanicas como uma API python possibilitando melhor integração com plataformas de analise de dados que interpretem liguagem python.</t>
  </si>
  <si>
    <t>- Implementar fluxo para calculo de fácies mecânicas no SIGEO;_x000D_
- Disponibilizar biblioteca Python;_x000D_
- Integração com softwares comerciais;_x000D_
- Liberdade de desenvolvimento e implementação de métodos de classificação não existente em softwares comerciais;_x000D_
- Disponibilidade de treinamento através do Curso Estratigrafia Mecânica de Reservatórios (UP);</t>
  </si>
  <si>
    <t>upimgs/Falhas_0gBijme.png</t>
  </si>
  <si>
    <t>PT-200.20.00111.02</t>
  </si>
  <si>
    <t>EV-00929</t>
  </si>
  <si>
    <t>Disponibilização kernels e migração elástica 2D em GPUs</t>
  </si>
  <si>
    <t>Otimização dos kernels e migração elástica 2D em GPUs</t>
  </si>
  <si>
    <t>Maior eficiência computacional, com antecipação da entrega de resultados para os clientes.</t>
  </si>
  <si>
    <t>AGUP/RES-EE/RES-CTPP</t>
  </si>
  <si>
    <t>CYHQ</t>
  </si>
  <si>
    <t>Gustavo Catao Alves</t>
  </si>
  <si>
    <t>9757977</t>
  </si>
  <si>
    <t>EV-00930</t>
  </si>
  <si>
    <t>LSRTM 3D Acústico em GPUs</t>
  </si>
  <si>
    <t>Disponibilização de LSRTM 3D Acústico em GPUs</t>
  </si>
  <si>
    <t>Maior confiabilidade na amplitude sísmica do pré sal levando a interpretações mais acuradas</t>
  </si>
  <si>
    <t>PT-200.20.00165.08</t>
  </si>
  <si>
    <t>EV-00931</t>
  </si>
  <si>
    <t>FWI Elástico 3D em GPUs</t>
  </si>
  <si>
    <t>Disponibilização de FWI Elástico 3D em GPUs</t>
  </si>
  <si>
    <t>Modelos de propriedades geomecânicas mais representativos dos reservatórios do pré-sal. Perfuração de poços no intervalo intra-sal otimizadas, com riscos mitigados pela melhor identificação de contrastes de propriedades geomecânicas.</t>
  </si>
  <si>
    <t>- Os principais custos envolvidos são os investimentos em HPC através de projetos de rede e HH dos empregados envolvidos. - Também há investimentos em consórcios que desenvolvem metodologias similares, para avaliar e validar o que está sendo realizado pela Petrobras.</t>
  </si>
  <si>
    <t>- Falta de pessoal especializado para processar o dado sísmico do cliente. - Custo computacional elevado, demandando o uso de clusters de computação de alto-desempenho em GPUs. - O excesso de ferramentas de gestão e burocracia para o coordenador do projeto podem impactar negativamente o desenvolvimento do projeto.</t>
  </si>
  <si>
    <t xml:space="preserve">- A solução encontra-se no seu segundo ano de desenvolvimento, com previsão de conclusão para 2023. A primeira aplicação será no campo de Lula, cliente principal do projeto. Também está em discussão o teste do algoritmo no dados de OBC de Marlim. </t>
  </si>
  <si>
    <t>- A equipe desenvolvedora não conta com equipe de analistas de sistemas, logo o algoritmo entregue será um protótipo e denpenderá de maior desenvolvimento antes de ser disponibilizado integralmente para toda a comunidade técnica da Petrobras.</t>
  </si>
  <si>
    <t>- Empresa Nvidia, desenvolvedora de GPUs e que tem trabalhado, através de um ACT, na otimização dos algoritmos. - Projetos da rede junto ao LNCC e Senai/Cimatec, onde a Petrobras investiu em clusters de HPC.</t>
  </si>
  <si>
    <t>- A possibilidade de se obter um modelo geológico mais preciso do reservatório e overburden, incluindo uma melhor definição da camada de sal, pode reduzir riscos associados à perfuração (geohazards) e diminuir incertezas na locação do poço.</t>
  </si>
  <si>
    <t>O principal ganho econômico é a disponibilização de uma ferramenta interna que seja capaz de melhorar a estimativa de propriedades geológicas, reduzindo riscos de locação de poço e de perfuração. Em alinhamento com o programa EXP-100.</t>
  </si>
  <si>
    <t>- Disponibilização por prestadoras de serviço de ferramentas similares a preços atrativos, que não justifiquem o uso interno da ferramenta.</t>
  </si>
  <si>
    <t xml:space="preserve">- Propõe-se entregar um algoritmo capaz de realizar a inversão do campo de onda completo 3D (FWI 3D), utilizando a equação elástica da onda aplicada a dados multi-componentes e aplicar em um teste piloto nos dados monitor do campo de Lula. - Espera-se atingir um algoritmo de alta performance, capaz de realizar o teste piloto e que tenha como saída um modelo de propriedades sísmicas para as variáveis invertidas. </t>
  </si>
  <si>
    <t>PT-200.20.00165.05</t>
  </si>
  <si>
    <t>EV-00932</t>
  </si>
  <si>
    <t>LSRTM 3D Acústico em GPUs Inversão base &amp; monitor simultânea</t>
  </si>
  <si>
    <t>Metodologia de quadrados mínimos 3D simultânea de base e monitor para melhoria da imagem 4D</t>
  </si>
  <si>
    <t>Diminuir problemas observados nas imagens sísmicas 4D, associados a iluminação, remoção de ruídos, correção de artefatos gerados pelos operadores de migração tradicionais e aumento de resolução nas imagens migradas em profundidade. _x000D_
Oportunidade de disponibilizar para o corpo técnico da Petrobras esta ferramenta de análise, que poderá ajudar  no monitoramento de reservatórios e aumentar o fator de recuperação dos mesmos._x000D_
Oportunidade de disponibilizar e disseminar softwares para execução de estudos de aquisição, processamento e inversão; através dos programas de  modelagem e inversão 2D.</t>
  </si>
  <si>
    <t>EV-00933</t>
  </si>
  <si>
    <t>Redatumação Marchenko 3D</t>
  </si>
  <si>
    <t>Algoritmo protótipo para simular dados sísmicos de campo 3D em datums mais próximos dos alvos exploratórios com base na tecnologia Marchenko.</t>
  </si>
  <si>
    <t>Aumento de resolução dos dados e imagens sísmicas 3D do pré-sal.</t>
  </si>
  <si>
    <t>UT3O</t>
  </si>
  <si>
    <t>Leandro da Silva Sadala Valente</t>
  </si>
  <si>
    <t>9889384</t>
  </si>
  <si>
    <t>ST-0164</t>
  </si>
  <si>
    <t>Imageamento sísmico</t>
  </si>
  <si>
    <t>Investimentos em TCs de HPC e em consórcios dos quais as metodologias desenvolvidas proporcionam a avaliação e validação do que está sendo feito pela Petrobras, além do HH dos empregados envolvidos.</t>
  </si>
  <si>
    <t>Custo computacional elevado, o que demanda a utilização de clusters de computadores de alto-desempenho.</t>
  </si>
  <si>
    <t>A solução está em fase de elaboração com previsão de início de execução para março de 2023 e disponibilidade para o final de 2023. Já durante a etapa de desenvolvimento, testes em um conjunto reduzidos de dados do pré-sal estão sendo feitos para análise e aperfeiçoamento de desempenho.</t>
  </si>
  <si>
    <t>A equipe desenvolvedora não conta com equipe de analistas de sistemas, logo o algoritmo entregue será um protótipo e denpenderá de maior desenvolvimento antes de ser implementado definitivamente a comunidade técnica da Petrobras.</t>
  </si>
  <si>
    <t>TCs junto ao LNCC e Senai/Cimatec com investimento por parte da Petrobras em clusters de HPC, e junto a universidades brasileiras (UNICAMP, UFPA, UFBA) e a consórcios multiclientes (UCSI, Universidade de Delft).</t>
  </si>
  <si>
    <t>O nível do benefício trazido pelo emprego desse tipo de ferramenta está diretamente relacionado à complexidade geológica das áreas a serem exploradas, tais como as do pré-sal. Logo, espera-se que haja interesse na continuidade da pesquisa e exploração dessa áreas.</t>
  </si>
  <si>
    <t>Analistas de sistema com experiência para implementação do sistema, geofísicos de processamento para condicionamento do dado do teste piloto para o cliente, além de Clusters de computação de alto desempenho (GPUs).</t>
  </si>
  <si>
    <t>Considerável redução das incertezas exploratórias, por exemplo, locação e perfuração de poços, além de possibilitar um gerenciamento da produção mais eficiente e eficaz.</t>
  </si>
  <si>
    <t>Os principais ganhos econômicos são a redução de custos, pois aumenta o índice de sucesso exploratório, e o aumento de receitas, haja vista que nossos técnicos têm a possibilidade de decidir por zonas de maior perspectiva de produção para a perfuração de poços, totalmente de acordo com o programa EXP-100.</t>
  </si>
  <si>
    <t>A oferta dessa ferramenta ou algo similar por prestadoras de serviço, a preços atrativos, não justificando o dispêndio de tempo e, consequentemente, monetário, com implementação interna da ferramenta.</t>
  </si>
  <si>
    <t>Entrega de um algoritmo capaz de simular dados sísmicos de campo em três dimensões nas proximidades dos alvos exploratórios, proporcionando melhoria na qualidade das informações estruturais e estratigráficas dos reservatórios do pré-sal nas imagens sísmicas resultantes.</t>
  </si>
  <si>
    <t>EV-00934</t>
  </si>
  <si>
    <t>Imageamento Marchenko 2D</t>
  </si>
  <si>
    <t>Algoritmo protótipo para geração de imagens sísmicas 2D baseadas na tecnologia Marchenko.</t>
  </si>
  <si>
    <t>Produção de imagens sísmicas 2D com maior resolução (ausência de múltiplas internas)</t>
  </si>
  <si>
    <t>A solução está em fase de desenvolvimento com previsão de disponibilidade para agosto de 2021. Já durante a etapa de desenvolvimento, testes em um conjunto reduzidos de dados do pré-sal estão sendo feitos para análise e aperfeiçoamento de desempenho.</t>
  </si>
  <si>
    <t>O nível do benefício trazido pelo emprego desse tipo de ferramenta está diretamente relacionado à complexidade geológica das áreas a serem exploradas, tais como as do pré-sal. Logo, espera-se que haja interesse na continuidade da pesquisa e exploração dessas áreas.</t>
  </si>
  <si>
    <t>Entrega de um algoritmo capaz de gerar imagens sísmicas em duas dimensões,  com melhor qualidade das informações estruturais e estratigráficas apresentadas, dos reservatórios do pré-sal.</t>
  </si>
  <si>
    <t>PT-200.20.00164.02</t>
  </si>
  <si>
    <t>EV-00936</t>
  </si>
  <si>
    <t>Estratégias de Inversão FWI - transporte ótimo de massa</t>
  </si>
  <si>
    <t>Estratégias de Inversão FWI baseadas no conceito de transporte ótimo de massa</t>
  </si>
  <si>
    <t>melhor imagem sísmica de áreas complexas do Pré sal gerando menor risco exploratório reduzindo chance de poço seco</t>
  </si>
  <si>
    <t>BVG0</t>
  </si>
  <si>
    <t>Djalma Manoel Soares Filho</t>
  </si>
  <si>
    <t>167696</t>
  </si>
  <si>
    <t>ST-0166</t>
  </si>
  <si>
    <t>Modelagem geofísica</t>
  </si>
  <si>
    <t>Custos de recursos humanos, analistas e geofísicos, e de tempo de utilização de HPC.</t>
  </si>
  <si>
    <t>Os desafios para a conclusão da proposta são a manutenção da equipe de trabalho e a participação ativa no acompanhamento pelos técnicos da Petrobras.</t>
  </si>
  <si>
    <t>Não existe ferramenta comercial de inversão do campo de onda completa que consiga imagear as estratificações no interior das camadas salíferas da Bacia de Santos._x000D_
Através dessas métricas propostas nesse projeto vislumbra-se essa possibilidade._x000D_
A partir de 2024</t>
  </si>
  <si>
    <t>Comparar com dados de áreas exploratórias conhecidas e avaliar o desempenho com técnicas tradicionais de inversão do campo de onda completa.</t>
  </si>
  <si>
    <t>- EXP/TPGG/TG_x000D_
- EXP/TPGG/PG_x000D_
- UFRJ/IMPA</t>
  </si>
  <si>
    <t>Esse projeto possui particularidades que não são encontradas no mercado, em razão disso essa premissa afeta pouco o seu desenvolvimento.</t>
  </si>
  <si>
    <t>Manutenção da equipe de pesquisa e desenvolvimento interno e externo.</t>
  </si>
  <si>
    <t>Melhoria do imageamento sísmico do pré-sal. _x000D_
Também possibilita imagear as estratificações no interior das camadas salíferas da Bacia de Santos com o objetivo de subsidiar as equipes de engenharia na perfuração de poços no pré-sal.</t>
  </si>
  <si>
    <t>Reduzir os riscos exploratórios e explotatórios através do melhor imageamento das áreas do pré-sal.</t>
  </si>
  <si>
    <t>Risco de desenvolvimento externo de uma ferramenta com funcionalidades semelhantes.</t>
  </si>
  <si>
    <t>Metodologia de inversão sísmica da onda completa utilizando funções objetivo baseadas no conceito de ótimo transporte de massa.</t>
  </si>
  <si>
    <t>PT-200.20.00166.01</t>
  </si>
  <si>
    <t>EV-00937</t>
  </si>
  <si>
    <t>Disponibilização do workflow do FWI elástico 2D completo</t>
  </si>
  <si>
    <t>Aplicação em dados reais de um campo piloto e validação junto à técnicas tradicionais do workflow do FWI elástico 2D completo.</t>
  </si>
  <si>
    <t>Inversão de dados geomecânicos em seções 2D de dados reais.</t>
  </si>
  <si>
    <t>Os principais custos envolvidos são os investimentos em HPC através de projetos de rede e HH dos empregados envolvidos. Também há investimentos em consórcios que desenvolvem metodologias similares, para avaliar e validar o que está sendo realizado pela Petrobras.</t>
  </si>
  <si>
    <t>Falta de pessoal especializado para processar o dado sísmico do cliente. - Custo computacional elevado, demandando o uso de clusters de computação de alto-desempenho em GPUs. O excesso de ferramentas de gestão e burocracia para o coordenador do projeto podem impactar negativamente o desenvolvimento do projeto.</t>
  </si>
  <si>
    <t>A solução encontra-se no seu segundo ano de desenvolvimento, com previsão de conclusão para 2023. A primeira aplicação será no campo de Lula, cliente principal do projeto. Também está em discussão o teste do algoritmo no dados de OBC de Marlim.</t>
  </si>
  <si>
    <t>A equipe desenvolvedora não conta com equipe de analistas de sistemas, logo o algoritmo entregue será um protótipo e denpenderá de maior desenvolvimento antes de ser disponibilizado integralmente para toda a comunidade técnica da Petrobras.</t>
  </si>
  <si>
    <t>Empresa Nvidia, desenvolvedora de GPUs e que tem trabalhado, através de um ACT, na otimização dos algoritmos. - Projetos da rede junto ao LNCC e Senai/Cimatec, onde a Petrobras investiu em clusters de HPC.</t>
  </si>
  <si>
    <t>O alto Custo de processamento desse tipo de metodologia deve impedir que empresas prestadoras de serviço forneçam produtos similares no futuro próximo.</t>
  </si>
  <si>
    <t>Analistas de sistema com experiência em C e Python para implementação do sistema. - Geofísicos de processamento para preparar o dado do teste piloto para o cliente. - Clusters de computação de alto desempenho baseados em GPUs Nvidia, de geração Volta ou superior.</t>
  </si>
  <si>
    <t>A possibilidade de se obter um modelo geológico mais preciso do reservatório e overburden, incluindo uma melhor definição da camada de sal, pode reduzir riscos associados à perfuração (geohazards) e diminuir incertezas na locação do poço.</t>
  </si>
  <si>
    <t>Disponibilização por prestadoras de serviço de ferramentas similares a preços atrativos, que não justifiquem o uso interno da ferramenta.</t>
  </si>
  <si>
    <t>Propõe-se entregar um algoritmo capaz de realizar a inversão do campo de onda completo 3D (FWI 3D), utilizando a equação elástica da onda aplicada a dados multi-componentes e aplicar em um teste piloto nos dados monitor do campo de Lula. - Espera-se atingir um algoritmo de alta performance, capaz de realizar o teste piloto e que tenha como saída um modelo de propriedades sísmicas para as variáveis invertidas.</t>
  </si>
  <si>
    <t>PT-200.20.00165.03</t>
  </si>
  <si>
    <t>EV-00938</t>
  </si>
  <si>
    <t>LSRTM 2D Acústico em GPUs Inversão base monitor em paralelo</t>
  </si>
  <si>
    <t>Disponibilização de LSRTM 2D Acústico em GPUs Inversão base &amp; monitor em paralelo</t>
  </si>
  <si>
    <t>Menor incerteza na interpretação 4D devido a retirada de ruídos provenientes da má iluminação do overburden</t>
  </si>
  <si>
    <t>PT-200.20.00165.07</t>
  </si>
  <si>
    <t>EV-00939</t>
  </si>
  <si>
    <t>LSRTM 2D Acústico em GPUs Inversão base &amp; monitor simultânea</t>
  </si>
  <si>
    <t>Disponibilização de LSRTM 2D Acústico em GPUs Inversão base &amp; monitor simultânea</t>
  </si>
  <si>
    <t>Conhecimento para geração de código 3D e aplicação em áreas não geologicamente complexas</t>
  </si>
  <si>
    <t>EV-00940</t>
  </si>
  <si>
    <t>Piloto no campo de Lula, dado nodes monitor 3D</t>
  </si>
  <si>
    <t>Aplicação do FWI 3D elástico nos dados de Lula</t>
  </si>
  <si>
    <t>- A solução encontra-se no seu segundo ano de desenvolvimento, com previsão de conclusão para 2023. A primeira aplicação será no campo de Lula, cliente principal do projeto. Também está em discussão o teste do algoritmo no dados de OBC de Marlim.</t>
  </si>
  <si>
    <t>- O alto Custo de processamento desse tipo de metodologia deve impedir que empresas prestadoras de serviço forneçam produtos similares no futuro próximo.</t>
  </si>
  <si>
    <t>- Analistas de sistema com experiência em C e Cuda para implementação do sistema. - Geofísicos de processamento para preparar o dado do teste piloto para o cliente. - Clusters de computação de alto desempenho baseados em GPUs Nvidia, de geração Volta ou superior.</t>
  </si>
  <si>
    <t>O principal ganho econômico é a disponibilização de uma ferramenta interna que seja capaz de melhorar a estimativa de propriedades geológicas, reduzindo riscos de locação de poço e de perfuração. Em alinhamento com o programa EXP100 e RES20.</t>
  </si>
  <si>
    <t>- Propõe-se entregar um algoritmo capaz de realizar a inversão do campo de onda completo 3D (FWI 3D), utilizando a equação elástica da onda aplicada a dados multi-componentes e aplicar em um teste piloto nos dados monitor do campo de Lula. - Espera-se atingir um algoritmo de alta performance, capaz de realizar o teste piloto e que tenha como saída um modelo de propriedades sísmicas para as variáveis invertidas.</t>
  </si>
  <si>
    <t>EV-00941</t>
  </si>
  <si>
    <t>LSRTM 2D acústico em GPUs</t>
  </si>
  <si>
    <t>Disponibilização de LSRTM 2D acústico em GPUs</t>
  </si>
  <si>
    <t>Conhecimento para construção de algoritmo 3D</t>
  </si>
  <si>
    <t>PT-200.20.00165.06</t>
  </si>
  <si>
    <t>EV-00942</t>
  </si>
  <si>
    <t>Atenuação de múltiplas internas Marchenko 2D</t>
  </si>
  <si>
    <t>Algoritmo protótipo para atenuação de múltiplas internas em 2D baseado na tecnologia Marchenko.</t>
  </si>
  <si>
    <t>Aumento de resolução dos dados sísmicos em ambientes geologicamente complexos.</t>
  </si>
  <si>
    <t>A solução está em elaboração com previsão para início de desenvolvimento em junho de 2021 e disponibilidade para dezembro de 2021. Já durante a etapa de desenvolvimento, testes em um conjunto reduzidos de dados do pré-sal serão feitos para análise e aperfeiçoamento de desempenho.</t>
  </si>
  <si>
    <t>TCs junto ao LNCC e Senai/Cimatec com investimento, por parte da Petrobras, em clusters de HPC, e junto a universidades brasileiras (UNICAMP, UFPA, UFBA) e a consórcios multiclientes (UCSI, Universidade de Delft).</t>
  </si>
  <si>
    <t>Entrega de um algoritmo capaz de atenuar as múltiplas internas dos dados sísmicos de campo do pré-sal em duas dimensões.</t>
  </si>
  <si>
    <t>PT-200.20.00164.01</t>
  </si>
  <si>
    <t>EV-00943</t>
  </si>
  <si>
    <t>Imageamento Marchenko 3D</t>
  </si>
  <si>
    <t>Algoritmo protótipo para a geração de imagens sísmicas 3D baseado na tecnologia Marchenko.</t>
  </si>
  <si>
    <t>Aumento de resolução das imagens sísmicas 3D do pré-sal.</t>
  </si>
  <si>
    <t>A solução está em fase de elaboração com previsão para início de execução para janeiro de 2022 e disponibilidade para o outubro de 2022. Já durante a etapa de desenvolvimento, testes em um conjunto reduzidos de dados do pré-sal estão sendo feitos para análise e aperfeiçoamento de desempenho.</t>
  </si>
  <si>
    <t>Entrega de um algoritmo capaz de gerar imagens sísmicas em três dimensões,  com melhor qualidade das informações estruturais e estratigráficas apresentadas, dos reservatórios do pré-sal.</t>
  </si>
  <si>
    <t>PT-200.20.00164.08</t>
  </si>
  <si>
    <t>EV-00944</t>
  </si>
  <si>
    <t>Atenuação de Múltiplas Internas 3D</t>
  </si>
  <si>
    <t>Algoritmo protótipo para atenuação de múltiplas internas em 3D baseado na tecnologia Marchenko.</t>
  </si>
  <si>
    <t>Geração de dados e imagens sísmicas em 3D sem a presença de múltiplas internas (aumento de resolução sísmica).</t>
  </si>
  <si>
    <t>A solução está em fase de elaboração com previsão para início de execução em agosto de 2022 e disponibilização para março de 2023. Já durante a etapa de desenvolvimento, testes em um conjunto reduzidos de dados do pré-sal estão sendo feitos para análise e aperfeiçoamento de desempenho.</t>
  </si>
  <si>
    <t>A equipe desenvolvedora não conta com equipe de analistas de sistemas, logo o algoritmo entregue será um protótipo e dependerá de maior desenvolvimento antes de ser implementado definitivamente a comunidade técnica da Petrobras.</t>
  </si>
  <si>
    <t>Entrega de um algoritmo capaz de gerar dados e imagens sísmicas em três dimensões sem a presença de múltiplas internas, proporcionando melhoria na qualidade das informações estruturais e estratigráficas apresentadas, dos reservatórios do pré-sal.</t>
  </si>
  <si>
    <t>EV-00945</t>
  </si>
  <si>
    <t>Estratégias para quantificação de incertezas inversão FWI</t>
  </si>
  <si>
    <t>Algoritimos para quantificação de incertezas na inversão FWI</t>
  </si>
  <si>
    <t>Geração de cenários para testes de modelos de reservatórios</t>
  </si>
  <si>
    <t>Não existe ferramenta comercial consolidada que possibilite a avaliação das incertezas de seções migradas. _x000D_
Deve ser aplicada nas áreas de processamento e interpretação sísmica._x000D_
A partir de meados de 2022.</t>
  </si>
  <si>
    <t>Será necessário comparar os resultados com as respostas dos dados de áreas exploratórias conhecidas.</t>
  </si>
  <si>
    <t>- EXP/TPGG/TG_x000D_
- EXP/TPGG/PG_x000D_
- UFRJ</t>
  </si>
  <si>
    <t>Manutenção da equipe de pesquisa e desenvolvimento interna e externa.</t>
  </si>
  <si>
    <t>Reduzir as incertezas exploratórias e explotatórias em razão da quantificação das incertezas das seções migradas.</t>
  </si>
  <si>
    <t>Reduzir os riscos exploratórios e explotatórios através do aumento da confiabilidade na delimitação  das jazidas.</t>
  </si>
  <si>
    <t>Caso seja desenvolvida de uma ferramenta comercial com objetivos e funcionalidades semelhantes os resultados esperados podem ser afetados, porém essa situação é pouco provável.</t>
  </si>
  <si>
    <t>Metodologia para interpretação de seções migradas baseada em dados estatísticos.</t>
  </si>
  <si>
    <t>PT-200.20.00166.02</t>
  </si>
  <si>
    <t>EV-00946</t>
  </si>
  <si>
    <t>Modelo visco-elástico tridimensional (SEAM-BR)</t>
  </si>
  <si>
    <t>Modelo visco-elástico tridimensional típico do Campo de Búzios (SEAM-BR)</t>
  </si>
  <si>
    <t>Possibilidade de testar algoritmos de processamento sísmico em modelo realista antecipando problemas de aquisição e processamento, reduzindo o opex do campo.</t>
  </si>
  <si>
    <t>Custos de recursos humanos, analistas e geofísicos, para o treinamento e utilização.</t>
  </si>
  <si>
    <t>Os desafios para a conclusão da proposta são a manutenção da equipe de trabalho, a obtenção dos dados sísmicos e a participação ativa no acompanhamento pelos técnicos da Petrobras.</t>
  </si>
  <si>
    <t>Estão sendo desenvolvidos programas de modelagem visco-elástica. Será aplicado na área de Búzios. A partir de 2022 estes modelos serão disponibilizados para o restante da companhia.</t>
  </si>
  <si>
    <t>Será necessário comparar os resultados com as respostas dos dados reais da área de Búzios.</t>
  </si>
  <si>
    <t>- EXP/TPGG/PG_x000D_
- EXP/TPGG/TG_x000D_
- UFF</t>
  </si>
  <si>
    <t>Aquisição dos dados sísmicos de uma área do campo de Búzios. (Já foram adquiridos)_x000D_
Manutenção da equipe de pesquisa e desenvolvimento interno e externo.</t>
  </si>
  <si>
    <t>Melhorar o entendimento da resposta sísmica no campo de Búzios. Reduzindo o risco exploratório e explotatório.</t>
  </si>
  <si>
    <t>Com essa entrega será possível otimizar a interpretação, o processamento e as novas aquisições na área de Búzios.</t>
  </si>
  <si>
    <t>Caso alguma empresa desenvolva modelos semelhantes para a área de interesse isso poderá afetar os resultados esperados.</t>
  </si>
  <si>
    <t>Modelo visco-elástico tridimensional com foco na área de Búzios.</t>
  </si>
  <si>
    <t>PT-200.20.00166.03</t>
  </si>
  <si>
    <t>EV-00947</t>
  </si>
  <si>
    <t>Biblioteca para aumento de dados</t>
  </si>
  <si>
    <t>Disponibilizar biblioteca para aumento de dados</t>
  </si>
  <si>
    <t>Reduzir a necessidade de dados rotulados para alimentar esquemas de aprendizado de máquinas assim como facilitar a utilização de algoritmos de aprendizado de máquinas em dados sísmicos</t>
  </si>
  <si>
    <t>U3H5</t>
  </si>
  <si>
    <t>Alan Albano Vilas Boas Souza</t>
  </si>
  <si>
    <t>9911395</t>
  </si>
  <si>
    <t>ST-0134</t>
  </si>
  <si>
    <t>Soluções computacionais em geofísica</t>
  </si>
  <si>
    <t>Investimento em recursos de HH da equipe executora além do custo de utilização de recursos computacionais</t>
  </si>
  <si>
    <t>Necessidade grande de testes e validação. Atenção com diversos possíveis casos de uso</t>
  </si>
  <si>
    <t>Existem diversas iniciativas de aprendizado de máquinas voltados para o dado sísmico. Essa  entrega tem o potencial de catalizar e acelerar essas iniciativas. Acelerando o retorno dessas iniciativas</t>
  </si>
  <si>
    <t>Será uma biblioteca dedicada ao aumento de dados e preparação de dados sísmicos, especialmente dados sísmicos pós-empilhamento. Não necessariamente sendo útil para outras aplicações.</t>
  </si>
  <si>
    <t>EXP/TG e CENPES/TIC são parceiros nessa entrega</t>
  </si>
  <si>
    <t>A utilização crescente de técnicas de aprendizado de máquinas é esperada, sendo essa entrega uma peça da infraestrutura necessária para a aplicação efetivas de técnicas de aprendizado de máquinas em dados sísmicos.</t>
  </si>
  <si>
    <t>HH da equipe executora e recursos computacionais (nós com gpu, sotrage adequado)</t>
  </si>
  <si>
    <t>Essa entrega será dentro da outra, provendo funcionalidades importantes  úteis para diversos modelos de aprendizado de máquinas aplicados a sísmica.</t>
  </si>
  <si>
    <t>Essa entrega irá atuar dentro de outras entregas como o Interpam e possivelmente outras. Dessa  forma acelerando o retorno dessas entregas</t>
  </si>
  <si>
    <t>A biblioteca tentará ser genérica, porém pode não atender a todos os casos. Além disso a mesma pressupõe a continuação de entregas/projetos como o Interpam, que seriam usuários dessa biblioteca.</t>
  </si>
  <si>
    <t>Essa biblioteca deve ser útil para aumento de dado multicanal de dados sísmicos 2d e 3d. Além de realizar a preparação desse dado para treinamento (aplicar atributos de interesse, normalização e particionamento diversos do dado sísmico).</t>
  </si>
  <si>
    <t>PT-200.20.00134.01</t>
  </si>
  <si>
    <t>EV-00948</t>
  </si>
  <si>
    <t>Metodologia gestão ciclo de vidas  modelo aprendizado de máq</t>
  </si>
  <si>
    <t>Diponibilizar metodologia para gestão do ciclo de vidas de modelos de aprendizado de máquina</t>
  </si>
  <si>
    <t>Maior controle sobre o desenvolvimento de algoritmos de aprendizado de máquinas permitindo definir a validade dos mesmos reduzindo o tempo para utilizar algoritmos aproveitando a informação de forma mais rápida</t>
  </si>
  <si>
    <t>Os custos envolvidos sao de HH da equipe executora, assim como da utilização de recursos computacionais</t>
  </si>
  <si>
    <t>Testar o ferramental proposto nessa entrega no ambiente corporativo é problemático, apesar de estarem sendo tomadas para mitigar esses problemas</t>
  </si>
  <si>
    <t>A metodologia será aplicada no âmbito do Interpam e esperamos que a mesma também seja aplicada em outras ferramentas de aprendizado de máquinas</t>
  </si>
  <si>
    <t>Será umaa versão inicial da utilização de ferramentas de gestão de modelos e tracking de execuções no ambiente TiC da Petrobras</t>
  </si>
  <si>
    <t>Estamos colaborando com  equipes da TiC Cenpes e TiC Corporativa e EXP/TG</t>
  </si>
  <si>
    <t>A utilização efetiva de aprendizado de máquinas demanda a existência de uma infraestrutura de apoio, voltada a teste, gestão e validação dos modelos. O que estamos realizando é autilização dessas técnicas em uma ferramenta já em produção assistida (Interpam)</t>
  </si>
  <si>
    <t>Recursos Humanos e recursos computacionais (nós para treinamento, hospedagem de serviços e storage adequados).</t>
  </si>
  <si>
    <t>Na Companhia estão sendo iniciados diversas iniciativas de aprendizado de máquinas. Porém é bem conhecido que um percentual alto de projetos de aprendizado de máquinas não chega a ser tornar um produto. Em virtude das dificuldades de se operacionalizar os mesmos. Ferramentas de acompanhamento e gestão de modelos, fazem parte de uma série extensas de ferramentas e técnicas utilizadas para facilitar a operacionalização de modelos de aprendizado de máquinas.</t>
  </si>
  <si>
    <t>O ganho está na melhor utilização de modelos de aprendizado de máquinas, ajudando a agilizar o desenvolvimento dos mesmos e controlar e aferir a performance deles.</t>
  </si>
  <si>
    <t>Essa solução pode não ser  ideal ou suficiente para todos os casos, sendo necessário desenvovler novas soluções mais extensas e complexas.</t>
  </si>
  <si>
    <t>Utilização no Interpam de ferramentas e metodologias de acompanhamento de execução e gestão de modelos._x000D_
_x000D_
Estammos integrando  a ferramenta do MLflow para gerir os modelos gerados, assim como realizar o acompanhamento das execuções.</t>
  </si>
  <si>
    <t>PT-200.20.00134.02</t>
  </si>
  <si>
    <t>EV-00949</t>
  </si>
  <si>
    <t>Ferramenta de segmentação semântica sísmica</t>
  </si>
  <si>
    <t>Disponibilizar ferramenta de segmentação semântica sísmica</t>
  </si>
  <si>
    <t>Melhor e mais rápida interpretação sísmica</t>
  </si>
  <si>
    <t>PT-200.20.00134.05</t>
  </si>
  <si>
    <t>EV-00950</t>
  </si>
  <si>
    <t>Ferramenta de obtenção de falhas</t>
  </si>
  <si>
    <t>Diponibilizar  ferramenta de obtenção de falhas</t>
  </si>
  <si>
    <t>Aumento de velocidade na interpretação e geração de modelo geológico</t>
  </si>
  <si>
    <t>PT-200.20.00134.06</t>
  </si>
  <si>
    <t>EV-00951</t>
  </si>
  <si>
    <t>Avaliação da utilização de aprendiz máquinas</t>
  </si>
  <si>
    <t>Diponibilizar  avaliação da utilização de aprendiz máquinas</t>
  </si>
  <si>
    <t>Diminuição de uso de mão de obra e de tempo de processos</t>
  </si>
  <si>
    <t>PT-200.20.00134.03</t>
  </si>
  <si>
    <t>EV-00953</t>
  </si>
  <si>
    <t>Modelo multifísica anisotrópico</t>
  </si>
  <si>
    <t>Desenvolvimento de uma ferramenta com sensor óptico para medidas de gravimetria</t>
  </si>
  <si>
    <t>Levantamentos gravimétricos mais precisos, mais rápidos e mais baratos para caracterização exploratória.</t>
  </si>
  <si>
    <t>U328</t>
  </si>
  <si>
    <t>Edmir Ravazzi Franco Ramos</t>
  </si>
  <si>
    <t>2414554</t>
  </si>
  <si>
    <t>ST-0167</t>
  </si>
  <si>
    <t>Multifísica</t>
  </si>
  <si>
    <t>Custo do Termo de Cooperação (SIGITEC 2018/00066-5) _x000D_
Custos de HH Petrobras (CENPES/PDIEP/GP)</t>
  </si>
  <si>
    <t>Realização de todos os experimentos necessários no laboratório da universidade.</t>
  </si>
  <si>
    <t>- Desenvolvimento de protótipo de bancada_x000D_
- Será aplicado para comparação com gravímetro comercial até o final do projeto.</t>
  </si>
  <si>
    <t>Comprovação da evolução do desenvolvimento do sensor óptico, bem como sua eficácia e precisão.</t>
  </si>
  <si>
    <t>Especialistas em métodos multifísica da EXP/PE/AB_x000D_
Instituições brasileiras com especialidade em óptica experimental e geofísica.</t>
  </si>
  <si>
    <t>Busca de equipamentos mais eficientes e portáteis visando a redução de risco na exploração.</t>
  </si>
  <si>
    <t>Manutenção do investimento em equipamentos e recursos humanos para o desenvolvimento do projeto.</t>
  </si>
  <si>
    <t>Um equipamento desenvolvido especificamente para as necessidades da exploração e produção de petróleo.</t>
  </si>
  <si>
    <t>Valoração realizada em R$27 MM</t>
  </si>
  <si>
    <t>O resultado não alcançar a maturidade tecnológica pretendida.</t>
  </si>
  <si>
    <t>Instrumento óptico compacto de medição de gravidade, em que se busca uma precisão compatível com os parâmetros da exploração.</t>
  </si>
  <si>
    <t>PT-200.20.00167.01</t>
  </si>
  <si>
    <t>EV-00954</t>
  </si>
  <si>
    <t>Modelagem anisotrópica de perfis</t>
  </si>
  <si>
    <t>Diponibilizar modelagem anisotrópica de perfis de indução triaxial.</t>
  </si>
  <si>
    <t>Melhor entendimento dos perfis de indução, principalmente em camadas finas.</t>
  </si>
  <si>
    <t>PT-200.20.00167.02</t>
  </si>
  <si>
    <t>EV-00955</t>
  </si>
  <si>
    <t>Plataforma de modelagem, processam, inversão e interpretação</t>
  </si>
  <si>
    <t>Diponibilizar plataforma de modelagem, processamento, inversão e interpretação</t>
  </si>
  <si>
    <t>Domínio de toda a cadeia de processamento geofísico</t>
  </si>
  <si>
    <t>Custo do Termo de Cooperação (SIGITEC 2017/00424-6 ) _x000D_
Custos de HH Petrobras (CENPES/PDIEP/GP)</t>
  </si>
  <si>
    <t>Integração de todos os módulos do programa.</t>
  </si>
  <si>
    <t>Os programas de modelagem e inversão 3D estão em andamento, com algumas etapas finalizadas. A primeira versão de teste estará disponível em 2021 e a implantação final será feita em 2023/2024.</t>
  </si>
  <si>
    <t>Desenvolvimento e instalação do software de modelagem e inversão.</t>
  </si>
  <si>
    <t>Especialistas em métodos multifísica da EXP/PE/AB_x000D_
Instituições brasileiras com especialidade em computação, geologia e geofísica.</t>
  </si>
  <si>
    <t>Busca de um software integrado de modelagem e inversão de dados eletromagnéticos.</t>
  </si>
  <si>
    <t>Manutenção do investimento no termo de cooperação para o desenvolvimento do projeto.</t>
  </si>
  <si>
    <t>Um software desenvolvido especificamente para as necessidades da exploração e produção de petróleo.</t>
  </si>
  <si>
    <t>Valoração realizada em R$79.5 MM</t>
  </si>
  <si>
    <t>Este software será de uso interno na empresa. Caso o resultado não seja o esperado, a equipe de métodos multifísica terá que utilizar de diferentes softwares comerciais para atender a demanda.</t>
  </si>
  <si>
    <t>Desenvolvimento de uma plataforma integrada de programas de modelagem e inversão 3D de dados eletromagnéticos, possibilitando o trabalho com estruturas e ambientes geológicos realistas e de interesse prático para a exploração e produção de hidrocarbonetos.</t>
  </si>
  <si>
    <t>PT-200.20.00167.03</t>
  </si>
  <si>
    <t>EV-00956</t>
  </si>
  <si>
    <t>Código HPC para cluster Petrobras</t>
  </si>
  <si>
    <t>Diponibilizar código HPC para cluster Petrobras</t>
  </si>
  <si>
    <t>Menor tempo de processamento de dados geofísicos para geração de interpretação</t>
  </si>
  <si>
    <t>Custo do Termo de Cooperação (SIGITEC 2018/00263-5) _x000D_
Custos de HH Petrobras (CENPES/PDIEP/GP)</t>
  </si>
  <si>
    <t>Desenvolvimento dos códigos HPC e acompanhamento da equipe técnica.</t>
  </si>
  <si>
    <t>Implementação dos métodos de inversão otimizados, com testes sendo realizados desde 2020._x000D_
A partir de 2023/2024 será implantada a versão final.</t>
  </si>
  <si>
    <t>Implantação dos códigos nos clusters Petrobras.</t>
  </si>
  <si>
    <t>Especialistas em métodos multifísica da EXP/PE/AB_x000D_
Instituições brasileiras com especialidade em computação e geofísica.</t>
  </si>
  <si>
    <t>Busca por um melhor desempenho computacional.</t>
  </si>
  <si>
    <t>Um código otimizado desenvolvido especificamente para as necessidades da exploração e produção de petróleo.</t>
  </si>
  <si>
    <t>Valoração realizada em R$107.7 MM</t>
  </si>
  <si>
    <t>Este software será de uso interno na empresa. Caso o resultado não seja o esperado, a equipe de métodos multifísica terá que utilizar versões não otimizadas do código, o que demanda mais tempo e custo de máquina e HH.</t>
  </si>
  <si>
    <t>Este projeto tem como objetivo investigar, propor, e_x000D_
implementar provas de conceito de soluções e técnicas que visem_x000D_
melhorar o desempenho computacional e a qualidade dos resultados_x000D_
obtidos na abordagem de processamento de dados.</t>
  </si>
  <si>
    <t>PT-200.20.00167.04</t>
  </si>
  <si>
    <t>EV-00957</t>
  </si>
  <si>
    <t>Injeção de DSS nos campos de Marlim Sul e Marlim Leste</t>
  </si>
  <si>
    <t>Injeção submarina de melhorador de escoamento nos campos de Marlim Sul e Marlim Leste</t>
  </si>
  <si>
    <t>O BENEFÍCIO DESTA ENTREGA FOI CALCULADO TOMANDO POR BASE  UM GANHO DE PRODUÇÃO DA ORDEM DE 30% EM 10% DOS POÇOS DE CAMPOS DE MARLIM LESTE E MARLIM SUL.</t>
  </si>
  <si>
    <t>upimgs/Flow_assurance.jpg</t>
  </si>
  <si>
    <t>OS GASTOS DE P&amp;D DESTA INICIATIVA TOTALIZAM CERCA DE R$ 5,00 MILHÕES. ESTIMA-SE O CUSTO DE IMPLANTAÇÃO DA ORDEM DE R$ 3,90 MILHÕES AO LONGO DE 10 ANOS.</t>
  </si>
  <si>
    <t>ESTIMA-SE UM GANHO DE PRODUÇÃO DA ORDEM DE R$ 5,06 BILHÕES EM 10 ANOS, COM DECAIMENTO DA ORDEM DE 50% NESTE PERÍODO. (Valores médios 2020-2030: USD = R$ 4,24 e 1 Barril = USD 43,18)</t>
  </si>
  <si>
    <t>EV-00958</t>
  </si>
  <si>
    <t>FFS-Compósito</t>
  </si>
  <si>
    <t>Metodologia de inspeção e avaliação de integridade para gestão da integridade estrutural de equipamentos em material compósito, como dutos, tubulações e vasos de pressão, utilizando as técnicas não destrutivas de Ultrassom e Ondas Guiadas.</t>
  </si>
  <si>
    <t>Aumento da confiabilidade de sistemas e equipamentos em material compósito PRFV pela disponibilização de ferramentas para avaliação de integridade e extensão de vida útil, promovendo uma Gestão de Integridade efetiva equipamentos como dutos de coleta em unidades de produção terrestres e sistemas para água salgada e vasos de pressão PRFV em unidades de produção offshore.Conformidade com requisitos de gestão de integridade de unidades de produção.</t>
  </si>
  <si>
    <t>upimgs/Vaso_PRFV_prototipo.jpeg</t>
  </si>
  <si>
    <t>&gt; TC com UFRGS/LAMEF para estudos, ensaios e validação de metodologia de avaliação (PEP 78 - R$ 2.019.558,00)_x000D_
&gt; TC com UFRJ/LNDC para estudos, ensaios e validação de metodologia de avaliação (PEP 78 - R$ 2.334.159,40)_x000D_
&gt; HH interno para definição de cenários, premissas, projeto protótipo, acompanhamento do TC. (PEP 75 e PEP 85 - R$ 1.000.000,00)</t>
  </si>
  <si>
    <t>&gt; Realizar conjunto de ensaios de envelhecimento para gerar níveis de degradação controlados e correlacionar com medições indiretas e não destrutíveis dos danos acumulados;_x000D_
&gt; Identificar metodologias adequadas para interrogação dos dados coletados;_x000D_
&gt; Estabelecer critérios para gestão e avaliações de integridades de equipamentos em material compósitos.</t>
  </si>
  <si>
    <t>&gt; Atualmente a utilização de equipamentos em material compósito é limitada pela dificuldade de se estabelecer metodologias de monitoramento, inspeção e análise de integridade para estruturar uma Gestão de Integridade efetiva; _x000D_
&gt; Equipamentos em material compósito possuem potencial para aumento de confiabilidade dos sistemas que operam com fluidos de alta corrosividade, como água salgada, e diminuindo peso de equipamentos devido ao sua elevada resistência específica;_x000D_
&gt; A partir de 2021/2022.</t>
  </si>
  <si>
    <t>&gt; Atendimento às normas de saúde e segurança e outras existentes;_x000D_
&gt; Critérios complementares para projetos de engenharia de equipamentos em material compósito;_x000D_
&gt; Atendimento à norma regulamentadora para gestão de integridade estrutural de vasos de pressão.</t>
  </si>
  <si>
    <t>&gt; CLIENTES INTERNOS, UNs indicando potenciais equipamentos para serem concebidos em material compósito, para mitigar corrosão ou diminuir peso;_x000D_
&gt; FORNECEDORES de equipamentos em material compósitos;_x000D_
&gt; PRESTADORES DE SERVIÇO de inspeção;_x000D_
&gt; UFRJ/LNDC (2016/00302-5) e UFRGS/LAMEF (2016/00135-1) para desenvolvimento e validação de metodologias de inspeção e análise de integridade para equipamentos compósitos.</t>
  </si>
  <si>
    <t>&gt; Equipe com adequada expertise e conhecimento;_x000D_
&gt; Infraestrutura de ensaios e;_x000D_
&gt; Recursos para ensaios não destrutíveis, processamento e análise de dados.</t>
  </si>
  <si>
    <t>&gt; Aumento de confiabilidade dos sistemas;_x000D_
&gt; Viabilização de equipamentos de maior criticidade em material compósito;_x000D_
&gt; Redução dos custos operacionais (OPEX).</t>
  </si>
  <si>
    <t>&gt; Aumento de confiabilidade dos sistemas de injeção de água, menores custos de manutenção, menor down time, maior recuperação de óleo pela manutenção do volume de injeção programado._x000D_
&gt; Extensão de vida útil de dutos de coleta em campos de produção terrestres:  Benefício = Número de poços aguardando substituição x produção de óleo (barris) * BRENT (U$ 35 em 2022 e U$40 em 2023) * cotação do dólar (R$4,69 em 2022 e R$ 4,46 em 2023)* nº de dias parado para substituição (2 anos) = 5 poços* 5bbl/dia* U$ 35* R$4,69 * 365dias @ 2023  + 5 poços* 5bbl/dia* U$ 40* R$4,46* 365dias @2024 =  R$ 3,36 MM</t>
  </si>
  <si>
    <t>&gt; Eventuais restrições futuras para utilização de equipamentos em material compósito em unidades de produção offshore;_x000D_
&gt; Problemas de escala para garantir preço competitivo;_x000D_
&gt; Necessidade de mudança de cultura no emprego e operação de equipamentos em material compósito.</t>
  </si>
  <si>
    <t>&gt; Estabelecer metodologia para análise de integridade de equipamentos em material compósito;_x000D_
&gt; Fornecer ferramentas de monitoramento de degradação (SHM);_x000D_
&gt; Aprimorar Especificação Técnica para projeto de vasos de pressão em material compósito;_x000D_
&gt; Definição de propriedades e limites de desempenho para  novas aplicações.</t>
  </si>
  <si>
    <t>PT-200.20.00043.03</t>
  </si>
  <si>
    <t>EV-00960</t>
  </si>
  <si>
    <t>Metodologias para síntese de malha de controle</t>
  </si>
  <si>
    <t>Metodologias sistematizadas para avaliar desempenho de estruturas de controle em plataformas dinâmicas de plantas de processo.</t>
  </si>
  <si>
    <t>- Redução de malhas de controle em manual por problemas de síntese de estruturas de controle;_x000D_
- Redução no prazo de comissionamento e partida da planta.</t>
  </si>
  <si>
    <t>CQL4</t>
  </si>
  <si>
    <t>Cristhian Alberto Celestino Cortez</t>
  </si>
  <si>
    <t>9693326</t>
  </si>
  <si>
    <t>Somente custo de pessoal (HH) _x000D_
- 1 engenheiro de controle de processos (R$ 400/h) _x000D_
- 1 analista de sistemas (R$ 400/h)_x000D_
_x000D_
Custo estimado 16h para a primeira implantação (R$ 12.800,00)_x000D_
Custo estimado para as próximas implantações (R$ 3200,00)</t>
  </si>
  <si>
    <t>Integração da ferramenta com o ambiente Petrobras;_x000D_
Validação dinâmica das malhas de controle;_x000D_
Uso em plantas de porte médio;</t>
  </si>
  <si>
    <t>Atualmente a ferramenta possui um versão beta rodando na UFCG e foi iniciado um teste de uso no SRGE. A ferramenta deverá ser aplicada aos projetos de engenharia básica do SRGE e ESUP (primordialmente), mas poderá ser usada na validação de estruturas de controle existentes._x000D_
A previsão de implantação plena é para o final de abril de 2021</t>
  </si>
  <si>
    <t>A entrega será uma ferramenta de síntese de malhas de controle, um software, que será composto por módulo de cálculo, módulo de integração com simuladores comerciais e interface. Para a entrega completa será necessário um teste prolongado (algumas semanas) no ambiente de projetos de engenharia da Petrobras._x000D_
_x000D_
Obs.: Os módulos de cálculo e de integração com simuladores comerciais são os pontos chave dessa entrega. O módulo de cálculo possui métodos numéricos específicos para essa aplicação e, consequentemente, se mal implementados podem afetar o comportamento da ferramenta. O módulo de integração com simuladores comerciais deve transpor o desafio de conexão com esses simuladores que, em muitos casos, não provém de facilidades para isso.</t>
  </si>
  <si>
    <t>Equipes da SRGE que ajudarão na implantação e testes da ferramenta de síntese de controle.</t>
  </si>
  <si>
    <t>Os números de referência utilizados são de unidades do refino. Assim, caso ocorra a redução de carga dessas unidades industriais, ou a redução do fator de utilização das mesmas, os ganhos devem ser reconsiderados.</t>
  </si>
  <si>
    <t>Especialistas em controle de processos vinculados com os projetos de engenharia da Petrobras;</t>
  </si>
  <si>
    <t>O principal ganho é a redução de  malhas de controle em manual. Isso contribuirá no aumento da capacidade das unidades industriais. Outros ganhos que podem ser levantados são:_x000D_
- Redução de tempo de comissionamento;_x000D_
- Aumento de confiabilidade;_x000D_
- Melhoria na qualidade de produtos;</t>
  </si>
  <si>
    <t>O ganho estimado é de US$ 6.800.000,00 em dez anos. _x000D_
_x000D_
Utilizando as seguintes premissas:_x000D_
_x000D_
Ganho: U$ 0,06/bbl (equivalente ao ganho de controle avançado) * 2 % (fração de malhas inadequadas em destilação) x vazão (carga de referência da PB) (2.139.000 bbl/d)  * FUT (Fator de utilização) de 80% * 10 anos = 0,1 * 0,1 * 2139000 * 0,8 * 330 * 10 =  US$ 6.800.000,00 _x000D_
_x000D_
Obs.; Não foram considerados os ganhos de sua utilização em unidades de processamento primário de petróleo ou em unidades de processamento de gás.</t>
  </si>
  <si>
    <t>O aparecimento de uma ferramenta síntese de malhas de controle de baixo custo.</t>
  </si>
  <si>
    <t>Uma ferramenta de síntese de malhas de controle que auxilie na redução de malhas de controle em manual nas unidades industriais, contribua na redução de tempo de comissionamento de malhas de controle e promova a rastreabilidade das decisões tomadas durante os projetos de controle nas unidades industriais.</t>
  </si>
  <si>
    <t>PT-200.20.00103.09</t>
  </si>
  <si>
    <t>EV-00961</t>
  </si>
  <si>
    <t>Software de otimização e especificação técnica de subestações elétricas tipo eletrocentro e alvenaria</t>
  </si>
  <si>
    <t>Software de escolha de subestação industrial ótima em termos lay-out, custo e viabilidade de realização total de testes em fábrica para SE tipo eletrocentro. ET completa de eletrocentro otimizado.</t>
  </si>
  <si>
    <t>- Otimizar o arranjo das SEs industriais, buscando funcionalidade, redução de área construída e diminuição de perdas._x000D_
- Apontar a solução que apresente a melhor relação de custo e confiabilidade;_x000D_
- Potencializar os ganhos na aplicação de eletrocentros tais como: _x000D_
 -- Levar efetivamente a construção de subestações do campo para a fábrica;_x000D_
 -- Reduzir os custos de eletrocentros através da concepção modular desde o início;_x000D_
 -- Reduzir em até 80% o Hh empenhado no comissionamento de subestações em campo;_x000D_
-- Reduzir em até 80% o Hh exposto ao risco em atividades de comissionamento de subestações;_x000D_
-- Reduzir riscos ao prazo dos empreendimentos (chuvas, raios, greves, permissão de trabalho, etc.);_x000D_
-- Possibilidade de reaproveitamento no descomissionamento;_x000D_
-- Redução do footprint da instalação e eliminação de áreas de apoio durante a obra (ex. galpão de armazenamento);_x000D_
-- Otimizar o roteamento de cabos na sala de cabos da subestação;_x000D_
-- Pré-dimensionamento dos cabos entre subestação e as cargas de processo;_x000D_
-- Estimativa de dissipação térmica da subestação para subsidiar o pré-dimensionamento do HVAC da subestação;_x000D_
-- Reduzir o tempo de execução do projeto de arranjo de subestações nas fases II (Projeto conceitual) e III (Projeto Básico), além de auxílio na fiscalização de projetos na fase IV (Execução).</t>
  </si>
  <si>
    <t>Previsto R$ 4,5 M (um TC com uma ICT)</t>
  </si>
  <si>
    <t>Concluir a avaliação da revisão 3 da  proposta da  USP 3ª  submetida. Foi verificado que a proposta está no caminho certo e foi bem evoluída nesta 3ª emissão. No entanto, alguns dias após o recebimento desta revisão 3 da proposta da USP, chegou a informação que este projeto foi cancelado no CTO de C&amp;M ocorrido em julho-20 . Este projeto se encontra CANCELADO.</t>
  </si>
  <si>
    <t>Em todos os novos processos de aquisição de subestações elétricas da PETROBRAS, sejam do tipo eletrocentro ou do tipo alvenaria.</t>
  </si>
  <si>
    <t>Software aplicavel para os dois tipos de Subestações (alvenaria e eletrocentro) e ET suficientemente detalhada para viablizar a contratação de eletrocentros passiveis de serem aplicados em todos os sites terrestres da PETROBRAS.</t>
  </si>
  <si>
    <t>Fabricantes de Eletrocentros. O principal fabricante de eletrocentro nacional responsável por mais 90 % dos fornecimentos deste tipo de equipamento para a PETROBRAS é a WEG localizada em Itajaí. Este seria o parceiro mais indicado para trabalhar junto a ICT USP já escolhida para o projeto e que submeteu proposta via SIGITEC a qual está em revisão.</t>
  </si>
  <si>
    <t>Não existe esse risco. Não há condicionante mapeada.</t>
  </si>
  <si>
    <t>Concluir a proposta da USP no SIGITEC.</t>
  </si>
  <si>
    <t>1- Redução de Custos Operacionais” e “Aumento de confiabilidade das instalações e equipamentos” (PNG 2017-2021);[Aderência aos DTs]_x000D_
2- Redução do tamanho das subestações, reduzindo CAPEX e OPEX; [Aderência aos DTs]_x000D_
3-.Reduzir, através de automação de projeto, o tempo de execução do projeto de arranjo de subestações nas fases II (Projeto conceitual) e III (Projeto básico), além de auxílio na fiscalização de projetos na fase IV (Execução)_x000D_
4- Redução do tempo de comissionamento das subestações, com realização de testes mais completos em fábrica, capturando assim o benefício da modularização de subestações para o cliente final._x000D_
5- Auxilio na decisão entre o tipo de subestação a ser construída.</t>
  </si>
  <si>
    <t>VPL = R$ 50 Milhões</t>
  </si>
  <si>
    <t>Entrega de Software para otimização da subestações industriais do tipo eletrocentro e do tipo alvenaria. ET para subsidiar aquisições de SE do tipo eletrocentro efetivamente modularizadas e que atendam a premissa de realização de testes em fábrica e também atendam aos requisitos do transporte rodoviário.</t>
  </si>
  <si>
    <t>EV-00962</t>
  </si>
  <si>
    <t>Juntas soldadas com overmatch de dutos submarinos cladeados</t>
  </si>
  <si>
    <t>Obs: esta entrega deverá ser fundida com a EV-00246 de objetivo semelhante._x000D_
_x000D_
_x000D_
Caracterização e procedimentos de soldagem de juntas soldadas com overmatch para tubos cladeados com foco em dutos submarinos API 5L X70 e X80.</t>
  </si>
  <si>
    <t>EV-00963</t>
  </si>
  <si>
    <t>Protótipo de Equipamento de Indentação Instrumentada</t>
  </si>
  <si>
    <t>Protótipo do equipamento de indentação instrumentada para validação em campo junto às áreas clientes_x000D_
NOTA: Entrega incorporada à EV-01192, incluindo valoração.</t>
  </si>
  <si>
    <t>U4QD</t>
  </si>
  <si>
    <t>Danilo Batista da Cunha</t>
  </si>
  <si>
    <t>2457799</t>
  </si>
  <si>
    <t>EV-00964</t>
  </si>
  <si>
    <t>Guideline frag. por H de aços inox</t>
  </si>
  <si>
    <t>Guideline para prevenção contra frag. por H de aços inox</t>
  </si>
  <si>
    <t>Serão desenvolvidos requisitos e compiladas informações gerais para redução dos riscos e severidade de falhas por fragilização por hidrogênio em aços inoxidáveis. Para subsidiar o guideline, esforços em P&amp;D (PT-106.01.13320, rota 4) estão tratando dos efeitos do H em aços inox austeníticos e (super)duplex para diferentes condições de deformação, hidrogenação e microestrutura. Estas análises permitirão compreender a influência do H nas transformações de fase e identificar as condições ótimas de deformação e carregamento para reduzir a susceptibilidade desses aços à fragilização por hidrogênio.</t>
  </si>
  <si>
    <t>UQ0G</t>
  </si>
  <si>
    <t>Pedro da Silva Craidy</t>
  </si>
  <si>
    <t>9845154</t>
  </si>
  <si>
    <t>Valor total do projeto (UEPG): R$ 1,2kk (último pagamento em 2020)._x000D_
HH Cenpes (2021): R$ 50k._x000D_
Viagens nacionais (2021): R$ 5k.</t>
  </si>
  <si>
    <t>Tendo em vista a ocorrência das medidas de isolamento social ao longo de 2020, a dificuldade mais recente tem sido adequar o término do projeto às limitações de execução do cronograma experimental nesta etapa final.</t>
  </si>
  <si>
    <t>Situação atual: há tanto lacunas de conhecimento científico quanto de normatização sobre os parâmetros para ocorrência de danos por H em aços inox. Onde será aplicada: todos os equipamentos submarinos fabricados em aços inox austeníticos e (super)duplex. A partir de quando: a emissão do guideline está prevista para o primeiro semestre de 2021.</t>
  </si>
  <si>
    <t>Obter resultados e executar análises e modelos em condições representativas da operação, incluindo carregamentos, ambiente e propriedades dos materiais (processos fabris, microestrutura e propriedades mecânicas. Com estas considerações, serão obtidas informações de aplicação mais direta e relevante.</t>
  </si>
  <si>
    <t>ICT: UEPG._x000D_
Petrobras: SUB/ES/DCT, UN-BC, UN-BS.</t>
  </si>
  <si>
    <t>Controle dos preços do petróleo e de aços inoxidáveis; manutenção das condições operacionais esperadas.</t>
  </si>
  <si>
    <t>Parcela final em 2020 (UEPG): R$ 568k.</t>
  </si>
  <si>
    <t>A compilação das informações existentes e compreensão dos efeitos inter-relacionados de hidrogênio, deformação e microestrutura no  processo de fragilização por hidrogênio permitirão melhorias na confiabilidade estrutural de componentes submarinos de aços inox, com prevenção de falhas, redução de sua gravidade, bem como tempo de parada e danos à produção, imagem e riscos de SMS.</t>
  </si>
  <si>
    <t>Retorno estimado: R$ 33kk.</t>
  </si>
  <si>
    <t>Restrições no mercado para disponibilidade de aços inoxidáveis, falta de interesse na utilização de aços inoxidáveis ou preferência por materiais alternativos.</t>
  </si>
  <si>
    <t>O guideline avançará no conhecimento sobre a fragilização por hidrogênio em diferentes aspectos, em especial a influência do grau de deformação, as condições de ocorrência de transformações martensíticas e efeitos da microestrutura no processo da falha. Serão compiladas informações para aumento da confiabilidade estrutural de diferentes aços inoxidáveis austeníticos e austeno-ferríticos.</t>
  </si>
  <si>
    <t>PT-200.20.00033.06</t>
  </si>
  <si>
    <t>PT-200.20.00222.02</t>
  </si>
  <si>
    <t>EV-00965</t>
  </si>
  <si>
    <t>Recomendações para revisão de ET de frag. por H de aços baixa-liga</t>
  </si>
  <si>
    <t>Melhoramento da especificação técnica de fornecimento de fixadores de aços baixa-liga. Questões que estão em tratamento incluem: quantificação do risco de falha na faixa de durezas acima de 32 HRC, efeitos das rotas de fabricação siderúrgica,  dos tipos e procedimentos de revestimento superficial e dos processos de fabricação das roscas.</t>
  </si>
  <si>
    <t>Valor total do projeto (UFRJ): R$ 3,65kk._x000D_
HH Cenpes: R$ 100k em 2021 e R$ 100k em 2021._x000D_
Viagens nacionais: R$ 5k em 2021 e R$ 5k em 2022.</t>
  </si>
  <si>
    <t>O principal desafio até o momento têm sido os prazos de entrega dos equipamentos de ensaio adquiridos, de modo a manter o cronograma originalmente previsto.</t>
  </si>
  <si>
    <t>Situação atual: há lacunas de conhecimento e disparidade de normatização internacional sobre os principais parâmetros tratados no projeto. Onde será aplicada: todos os fixadores submarinos fabricados em aços baixa-liga. A partir de quando: a emissão do documento está prevista para o primeiro semestre de 2022.</t>
  </si>
  <si>
    <t>Realizar ensaios, análises e modelos com materiais possuindo propriedades representativas dos componentes utilizados em operação, incluindo processos fabris e propriedades mecânicas.</t>
  </si>
  <si>
    <t>ICT: UFRJ._x000D_
Petrobras: SUB/ES/DCT, UN-BC, UN-BS.</t>
  </si>
  <si>
    <t>Controle dos preços do petróleo e dos aços; manutenção das condições operacionais esperadas.</t>
  </si>
  <si>
    <t>Parcelas do projeto de P&amp;D (UFRJ): R$ 1,4kk em 2020; R$ 442,9k em 2021 e R$ 442,9k em 2022.</t>
  </si>
  <si>
    <t>O ganhos compreendem a redução da ocorrência de falhas de fixadores submarinos e redução de custos associada ao desenvolvimento de uma especificação técnica mais ampla e segura.</t>
  </si>
  <si>
    <t>Receita estimada de R$ 169,1kk.</t>
  </si>
  <si>
    <t>Restrições no mercado para disponibilidade de aços baixa-liga, falta de interesse de utilização de aços baixa-liga para fixadores ou preferência por materiais alternativos.</t>
  </si>
  <si>
    <t>Desenvolver documento para utilização de aços baixa-liga (especialmente fixadores submarinos), ampliando o conhecimento e as possibilidade de fornecimento quanto às rotas de fabricação, revestimentos superficiais e aos limites de utilização em meios representativos das condições de serviço.</t>
  </si>
  <si>
    <t>PT-200.20.00033.07</t>
  </si>
  <si>
    <t>PT-200.20.00222.20</t>
  </si>
  <si>
    <t>EV-00966</t>
  </si>
  <si>
    <t>Guideline aços baixa-liga cladeados em serviço sour</t>
  </si>
  <si>
    <t>Guideline para seleção de aços baixa-liga de alta resistência em equipamentos cladeados</t>
  </si>
  <si>
    <t>- Uso de aços substrato de maior resistência mecânica;- Redução de peso de equipamentos (ex. Vaso Separador HiSEP);- Viabilização de projetos em maiores pressões;- Camada adicional de segurança em caso de falha do revestimento clad;</t>
  </si>
  <si>
    <t>U3Q8</t>
  </si>
  <si>
    <t>Daniel Correia Freire Ferreira</t>
  </si>
  <si>
    <t>9924815</t>
  </si>
  <si>
    <t>P&amp;D Total (PEP 78 PEP 85): R$ 1,8 MM_x000D_
_x000D_
CAPEX HH Emissão ET: R$ 0,25 MM</t>
  </si>
  <si>
    <t>Testes de amostras bimetálicas são ensaios não convencionais, apresentando desafio técnico considerável para comprovação do fenômeno proposto de atenuação do efeito de trincamento sob tensão por sulfetos em presença do clad de inconel 625</t>
  </si>
  <si>
    <t>Aplicável a equipamentos submarinos cladeados submetidos a proteção catódica e fluidos contendo H2S e CO2 (exemplos de equipamentos: fixadores, manifolds, PLET, PLEM, ANMs)._x000D_
_x000D_
Aplicada um ano a partir da conclusão do projeto, para emissão da Especificação Técnica junto com Guideline.</t>
  </si>
  <si>
    <t>Todos os equipamentos que utilizam clad de IN625, para garantir abrangência e segurança operacional em todos os componentes submarinos críticos.</t>
  </si>
  <si>
    <t>SUB/ES/DCT além de cliente, irá viabilizar a entrega que consiste em Especificação Técnica Petrobras para seleção segura de componentes cladeados em equipamentos submarinos._x000D_
_x000D_
Fornecedores de equipamentos submarinos como FMC, BHGE, Aker, OneSubsea demonstraram interesse no uso de aço substrato com maior resistência mecânica_x000D_
_x000D_
LAMEF/UFRGS - Laboratório com termo de cooperação</t>
  </si>
  <si>
    <t>Adoção da Especificação Técnica pela empresa em todos os novos contratos de equipamentos submarinos cladeados, tanto em compra direta como EPCistas. Defesa dos termos da ET caso existam questionamentos de fornecedores.</t>
  </si>
  <si>
    <t>Manutenção do termo de cooperação para gerar todos os resultados necessários</t>
  </si>
  <si>
    <t>Falhas catastróficas de equipamentos submarinos geram custos elevados, especialmente pelo caráter de grande abrangência e difícil controle após instalação (correspondendo a vários poços ou mesmo campos). A melhor abordagem é sempre a especificação de materiais com alta confiabilidade, buscando ao máximo reduzir custos.</t>
  </si>
  <si>
    <t>Custos evitados de R$ 1,7 MM por ano</t>
  </si>
  <si>
    <t>Diminuição da relevância de equipamentos submarinos cladeados - o que é pouco provável tendo em vista as condições corrosivas do pré-sal</t>
  </si>
  <si>
    <t>Com os resultados experimentais indicando que a presença do clad de IN625 atenua o efeito de trincamento sob tensão por sulfetos mesmo em aço de alta resistência, é possível revisitar a exigência de dureza de aço substrato conforme ISO 15156._x000D_
_x000D_
Aços de maior resistência permitem espessuras menores, redução de peso e podem viabilizar projetos mais enxutos.</t>
  </si>
  <si>
    <t>PT-200.20.00033.08</t>
  </si>
  <si>
    <t>EV-00967</t>
  </si>
  <si>
    <t>Guideline para seleção de ligas de Ni e ligas CRA</t>
  </si>
  <si>
    <t>- Redução de probabilidade de falha e custos na seleção de materiais para equipamentos submarinos, ao viabilizar a utilização de ligas de níquel de alta resistência (120, 140 ksi);_x000D_
- Dados representativos que permitam fazer abrangência em caso de falhas ou análises de adequação ao uso, evitando paradas de produção desnecessárias e reduzindo o risco de intervenções;</t>
  </si>
  <si>
    <t>P&amp;D TC (PEP 78): R$ 2 MM</t>
  </si>
  <si>
    <t>Desenvolver metodologia capaz de diferenciar o comportamento de ligas de níquel suscetíveis à fragilização por hidrogênio</t>
  </si>
  <si>
    <t>Aplicável a equipamentos submarinos submetidos a proteção catódica (exemplos de equipamentos: fixadores, manifolds, PLET, PLEM, ANMs)._x000D_
_x000D_
Aplicada um ano a partir da conclusão do projeto, para emissão da Especificação Técnica junto com Guideline.</t>
  </si>
  <si>
    <t>Todos os equipamentos que utilizam ligas de níquel e estejam sujeitos a fragilização por hidrogênio, para garantir abrangência e segurança operacional em todos os componentes submarinos críticos.</t>
  </si>
  <si>
    <t>SUB/ES/DCT além de cliente, irá viabilizar a entrega que consiste em Especificação Técnica Petrobras para seleção segura de ligas de níquel em fixadores e outros componentes submarinos._x000D_
_x000D_
Villares Metals - Siderúrgica de ligas  especiais que forneceu 6 tratamentos termomecânicos da liga 718 para o projeto._x000D_
_x000D_
DNV GL Ohio - Projetos multiclientes de baixo custo assinados pela Petrobras, irão fornecer insumos adicionais para desenvolvimento da metodologia._x000D_
_x000D_
LAMEF/UFRGS - Laboratório com termo de cooperação</t>
  </si>
  <si>
    <t>Adoção da Especificação Técnica pela empresa em todos os novos contratos de equipamentos submarinos com ligas de níquel, tanto em compra direta como EPCistas. Defesa dos termos da ET caso existam questionamentos de fornecedores.</t>
  </si>
  <si>
    <t>Custos evitados de R$ 12 MM por ano</t>
  </si>
  <si>
    <t>Diminuição da relevância de ligas de níquel em equipamentos submarinos - o que é pouco provável tendo em vistas as condições de pressão elevadas e a necessidade de materiais de alta resistência mecânica para projetos mais enxutos</t>
  </si>
  <si>
    <t>Será desenvolvido um guideline para seleção de ligas de níquel, junto com uma metodologia de teste capaz de diferenciar a suscetibilidade em casos especiais. Para tal serão utilizadas de diferentes condições de fornecimento._x000D_
_x000D_
Os principais parâmetros observados são a repetibilidade e reprodutibilidade dos ensaios, além de sua capacidade de diferenciar condições de fornecimento com comportamento sabidamente pior de outras com tratamentos para melhoria de desempenho.</t>
  </si>
  <si>
    <t>PT-200.20.00033.09</t>
  </si>
  <si>
    <t>PT-200.20.00222.21</t>
  </si>
  <si>
    <t>EV-00968</t>
  </si>
  <si>
    <t>Guideline para seleção de aços baixa-liga de alta resistência (com vanádio)</t>
  </si>
  <si>
    <t>- Viabilizar projetos com aços de maior resistência mecânica;_x000D_
- Maior confiabilidade e redução da probabilidade de falha devido a erros de processo (ex. revestimento, instalação, projeto mecânico);_x000D_
- Maior capacidade de atuação em cenários de abrangência de falhas;</t>
  </si>
  <si>
    <t>P&amp;D TC (PEP 78): R$ 3,84 MM</t>
  </si>
  <si>
    <t>Desenvolver aço de alta resistência com menor suscetibilidade ao hidrogênio através da adição de vanádio e outros elementos de liga para garantia de propriedades</t>
  </si>
  <si>
    <t>Aplicável a equipamentos submarinos submetidos a proteção catódica (exemplos de equipamentos: fixadores, grandes forjados, manifolds, PLET, PLEM, ANMs)._x000D_
_x000D_
Aplicada um ano a partir da conclusão do projeto, para emissão da Especificação Técnica junto com Guideline.</t>
  </si>
  <si>
    <t>É um desenvolvimento novo de liga e, portanto, está sujeito a variabilidade no fornecimento posterior. Para tal, será desenvolvida metodologia de teste capaz de garantir a menor suscetibilidade à fragilização por hidrogênio.</t>
  </si>
  <si>
    <t>SUB/ES/DCT além de cliente, irá viabilizar a entrega que consiste em Especificação Técnica Petrobras para seleção segura de fixadores e forjados em aços de alta resistência e outros componentes submarinos._x000D_
_x000D_
Villares Metals - Siderúrgica de ligas  especiais que está desenvolvendo a liga especial de aço ao vanádio em conjunto com o LAMEF e o TMEC._x000D_
_x000D_
LAMEF/UFRGS - Laboratório com termos de cooperação</t>
  </si>
  <si>
    <t>Adoção da Especificação Técnica pela empresa em todos os novos contratos de equipamentos submarinos com aços de alta resistência, tanto em compra direta como EPCistas. Defesa dos termos da ET caso existam questionamentos de fornecedores.</t>
  </si>
  <si>
    <t>Custos evitados de R$ 4,9 MM por ano</t>
  </si>
  <si>
    <t>Diminuição da relevância de aços de alta resistência em equipamentos submarinos - o que é pouco provável tendo em vistas as condições de pressão elevadas e a necessidade de materiais de alta resistência mecânica para projetos mais enxutos</t>
  </si>
  <si>
    <t>Em caso de sucesso no desenvolvimento do aço de alta resistência será estabelecido um guideline junto com uma metodologia de teste capaz de garantir a menor suscetibilidade. _x000D_
_x000D_
Os principais parâmetros observados são as propriedades mecânicas em meios hidrogenantes e capacidade de aprisionamento do hidrogênio através de testes de permeação e dessorção térmica.</t>
  </si>
  <si>
    <t>PT-200.20.00033.10</t>
  </si>
  <si>
    <t>PT-200.20.00222.22</t>
  </si>
  <si>
    <t>EV-00969</t>
  </si>
  <si>
    <t>Guideline para seleção de juntas soldadas dissimilares</t>
  </si>
  <si>
    <t>EV-00970</t>
  </si>
  <si>
    <t>Integridade Cond Hiperbárica</t>
  </si>
  <si>
    <t>EV-00971</t>
  </si>
  <si>
    <t>Estudo de Comportamento de Disjuntores à Vacuo para o Cenário de Zero Atrasados</t>
  </si>
  <si>
    <t>Estudo do comportamento dos disjuntores a vácuo</t>
  </si>
  <si>
    <t>Saber como os disjuntores a vácuo, hoje presentes no barramento principal de energia nas plataformas de petróleo, estão suportando a abertura da correntes elétricas de curto, já que sabemos que estão abrindo fora do ponto esperado de abertura. A partir daí, buscar alternativas eficazes de mitigar ou corrigir este problema.</t>
  </si>
  <si>
    <t>Termo de Cooperação = R$ 3.965.217,73</t>
  </si>
  <si>
    <t>A boa realização de testes em laboratório de alta tensão e alta potência na Itália, em 4 disjuntores a vácuo do tipo utilizado nas plataformas da PETROBRAS. 2-  uma boa parceria com o cliente final ESUP/EEI do início ao fim do projeto; 3- Manter a excelente equipe de especialistas da UNIFEI coesa e motivada até o final do projeto; 4- O principal deles é vencer o obstáculo causado pelos impactos do covid19, foi definido a necessidade de paralização imediata dos pagamentos 2020 e possível recomeço em 2021 com consequencias imediatas no projeto.</t>
  </si>
  <si>
    <t>Será aplicado nos projetos básico e executivo da próxima plataforma própria a ser construida após a entrega do estudo.</t>
  </si>
  <si>
    <t>Clareza e consistência nos resultados finais;</t>
  </si>
  <si>
    <t>1- Clientes do projeto UO-BC e SRGE/ESUP/EEI; 2- Especialistas da ICT UNIFEI; 3- Grupo envolvido no projeto da PETROBRAS e 4-Gerentes do PDDP/ETCM e PDDP/TPP.</t>
  </si>
  <si>
    <t>Não verificado está relação do mercado com a entrega.</t>
  </si>
  <si>
    <t>Manter a equipe da UNIFEI integrada; 2- Êxito nos testes realizados no laboratório internacional.</t>
  </si>
  <si>
    <t>VPL = R$ 200,54 milhões                                                                                                                   obs.: 1- (Este VPL foi calculado pelo próprio cliente ESUP/EEI); 2- Este TC ainda não foi assinado pela PETROBRAS. Está disponível no GTEC desde 7 jan 2020.</t>
  </si>
  <si>
    <t>- Estudo do comportamento de disjuntores a vácuo para o cenário de zeros atrasados; 2- clareza e consistência nos resultados finais;</t>
  </si>
  <si>
    <t>EV-00972</t>
  </si>
  <si>
    <t>Caminhos das Correntes Elétricas nas Plataformas de Petróleo</t>
  </si>
  <si>
    <t>Realizar estudos para conhecer os caminhos das correntes elétricas nas plataformas de petróleo, sejam elas oriundas de descargas atmosféricas ou curto circuito fase terra.</t>
  </si>
  <si>
    <t>1-Otimização dos requisitos dos projetos dos sistemas de aterramento e de SPDA; 2- Produzir material técnico que permita a fundamentação das eventuais otimizações perante fiscalização._x000D_
Detalhamento:  1- Evitar o uso de jampers, cabos ou fios metálicos de modo genérico e geral na plataforma resultando em dispêndio de recursos e materiais sem a correspondente eficácia. O ganho seria usar estes jumpers somente nos locais adequados que passariam a ser indicados pelo estudo, evitar o gasto desnecessário de materiais e outros recursos.</t>
  </si>
  <si>
    <t>Termo de Cooperação = R$ 3.177.571,25</t>
  </si>
  <si>
    <t>1- A definição se será necessário testes em uma UEP em escala reduzida para validação do modelo computacional e resultados computacionais alcançados. _x000D_
2-  uma boa parceria com o cliente final ESUP/EEI do início ao fim do projeto; _x000D_
3- Manter a excelente equipe de especialistas do CPQD coesa e motivada até o final do projeto;    _x000D_
4- O principal deles é vencer o obstáculo causado pelos impactos do covid19, foi definido a necessidade de paralização imediata dos pagamentos 2020 e possível recomeço em 2021 com consequencias imediatas no projeto.</t>
  </si>
  <si>
    <t>Será aplicado nos projetos básico e executivo das próximas plataformas própria a serem construidas após a entrega do estudo.</t>
  </si>
  <si>
    <t>1- Clareza na definição dos caminhos preferenciais das correntes; 2- Assegurar que os resultados a serem gerados são representativos de uma plataforma real e, portanto, o projeto deve gerar meios de evidenciar a veracidade dos resultados alcançados.</t>
  </si>
  <si>
    <t>1- Clientes do projeto UO-BC e SRGE/ESUP/EEI; _x000D_
2- Especialistas da ICT CPQD; _x000D_
3- Grupo envolvido no projeto da PETROBRAS e 4-Gerentes do PDDP/ETCM e PDDP/TPP.</t>
  </si>
  <si>
    <t>1- Manter a equipe do CPQD integrada; _x000D_
2- Validar os testes em escala reduzida para validação do resultados computacionais obtidos.</t>
  </si>
  <si>
    <t>1- Evitar o uso de jampers, cabos ou fios métálicos de modo genérico e geral na plataforma resultando em dispêndio de recursos e materiais sem a correspondente eficácia. O ganho seria usar estes jumpers somente no locais adequados que passariam a ser indicados pelo estudo, evitar o gasto desnecessário de materiais e outros recursos.</t>
  </si>
  <si>
    <t>VPL = R$ 82,87 milhões                                                                                                                      (Este VPL foi calculado pelo próprio cliente ESUP/EEI)</t>
  </si>
  <si>
    <t>1- Estudo do caminho das correntes elétricas oriundas de descargas atmosféricas e de curto circuitos fase terra. _x000D_
2- Clareza na definição dos caminhos preferenciais das correntes; _x000D_
3- Assegurar que os resultados a serem gerados são representativos de uma plataforma real e, portanto, o projeto deve gerar meios de evidenciar a veracidade dos resultados alcançados.</t>
  </si>
  <si>
    <t>PT-200.20.00040.54</t>
  </si>
  <si>
    <t>PT-200.20.00052.12</t>
  </si>
  <si>
    <t>EV-00973</t>
  </si>
  <si>
    <t>Caracterização espectroscópica de produtos de corrosão</t>
  </si>
  <si>
    <t>Atualmente, a caracterização dos resíduos e materiais contendo produtos de corrosão são apenas qualitativas e realizadas no Cenpes. Como a maioria dos produtos de corrosão formados nos processos são instáveis quando expostos à umidade e ao oxigênio do ar atmosférico, ao chegar ao laboratório, somente é possível verificar que um resíduo encontrado em alguma instalação é oriundo de um processo corrosivo, o que impossibilita a identificação da causa da corrosão. Assim, nesse projeto será desenvolvida uma metodologia de preservação/armazenamento das amostras e uma metodologia de caracterização e quantificação de produtos de corrosão.Através do conhecimento da composição química dos compostos presentes nos produtos de corrosão encontrados em campo, será possível identificar os principais fatores responsáveis pelos processos corrosivos, auxiliando, assim, na tomada de decisão quanto à mitigação, monitoramento e prevenção da corrosão.</t>
  </si>
  <si>
    <t>A eficiência no monitoramento, mitigação e prevenção da corrosão promove a disponibilidade de instalações, o aumento de produtividade e a redução dos custos operacionais nas unidades de processo e ao longo de toda a cadeia logística, haja vista que se reduz as paradas para manutenção corretiva e preventiva, além da otimização no uso de inibidores de corrosão e outros produtos químicos.Além disso, a disponibilidade comercial de equipamentos portáteis ou transportáveis, para uso em bancada ou em campo, baseados nas técnicas espectroscópicas utilizadas neste projeto faz com que estas técnicas possam vir a ser facilmente aplicadas em laboratórios de campo, pelo menos, em uma avaliação preliminar qualitativa, reduzindo o tempo de resposta e agilizando, assim, ações corretivas ou preventivas aos</t>
  </si>
  <si>
    <t>CTRV</t>
  </si>
  <si>
    <t>Monica Teixeira da Silva</t>
  </si>
  <si>
    <t>214801</t>
  </si>
  <si>
    <t>Parcelas restantes do Termo de cooperação: R$ 3.185.705,91‬_x000D_
HH: R$ 2.265 mil</t>
  </si>
  <si>
    <t>Infraestrutura no Cenpes, onde o projeto não pôde ser executado devido à deficiência das instalações no laboratório, especialmente com relação à instalação elétrica que deixou os equipamentos fora de operação</t>
  </si>
  <si>
    <t>Atualmente, não existe uma abordagem analítica estabelecida para avaliar a variedade na composição química dos compostos presentes nos produtos de corrosão encontrados em campo. Além disso, é necessário estabelecer os procedimentos operacionais para garantir a estabilidade da amostra durante as análises._x000D_
Ao final do projeto, as metodologias serão disponibilizadas no Cenpes e poderão ser aplicadas em qualquer laboratório de campo para uma avaliação preliminar qualitativa, utilizando os equipamentos portáteis disponíveis no mercado, que possuem menor resolução.</t>
  </si>
  <si>
    <t>Definição de uma Unidade para treinamento da equipe para implantação da metodologia.</t>
  </si>
  <si>
    <t>SENAI/Instituto SENAI de Inovação em Eletroquímica</t>
  </si>
  <si>
    <t>Não existe interferência de mercado, pois os procedimentos serão disponibilizados internamente para todas as Unidades da Petrobras.</t>
  </si>
  <si>
    <t>Disponibilidade de orçamento para executar o projeto pelo Termo de Cooperação vigente com o Senai._x000D_
Parcelas restantes do Termo de Cooperação que terá duração total de 48 meses, incluindo a outra entrega do projeto e a implantação em uma Unidade da Petrobras a ser definida._x000D_
O Termo iniciou em outubro de 2019 e só pagou a primeira parcela.</t>
  </si>
  <si>
    <t>Aumento da disponibilidade de equipamentos e garantia da integridade através da ferramenta que auxiliará no monitoramento e na prevenção da corrosão nas instalações.</t>
  </si>
  <si>
    <t>Premissa 1:  Metodologia aplicada visando retorno anual devido a postergação de vida útil de um duto considerando sua vazão de produção em detrimento o custo de operação e de construção de um novo duto.  Retorno esperado devido à extensão de vida de 10 dutos em aço carbono com produção adicional de cerca de 100 m3/dia, em sinergia com o PT-144.01.13377 - Simulador de taxa de corrosão para dutos: R$209,27 MM_x000D_
_x000D_
Premissa 2:  Retorno esperado, considerando a falha ocorrida no do Duto de Viola, onde há fortes indícios que ocorreu corrosão microbiológica. O Grupo de Trabalho estimou os valores  das perdas para um período de outubro até dezembro de 2017 em US$ 3.632.077,00 (três milhões seiscentos e trinta e dois dólares e setenta e sete centavos de dólares).  Este valor para perdas em três meses foi extrapolado para 12 meses.  O valor do câmbio aplicado foi de R$ 5,05 (cotação em 12/06/2020). Considera-se que a metodologia pode evitar pelo menos 1 nova ocorrência desta magnitude nos próximos 10 anos, além dos benefícios de incorporação nos custos de processo e inspeção. Custo evitado:  R$73,37 MM</t>
  </si>
  <si>
    <t>Visto que são metodologias analíticas para implantação na Petrobras, não existe risco de mercado. Além disso, os experimentos já realizados no Cenpes comprovaram que as técnicas analíticas atendem aos objetivos do projeto.</t>
  </si>
  <si>
    <t>Disponibilização de metodologias analíticas, utilizando as técnicas de espectroscopia de absorção no infravermelho médio e distante (MIR e FAR, respectivamente) e de espalhamento RAMAN, utilizadas em conjunto com as técnicas de fluorescência de raios X (FRX) e difração de raios X (DRX) para caracterização de produtos de corrosão. Essas técnicas possuem alto poder de discriminação dos produtos oriundos de processos corrosivos, o que permite inferir as condições ambientais e termodinâmicas nas quais foram formados. _x000D_
Visto que a maioria dos produtos de corrosão formados nos processos são instáveis quando expostos à umidade e ao oxigênio do ar atmosférico, o que impossibilita a identificação da causa da corrosão, será desenvolvida uma metodologia de preservação/armazenamento das amostras para essa caracterização._x000D_
Serão avaliados, também, os equipamentos portáteis disponíveis para implantação dos métodos em campo.</t>
  </si>
  <si>
    <t>PT-200.20.00040.51</t>
  </si>
  <si>
    <t>EV-00974</t>
  </si>
  <si>
    <t>Patch SHM</t>
  </si>
  <si>
    <t>Patch adesivo para SHM (Structural Health Monitoring) em reparos estruturais por materiais compósitos</t>
  </si>
  <si>
    <t>Redução dos custos de manutenção e inspeção devido ao monitoramento constante de estruturas/equipamentos críticos com a aplicação dos conceitos de manutenção preditiva e proativa.Promover a confiabilidade dos reparos estruturais por materiais compósitos.</t>
  </si>
  <si>
    <t>R$ 4,2 mi: R$ 3,7 mi (PEP 78); R$ 100 mil (PEP 85); R$ 400 mil (PEP 75)</t>
  </si>
  <si>
    <t>Assinatura dos TC´s de P&amp;D e Infraestrutura;_x000D_
Obtenção de resultados laboratoriais;_x000D_
Ensaios em campo;_x000D_
Firmar parcerias ou licenciamento das tecnologias</t>
  </si>
  <si>
    <t>Situação atual: Sensores com durabilidade e sensibilidade limitada;_x000D_
Onde: Em reparos estruturais por materiais compósitos (p. ex. tubulações) e equipamentos críticos (p. ex. vasos de pressão);_x000D_
Quando: Nov/22</t>
  </si>
  <si>
    <t>Acessibilidade aos pontos de instalação dos patches;_x000D_
Fornecimento de energia ao sistema;_x000D_
Sistema de aquisição, armazenamento e processamento de dados;_x000D_
Ambientes industriais.</t>
  </si>
  <si>
    <t>Dentro da Petrobras: GIA-E&amp;P/EAEP/CAEP, UN-BC_x000D_
Fora da Petrobras: CTNano/UFMG, startup CTSensors</t>
  </si>
  <si>
    <t>Queda no preço do petróleo para minimizar os custos de exploração e produção, atendimento aos regulamentos de SMS.</t>
  </si>
  <si>
    <t>Recursos financeiros;_x000D_
Assinaturas dos TCs de P&amp;D e Infraestrutura;_x000D_
Ensaios laboratoriais;_x000D_
Ensaios em campo;_x000D_
Disponibilização da tecnologia para fornecedores.</t>
  </si>
  <si>
    <t>Redução dos custos de inspeção dos reparos estruturais por compósitos;_x000D_
Aplicação dos conceitos de manutenção preditiva e proativa;_x000D_
Promover a confiabilidade e disponibilidade dos sistemas de produção de petróleo.</t>
  </si>
  <si>
    <t>A) Monitoramento de reparos estruturais por materiais compósitos em locais críticos: _x000D_
A1) Quantidade de reparos na UN-BC: 1100. Destes, 50% são considerados críticos = 550;_x000D_
A2) 1 dia de produção de uma plataforma: 167 barris;_x000D_
A3) Monitoramento dos 550 reparos críticos. 550 reparos x 167 barris/dia x 1 dia/ano para conserto do reparo x US$ 30,00 x R$ 5,00 = R$ 13 mi/ano;_x000D_
A4) Possibilidade de replicar o conceito para outra UN mais "recente" com metade da quantidade de reparos críticos da UN-BC: 0,5 x R$ 13 mi/ano = R$ 6,5 mi/ano._x000D_
A5) Quantia total estimada: cerca de R$ 20 mi._x000D_
B) Implantação do conceito de manutenção preditiva e proativa através de SHM_x000D_
B1) Redução em 5% dos custos gerais de manutenção (fonte: https://www2.deloitte.com/content/dam/insights/us/articles/3828_Making-maintenance-smarter/DUP_Making-maintenance-smarter.pdf);_x000D_
B2) Custo geral em manutenção da UN-Rio (em 2017): R$ 1,2 bi;_x000D_
B3) 5% de R$ 1,2 bi = R$ 60 mi._x000D_
B4) Replicando para a Companhia: fator 1 = mais R$ 60 mi, totalizando cerca de R$ 120 mi/ano.</t>
  </si>
  <si>
    <t>Crise econômica, diminuição da demanda por petróleo, sistemas concorrentes.</t>
  </si>
  <si>
    <t>Patches adesivos para monitoramento de deformações em estruturas e equipamentos._x000D_
Desempenho e durabilidade superior aos extensômetros convencionais com custo inferior.</t>
  </si>
  <si>
    <t>PT-200.20.00043.16</t>
  </si>
  <si>
    <t>PT-200.20.10016.01</t>
  </si>
  <si>
    <t>EV-00975</t>
  </si>
  <si>
    <t>Metodologia de IBR para dutos sujeitos ao SCCO2</t>
  </si>
  <si>
    <t>Desenvolvimento de metodologia para definição de periodicidade de inspeção baseada em risco a ser aplicada nos dutos sujeitos ao SCC-CO2</t>
  </si>
  <si>
    <t>EV-00977</t>
  </si>
  <si>
    <t>Volumes de gás em hidratos naturais da Bacia de Pelotas</t>
  </si>
  <si>
    <t>Nova estimativa dos volumes de gás in place nos depósitos de hidratos de gás na Bacia de Pelotas com base nos dados sísmicos adquiridos recentemente.</t>
  </si>
  <si>
    <t>Conhecimento a respeito de possível futuro recurso energético e das práticas mais viáveis para o seu aproveitamento.</t>
  </si>
  <si>
    <t>IM16</t>
  </si>
  <si>
    <t>Dennis James Miller</t>
  </si>
  <si>
    <t>184644</t>
  </si>
  <si>
    <t>Valor total do projeto de P&amp;D: 8.469.028,93</t>
  </si>
  <si>
    <t>1) Realização adequada da modelagem conjunta de dados sísmicos e eletromagnéticos para estimativas bem embasadas de volumes de gás; 2) Manutenção da equipe de especialistas atuando no projeto.</t>
  </si>
  <si>
    <t>A princípio, a aplicação se dará provavelmente nas bacias de Pelotas e Foz do Amazonas na medida em que forem sendo desenvolvidos métodos economicamente viáveis para aproveitar o recurso. Estima-se um prazo de cerca de 10 a 15 anos.</t>
  </si>
  <si>
    <t>Continuidade dos estudos em andamento visando elaborar as estimativas de volumes.</t>
  </si>
  <si>
    <t>Não há parcerias previstas além da PUC-RS. Porém, há inúmeros institutos de pesquisa e empresas internacionais que poderiam se tornar parceiros caso o recurso venha a ser aproveitado em larga escala no futuro._x000D_
4600492774 PUC RS - Estudo dos depósitos de hidrato de gás do Cone de Rio Grande, Bacia de Pelotas, aplicado a produção e avaliação de risco geológico</t>
  </si>
  <si>
    <t>Aumento da participação do gás natural na matriz energética nacional e manutenção ou aumento dos preços de gás natural.</t>
  </si>
  <si>
    <t>Aportes financeiros previstos para a manutenção da equipe técnica.</t>
  </si>
  <si>
    <t>Vantagem competitiva de conhecer a localização e as características das acumulações de hidratos de gás na área de estudo, caso o recurso venha a ser aproveitado no futuro.</t>
  </si>
  <si>
    <t>Com base em estimativas conservadoras realizadas até o momento, o ganho econômico seria em torno de R$ 13.040.000</t>
  </si>
  <si>
    <t>Queda acentuada nos preços de gás natural.</t>
  </si>
  <si>
    <t>1) Estimativa bem embasada dos volumes de gás contidos nos depósitos de hidratos de gás identificados._x000D_
2) Identificação de locais com mais atratividade exploratória para eventuais perfurações.</t>
  </si>
  <si>
    <t>PT-163.01.12315.01</t>
  </si>
  <si>
    <t>PT-200.20.10004.05</t>
  </si>
  <si>
    <t>EV-00978</t>
  </si>
  <si>
    <t>Sistema portátil para medição de qualidade e residual de inibidores de incrustação</t>
  </si>
  <si>
    <t>Abordagem de campo para analise de qualidade intrínseca dos produtos e residual em água produzida e verificação de inibidores de incrustação de matrizes diversas como forma de controle de dosagem e otimização. Atualmente, não há metodologia disponível para realização do controle de dosagem, sendo que a atuação frente a mudanças no quantitativo injetado é reativa. Isto resulta em ocorrências operacionais diversas, iniciando com formação de sólidos durante a elevação e deposição destes em equipamentos de processo. Serão desenvolvidos métodos analíticos ou construidos dispositivos baseados em métodos ágeis, que permitam um acompanhamento quase em tempo real dos inibidores.</t>
  </si>
  <si>
    <t>Redução de custo com a dosagem de inibidores de incrustação,  redução do número de ocorrências operacionais e respectivos custos com as mesmas, redução do custo com analise e logística, considerando que hoje as amostras precisam ser enviadas para laboratório onshore.</t>
  </si>
  <si>
    <t>upimgs/Lingua_eletronica_e_eletrodo_seletvo_-_residual_e_controle_de_matéria_ativa.jpg</t>
  </si>
  <si>
    <t>Custo de montagem dos sistemas e compra de equipamentos. Estima-se a depender da aplicação, o custo fique entre 20 até 200 mil reais por sistema de produção, a depender do tipo de abordagem adotada. O investimento em P&amp;D considerando os TC´s ficam em torno de 3,9 milhões.</t>
  </si>
  <si>
    <t>Complexidade da matriz (água de alta salinidade, mistura de insumos quimicos, presença de óleo e outros interferentes na água produzida). Dificuldades de implantação considerando a rotina análitica realizada na plataforma e a comunicação/gestão dos dados obtidos</t>
  </si>
  <si>
    <t>Atualmente não há metodologia para analise de inibidores de incrustação para controle em campo. Há inclusive dificuldades para analise em laboratório offshore. Considerando os produtos desenvolvidos, serão inicialmente utilizados em qualquer unidade da UN-BS.</t>
  </si>
  <si>
    <t>Limites de quantificação e interferentes presentes na matriz. Abordagens de preparo de amostra de forma simplificada podem ser necessários, e, estão planejados. Adicionalmente tem-se a necessidade de planejamento associado a forma de implantação considerando a rotina análitica realizada na plataforma (de forma a impactar o minimo possivel o processo atual) e a comunicação/gestão dos dados obtidos</t>
  </si>
  <si>
    <t>CNPEM, UFG e SENAI-RJ</t>
  </si>
  <si>
    <t>Disponibilidade de peças, serviços e reagentes  para viabilização dos sistemas portáteis, a partir de projetos simplificados de construção. As linhas de trabalho consideram desde equipamentos de prateleira até sistemas de montagem simples e simplificada.</t>
  </si>
  <si>
    <t>TC`s</t>
  </si>
  <si>
    <t>Redução no consumo de inibidores de incrustação e em ocorrências de incrustação em poços produtores</t>
  </si>
  <si>
    <t>Desenvolvimento de métodos analiticos que sejam portáteis e possam ser aplicados em laboratório de campo.Com metodologia ágil e com resposta praticamente em tempo real tem-se a possibilidade de otimização de dosagens e prevenção de ocorrências operacionais. Foco na avaliação da qualidade (teor de matéria ativa) e determinação de residual de inibidores de incrustação</t>
  </si>
  <si>
    <t>EV-00979</t>
  </si>
  <si>
    <t>Sistema para avaliação de qualidade de insumos quimicos</t>
  </si>
  <si>
    <t>Abordagem de campo para verificação de qualidade de insumo e desempenho</t>
  </si>
  <si>
    <t>Redução de custo com insumos químicos e correção de dosagens</t>
  </si>
  <si>
    <t>Custo de montagem dos sistemas e compra de equipamentos. Estima-se a depender da aplicação, o custo não supere 100 mil reais.</t>
  </si>
  <si>
    <t>As diversas linhas de desenvolvimento estão em andamento. Os primeiros resultados com potencial de aplicação poderão ser aplicados em 2021 (cenário desemulsificante associado a desempenho e matéria ativa com relação a inibidores de incrustação). Unidades alvo:  FPSO-Cidade de Magaratiba ou qualquer unidade da UN-BS</t>
  </si>
  <si>
    <t>Teor de matéria ativa e desempenho baseado na diferenciação de fases</t>
  </si>
  <si>
    <t>CNPEM e UFRJ</t>
  </si>
  <si>
    <t>Disponibilidade de peças, serviços e reagentes  para viabilização dos sistemas portáteis</t>
  </si>
  <si>
    <t>Redução no consumo de insumos quimicos em torno de 5 % (em 2019 foi gasto 623 milhões de reais).</t>
  </si>
  <si>
    <t>Desenvolvimento de métodos analiticos que sejam portáteis e possam ser aplicados em laboratório de campo.  Foco na avaliação da qualidade (teor de matéria ativa) e respectivo desempenho.</t>
  </si>
  <si>
    <t>EV-00980</t>
  </si>
  <si>
    <t>Sistema alternativo para medição de TOG</t>
  </si>
  <si>
    <t>Medição de TOG considerando espécies dispersas em solúveis em ambiente offshore</t>
  </si>
  <si>
    <t>Redução de multas por descarte acima do permitido, otimização de processo e redução de restrições para detecção de espécies solúveis.</t>
  </si>
  <si>
    <t>Custo de montagem dos sistemas e compra de equipamentos. Estima-se a depender da aplicação, o custo não supere 10 mil reais.</t>
  </si>
  <si>
    <t>As diversas linhas de desenvolvimento estão em andamento. Os primeiros resultados com potencial de aplicação poderão ser aplicados em 2021 (TOG). Unidades alvo:  P-55 ou qualquer unidade da UN-ES</t>
  </si>
  <si>
    <t>Limites de quantificação e interferentes presentes na matriz. Abordagens de preparo de amostra de forma simplificada podem ser necessários, e, estão planejados. Sensibilidade para detecção e quantificação de ácidos em água produzida, além de fase dispersa</t>
  </si>
  <si>
    <t>Controle de processo e descarte de água produzida</t>
  </si>
  <si>
    <t>Redução no custo de analise e equipamentos utilizados para medição de TOG.</t>
  </si>
  <si>
    <t>Desenvolvimento de métodos analiticos e possam ser aplicados em laboratório de campo e tenha sensibilidade na medição de espécies ácidas presentes na água produzida</t>
  </si>
  <si>
    <t>EV-00981</t>
  </si>
  <si>
    <t>Autenticação, preservação e prospecção da Coleção de Microrganismos</t>
  </si>
  <si>
    <t>Purificar, autenticar e preservar 80 cepas transferidas para o backup do Acervo e caracterização de ao menos 1 biomolécula quanto ao potencial para controle da contaminação microbiana na cadeia de óleo, gás e combustíveis</t>
  </si>
  <si>
    <t>CNBASICO</t>
  </si>
  <si>
    <t>Carteira Cenpes: Conhecimento Básico</t>
  </si>
  <si>
    <t>*Custos de P&amp;D: R$ 1.8 milhões</t>
  </si>
  <si>
    <t>Pureza e viabilidade das cepas que foram transferidas para acervo e backup                     Resultados das análises de sequenciamento e análise</t>
  </si>
  <si>
    <t>*A tecnologia é aplicável em diversas áreas operacionais da Companhia.*A decisão do local onde será aplicada a tecnlogia depende da avaliação do cliente e demanda de assitências técnicas e desenvolvimento de projetos de P&amp;D.  *No caso dos microrganismos aplicáveis à solução de emergências operacionais</t>
  </si>
  <si>
    <t>Serão adquiridos novos dados sobre as cepas que deverão alimentar o Banco de Dados interno do Cenpes; Integração dos dados da biomolécula com potenciais aplicações em projetos internos.</t>
  </si>
  <si>
    <t>Centro de Pluridisciplinar de Pesquisa Químicas, Biológicas e Agrícolas (CPQBA) - Unicamp</t>
  </si>
  <si>
    <t>Manutenção das pesquisas na Petrobras</t>
  </si>
  <si>
    <t>Mao de obra do técnico de laboratório responsável pelas análises                                  Pagamento das bolsas de pos graduação</t>
  </si>
  <si>
    <t>Qualidade das informações das cepas armazenadas na Coleção de Microrganismos a partir da classificação taxonômica gerada pelo sequenciamento. Essas informações serão utilizadas para identificação de cepas que irão atuar em demandas emergenciais das áreas operacionais da cia (ocorrências de contaminação, corrosão, sulfeto etc.)</t>
  </si>
  <si>
    <t>O ganho principal está na pronta resposta a emergências o que pode trazer ganhos econômicos referentes a, por exemplo, mitigação de custos de gestão ambiental e custos evitáveis de penalidades/multas.</t>
  </si>
  <si>
    <t>Descontinuidade de projetos de pesquisa na Petrobras</t>
  </si>
  <si>
    <t>Purificar, autenticar e preservar 80 cepas transferidas para o backup do Acervo e caracterização de ao menos 1 biomolécula quanto ao potencial para controle da contaminação microbiana na cadeia de óleo, gás e combustíveis. Parâmetros: *Ter crescimento satisfatório das cepas de microrganismos em meios de cultura específicos;</t>
  </si>
  <si>
    <t>EV-00983</t>
  </si>
  <si>
    <t>Caracterização Molecular de Petróleos</t>
  </si>
  <si>
    <t>Disponibilização de dados moleculares de petróleos e seus respectivos cortes, para utilização nos sistemas avançados de refino e identificar as espécies responsáveis pelo desempenho observado dos potenciais produtos de cada petróleo.</t>
  </si>
  <si>
    <t>Melhora no desempenho das refinarias</t>
  </si>
  <si>
    <t>HH interno do CENPES e Termos de Cooperação</t>
  </si>
  <si>
    <t>Caracterização das frações gasóleo e resíduo_x000D_
- Desenvolver modelos que possibilitem obter as propriedades através da composição química_x000D_
- obter informações dos simuladores de processo que utilizam dados moleculares</t>
  </si>
  <si>
    <t>Geração de dados de cortes e petróleo  _x000D_
 Refinaria  _x000D_
2024</t>
  </si>
  <si>
    <t>A disponibilidade de programas de acompanhamento de refino a partir de dados moleculares</t>
  </si>
  <si>
    <t>CENPES/PDISO/QM_x000D_
UFG_x000D_
UFRJ</t>
  </si>
  <si>
    <t>Disponibilidade de modelos comerciais a serem utilizados nas refinarias a partir de dados moleculares</t>
  </si>
  <si>
    <t>Disponibilidade de equipamentos de cromatografia bidimensional e espectrometria de massas de altíssima resolução no CENPES ou em ICTs. No caso das ICTs, será necessário realizar TCs.</t>
  </si>
  <si>
    <t>'- Utilizar modelos mais avançados de controle de processos de refino_x000D_
- Realizar avaliações de petróleo com menores volumes e custos</t>
  </si>
  <si>
    <t>- Redução de custos de avaliação de petróleo_x000D_
- Melhora do desempenho das unidades de refino</t>
  </si>
  <si>
    <t>Os modelos comerciais para acompanhamento das refinarias não chegarem a utilizar dados de composição molecular</t>
  </si>
  <si>
    <t>Obter a caracterização molecular de petróleo e seus cortes. Os dados serão importantes para: avaliar as diferenças de petróleos, possibilitando a identificação das espécies responsáveis por instabilidade e/ou dificuldades de desempenho de produtos, desenvolver correlações para cálculo de propriedades de potenciais produtos de petróleo.</t>
  </si>
  <si>
    <t>EV-00985</t>
  </si>
  <si>
    <t>Sistema de Controle de Tubulação 4.0</t>
  </si>
  <si>
    <t>Especificação técnica detalhada de um Sistema de Controle de Tubulação 4.0, com os requisitos de entradas e saídas e seus respectivos atributos de forma totalmente digital, além da variáveis essenciais e precedências de controle de fabricação e montagem de tubulações.</t>
  </si>
  <si>
    <t>- Aumento da produtividade e redução dos custos associados retrabalhos de tubulação;_x000D_
- Aumento na confiabilidade das informações (menor interferência humana) e redução da possibilidade de fraudes;_x000D_
- Acompanhamento digital em tempo real de todo processo fabril (tubulação) nos estaleiros, status dos spools;_x000D_
- Aperfeiçoamento da gestão do empreendimento, por meio da integração automática entre o controle de fabricação e a programação de produção;</t>
  </si>
  <si>
    <t>CJW9</t>
  </si>
  <si>
    <t>Cristhian Silva Carvalho</t>
  </si>
  <si>
    <t>9655788</t>
  </si>
  <si>
    <t>Custos de P&amp;D: Termo de Cooperação - R$5MM; Outros: R$5MM (estimados) - Total - R$10MM._x000D_
Implantação: Custo inicial na ordem de R$500mil para aperfeiçoamento do Sistema de Controle de Produção da Contratada por FPSO._x000D_
Manutenção: Custo estimado de R$100mil por mês por FPSO.</t>
  </si>
  <si>
    <t>Inclusão dos requisitos técnicos presentes na Especificação Técnica (entrega) na documentação contratual de C&amp;M dos novos FPSOs próprios.</t>
  </si>
  <si>
    <t>A primeira versão da entrega (Emissão Inicial da Especificação Técnica) já foi entregue em 30/06/2020. Os requisitos já foram discutidos com o cliente: SRGE/ESUP/APS, e parte dos requisitos já foram incluídos na documentação contratual dos novos FPSOs P-78 e P-79 de Búzios.</t>
  </si>
  <si>
    <t>Requisitos técnicos que devem ser incorporados nos novos contratos de C&amp;M dos FPSOs próprios.</t>
  </si>
  <si>
    <t>Os principais clientes fundamentais para a implantação dessa entrega são: SRGE/ESUP/APS e SRGE/ESUP/EEA.</t>
  </si>
  <si>
    <t>Os requisitos técnicos da Especificação Técnica devem ser incluídos nos novos Processos licitatórios dos FPSOs próprios.</t>
  </si>
  <si>
    <t>A primeira versão da entrega já foi concluída em 30/06/2020. Até o final do projeto a especificação Técnica deve passar por atualizações conforme se amadurece o estudo, logo o principal recurso seria aquele necessário para a manutenção do Termo de Cooperação, negociado com a instituição em R$1,5MM.</t>
  </si>
  <si>
    <t>- Aumento da produtividade e redução dos custos associados retrabalhos de tubulação (tubulação ~30% do Capex de um FPSO);_x000D_
- Aumento na confiabilidade das informações  e redução da possibilidade de fraudes;_x000D_
Acompanhamento digital em tempo real de todo processo fabril (tubulação) nos estaleiros, status dos spools;_x000D_
- Aperfeiçoamento da gestão do empreendimento, por meio da integração automática entre o controle de fabricação e a programação de produção.</t>
  </si>
  <si>
    <t>Os requisitos presentes na Especificação Técnica permite reduzir os custos associados a retrabalhos de Tubulação em Empreendimentos de C&amp;M de novos FPSOs. Para cada FPSO este ganho foi estimado na ordem de R$32MM, visto que os custos totais de retrabalhos de tubulação podem chegar até  R$200MM, ou seja, 4% do CAPEX deste ativo.</t>
  </si>
  <si>
    <t>O risco seria a não adoção dos requisitos técnicos propostos na entrega, nos novos contratos de C&amp;M dos FPSOs próprios.</t>
  </si>
  <si>
    <t>A entrega é uma Especificação Técnica contendo os requisitos complementares para a gestão da fabricação e montagem de tubulações industriais, no contexto da transformação digital.</t>
  </si>
  <si>
    <t>PT-200.20.00103.12</t>
  </si>
  <si>
    <t>EV-00986</t>
  </si>
  <si>
    <t>Marcadores biológicos e bioquímicos de corrosividade por ação de microrganismos do solo</t>
  </si>
  <si>
    <t>Identificação de marcadores biológicos e bioquímicos da corrosividade da microbiota associada à face externa de dutos em situação propícia a CST.</t>
  </si>
  <si>
    <t>Redução de Custo ao aumentar a eficiência das inspeções (O conhecimento da agressividade das microbiotas permitirá planejar os intervalos entre as inspeções antes da ocorrência de danos críticos e melhorar a razão de acerto, atualmente em 50%);Custo evitado por reparo de um gasoduto rompido tem sido de aproximadamente R$3.000.000,00;</t>
  </si>
  <si>
    <t>HRR5</t>
  </si>
  <si>
    <t>Rubens Nobumoto Akamine</t>
  </si>
  <si>
    <t>2477565</t>
  </si>
  <si>
    <t>APMETOD</t>
  </si>
  <si>
    <t>Carteira Cenpes: Aprimoramento Metodológico</t>
  </si>
  <si>
    <t>TC (PEP78) R$ 5 MM;  Serviços (PEP78) R$ 2 MM; HH (PEP75) R$ 3 MM.</t>
  </si>
  <si>
    <t>Obtenção de resultados em laboratório representativos das condições em campo.</t>
  </si>
  <si>
    <t>Situação Atual: A predisposição a falhas por CST é estimada pelo percurso do duto com uma razão de acerto de 50%. Há previsão de 50 escavações/ano nos próximos 3 anos com perspectiva de aumento. Custo aprox. de R$ 400.000,00 para cada escavação._x000D_
Onde: Em todas inspeções com esta finalidade. _x000D_
Quando: 2024</t>
  </si>
  <si>
    <t>Os resultados comporão um banco de dados e integrarão a árvore de falhas dos dutos.  Os resultados serão mais evidentes depois da caracterização da microbiota de cada trecho.</t>
  </si>
  <si>
    <t>Dentro da Petrobras: TRANSPETRO; A TRANSPETRO e a NTS têm demonstrado interesse nos resultados deste projeto e em cooperar com amostras e dados._x000D_
Fora da Petrobras:  UFRJ, UFMG e NTS.</t>
  </si>
  <si>
    <t>Operação normal da malha de dutos, interesse das operadoras nos resultados mantido.</t>
  </si>
  <si>
    <t>Recurso financeiro: R$ 5 MM para UFRJ e R$ 2MM para UFMG.</t>
  </si>
  <si>
    <t>Redução de custos de inspeção e reparo; Garantia da integridade; Aumento de vida remanescente; Prevenir falhas (vazamentos) e paradas de produção.</t>
  </si>
  <si>
    <t>Redução de despesas com inspeções desnecessárias, reparos complexos, vazamentos, tempo de parada, perda de produto e prejuízos à imagem da Petrobras.</t>
  </si>
  <si>
    <t>Crise financeira, Interrupção do financiamento do projeto, aquisição dos dutos por alguma operadora com doutrinas diferentes de manutenção.</t>
  </si>
  <si>
    <t>Identificação de marcadores biológicos, bioquímicos e/ou metabólicos da agressividade da microbiota associada a eventos de CST. Tais marcadores serão validados em laboratório e, posteriormente, incluídos nas inspeções rotineiras, de modo a auxiliar na determinação da periodicidade entre as inspeções.</t>
  </si>
  <si>
    <t>EV-00987</t>
  </si>
  <si>
    <t>Formulações de fluidos hidráulicos biodegradáveis em dois graus de viscosidade licenciadas e/ou homologadas</t>
  </si>
  <si>
    <t>Formulações biodegradáveis de fluido hidráulico em dois diferentes graus de viscosidade ISO VG, com características físico-químicas adequadas e desempenhos testados e aprovados em ambientes onde a biodegradabilidade é imperativa, como plataformas marítimas, navios e máquinas agrícolas, com o devido licenciamento e/ou homologação dos produtos em empresas fabricantes de equipamentos.</t>
  </si>
  <si>
    <t>Obtenção de óleos lubrificantes biodegradáveis para diversificação do portfólio da companhia e disponibilização ao mercado.</t>
  </si>
  <si>
    <t>BE90</t>
  </si>
  <si>
    <t>Charles Lima Bessa Assunção</t>
  </si>
  <si>
    <t>9876364</t>
  </si>
  <si>
    <t>ST-0005</t>
  </si>
  <si>
    <t>Combustíveis com baixa pegada de carbono e bioprodutos</t>
  </si>
  <si>
    <t>IT-036</t>
  </si>
  <si>
    <t>Preparar nova matriz com combustíveis e energias renováveis: Combustíveis de baixa pegada de carbono e novas energias</t>
  </si>
  <si>
    <t>A mudança do cenário energético mundial no sentido de uma transição para uma matriz de baixo carbono vem gerando inúmeros desafios e oportunidades. Pelo lado dos biocombustíveis, o governo brasileiro instituiu o programa de incentivo Renovabio que promoverá um aumento da geração de valor nesse mercado. Esse programa visa reduzir em 10,1% a intensidade de carbono na matriz de transporte brasileira e promoverá o avanço do etanol, que representará 55% do volume do mercado de ciclo Otto até 2030. Na área de energias renováveis, com a redução dos custos de geração, observa-se uma oportunidade para se posicionar no mercado de geração elétrica residencial e eletrificação de transportes. Além disso também há expectativa de ampliação futura dos negócios com oferta de novos serviços e tecnologias (smart grid).</t>
  </si>
  <si>
    <t>Fluidos hidráulicos biodegradáveis lançados recentemente no Reino Unido possuem valor equivalente a R$ 67/L, com o maior percentual  global do market share de biolubrificantes, volume demandado estimado em 208 m3/ano e taxa de crescimento de 7,1 % a/a até o final de 2025.</t>
  </si>
  <si>
    <t>Obtenção de matérias-primas _x000D_
Implantação de unidade operacional_x000D_
Mão-de-obra especializada</t>
  </si>
  <si>
    <t>A utilização de fluidos hidráulicos é a maior dentre as aplicações de biolubrificantes e espera-se que, até 2025, essa aplicação continue guiar as diretrizes do mercado global de_x000D_
biolubrificantes. Impulsionada pelo alto grau de biodegradabilidade e baixa toxicidade desses produtos, a demanda por biolubrificantes_x000D_
em sistemas hidráulicos se mostra cada vez maior.</t>
  </si>
  <si>
    <t>Óleos lubrificantes de 2 diferentes graus de viscosidade com biodegradabilidade superior a 60 %, atendendo características físico-químicas compatíveis com a aplicação de fluido hidráulico após teste de campo.</t>
  </si>
  <si>
    <t>Petrobras Biocombustíveis,Universidade Federal do Ceará,Universidade Federal d Rio de Janeiro_x000D_
Infineum,Lubrizol,Miracema-Nuodex,Cargill_x000D_
ANP,Croda Lubrificantes,Refinarias _x000D_
Plataformas de Produção</t>
  </si>
  <si>
    <t>Parada forçada de sistemas hidráulicos que exijam fluidos biodegradáveis, não atendimento a regulamentos, utilização de produtos não biodegradáveis e tóxicos.</t>
  </si>
  <si>
    <t>Equipamentos para avaliação físico-química_x000D_
Disponibilidade de equipamento em área operacional para testes_x000D_
Mão-de-obra especializada</t>
  </si>
  <si>
    <t>Ganhos econômicos, dado o elevado valor agregado do produto, possibilidade de divulgação externa da marca dada a possibilidade de entrada em mercados regulados por VGP e European Ecolabel, ganho de imagem, por Companhia ambientalmente amigável, utilização em unidades Petrobras</t>
  </si>
  <si>
    <t>Obtenção de fluido hidráulico biodegradável e com desempenho adequado a aplicações industriais, obtidos em dois diferentes graus de viscosidade. Considera-se como desempenho adequado características satisfatórias de estabilidade oxidativa, ponto de fulgor, estabilidade de formação de espuma, demulsibilidade, dentre outros.</t>
  </si>
  <si>
    <t>PT-200.20.00005.03</t>
  </si>
  <si>
    <t>EV-00988</t>
  </si>
  <si>
    <t>Disponibilização de metodologia para caracterização de bio-óleos para coprocessamento no refino.</t>
  </si>
  <si>
    <t>Disponibilização de metodologia para caracterização de bio-óleos para coprocessamento no refino</t>
  </si>
  <si>
    <t>BEB7</t>
  </si>
  <si>
    <t>Luiz Silvino Chinelatto Junior</t>
  </si>
  <si>
    <t>9692458</t>
  </si>
  <si>
    <t>EV-00989</t>
  </si>
  <si>
    <t>Conceitual de Parque Eólico Offshore</t>
  </si>
  <si>
    <t>Conceitual de Parque Eólico Offshore conectado a Roncador. Uma das possibilidades avaliadas será a integração da eólica offshore com parque offshore em LDA rasa. Obs: um dos marcos é a submissão da FCA para o IBAMA pela Equinor (parceira da Petrobras), iniciando, até setembro de 2020, o licenciamento de tal parque offshore (marco cumprido em agosto de 2020).</t>
  </si>
  <si>
    <t>Serão avaliados diferentes cenários de integração da geração eólica offshore às unidades de produção de O&amp;G do campo de Roncador, de forma a desenvolver um projeto conceitual para o cenário mais promissor. O principal benefício da integração da geração eólica com UEPs reside na redução do IGEE dos campos de produção de O&amp;G da Petrobras.</t>
  </si>
  <si>
    <t>upimgs/Foto_-_Roncador.jpg</t>
  </si>
  <si>
    <t>HR7C</t>
  </si>
  <si>
    <t>Ezequiel Costa Malateaux da Silva</t>
  </si>
  <si>
    <t>2494887</t>
  </si>
  <si>
    <t>O principal desafio é encontrar a solução de menor custo para a eólica offshore no Brasil, uma vez que não há empreendimentos desse tipo em desenvolvimento no país.</t>
  </si>
  <si>
    <t>Atualmente as UEPs de Roncador utilizam turbinas a gás para a geração elétrica. Tendo em vista as metas de redução de IGEE (kg CO2/boe) assumidas pela Petrobras, é necessário encontrar alternativas para a redução do IGEE projetado do campo para o médio e longo prazo.</t>
  </si>
  <si>
    <t>- Custo estimado para o empreendimento;_x000D_
- Meta de redução de IGEE do campo.</t>
  </si>
  <si>
    <t>Interno (além de CENPES/PDIDMS/SE/EN):_x000D_
- Roncador (UN-ES/ATP-RO)_x000D_
- G&amp;E (G&amp;E/IMGE/PMNE)_x000D_
- CENPES/PDIDP/ESUP/TEO_x000D_
- SRGE_x000D_
_x000D_
Parceiros_x000D_
- Equinor_x000D_
_x000D_
Fornecedores_x000D_
- Siemens-Gamesa, GE, Vestas, WEG_x000D_
_x000D_
Empresas de projeto de engenharia:_x000D_
- Aker, Principle Power</t>
  </si>
  <si>
    <t>- Necessidade de redução das emissões de Roncador.</t>
  </si>
  <si>
    <t>Disponibilidade de funcionários da Petrobras (inclusive da engenharia) para as atividades do projeto.</t>
  </si>
  <si>
    <t>A entrega contribui para meta estratégica de descarbonização da produção divulgada publicamente pela Petrobras.</t>
  </si>
  <si>
    <t>A geração eólica offshore permitirá o aumento do volume comercializado de gás por Roncador, assim como reduzirá as emissões do campo (que poderiam sofrer taxação). Com os cenários atuais não é esperado que o VPL de um parque eólico offshore integrado a Roncador seja positivo. Contudo, o objetivo da implantação do parque eólico não é o de gerar receita, mas sim o de reduzir emissões (ao menor custo possível).</t>
  </si>
  <si>
    <t>A entrega fornecerá uma alternativa para Roncador reduzir suas emissões. Eventuais alterações nas metas de redução de IGEE da Petrobras poderão comprometer a integração do campo à geração eólica offshore.</t>
  </si>
  <si>
    <t>Analisar alternativas de integração da geração eólica offshore com o campo de Roncador e desenvolver projeto conceitual para a solução mais promissora com foco na redução de emissões do campo.</t>
  </si>
  <si>
    <t>PT-200.20.00010.05</t>
  </si>
  <si>
    <t>PT-200.20.00206.05</t>
  </si>
  <si>
    <t>EV-00990</t>
  </si>
  <si>
    <t>Caracterização de Amostras PVT</t>
  </si>
  <si>
    <t>Caracterizar os petróleos oriundos do processo PVT, comparando com amostras obtidas de Teste de Formação à poço Revestido (TFR) e antecipando informações para área de Exploração da Companhia.</t>
  </si>
  <si>
    <t>Informações composicionais de amostras PVT</t>
  </si>
  <si>
    <t>EV-00992</t>
  </si>
  <si>
    <t>Métodos mais rápidos e precisos de quantificação microbiana</t>
  </si>
  <si>
    <t>Métodos melhores de quantificação microbiana para monitoramento de biocorrosão e da qualidade da água de injeção, e para qualificação de produtos biocidas</t>
  </si>
  <si>
    <t>Menores gastos com HH por ensaio microbiológico; maior quantidade de produtos biocidas validados por ano; melhor gestão de risco da biocorrosão e da qualidade da água de injeção devido a resultados mais rápidos e mais precisos de quantificação microbiana.</t>
  </si>
  <si>
    <t>R9IR</t>
  </si>
  <si>
    <t>Vinicius de Abreu Waldow</t>
  </si>
  <si>
    <t>2441311</t>
  </si>
  <si>
    <t>Estimativa de custo de R$ 5,8 milhões em P&amp;D (sendo R$ 3,1 milhões em PEP 78). O custo de implantação vai depender de quais dos métodos se mostrarão viáveis para serem incorporados.</t>
  </si>
  <si>
    <t>Realizar os desembolsos das parcelas dos TCs com UFV; Cenpes coletar e fornecer amostras para a UFV e para testar o kit da 3M.</t>
  </si>
  <si>
    <t>Atualmente, se utiliza o lento, trabalhoso e impreciso método do Número Mais Provável (NMP). Os novos métodos poderão complementar ou até substituir o NMP no Cenpes e nos Laboratórios de Fluidos para monitorar dutos (N-2785) e a qualidade da água de injeção (IQUAI) e para avaliar produtos biocidas. A implantação pode se iniciar de 2022 em diante.</t>
  </si>
  <si>
    <t>Os métodos precisam funcionar nos cenários relevantes para a Petrobras; os métodos devem ter um custo razoável frente às informações que eles fornecem.</t>
  </si>
  <si>
    <t>Universidade Federal de Viçosa (UFV), com a qual firmamos Termos de Cooperação (TCs) visando odesenvolvimento e teste dos métodos mais rápidos e precisos de detecção e quantificação microbiana. Empresa 3M, com qual firmamos um 'Manutenção do 'Test and Evaluation Agreement' (TEA) visando testar kit de quantificação rápida de bactérias redutoras de sulfato (BRS).</t>
  </si>
  <si>
    <t>Algum dos métodos se mostrar viável para ser implantado na Petrobras; os fabricantes dos equipamentos e consumíveis dos métodos selecionados continuarem a comercializar seus produtos.</t>
  </si>
  <si>
    <t>Desembolsos financeiros para a UFV adquirir os equipamentos e realizar o desenvolvimento e o teste dos novos métodos.</t>
  </si>
  <si>
    <t>Evitar ocorrências de biocorrosão por um melhor monitoramento de dutos (N-2785), evitar perda de injetividade e souring devido à melhor qualidade da água de injeção (IQUAI); melhor aplicação de produtos biocidas devido à melhores avaliações de eficiência biocida.</t>
  </si>
  <si>
    <t>Redução nos custos de HH por ensaio microbiológico; redução de custos com produtos biocidas; evitar custos relacionados à biocorrosão; evitar custos com recuperação de poços devido à melhor qualidade da água de injeção.</t>
  </si>
  <si>
    <t>Nenhum dos métodos se mostrar viável para ser implantado na Petrobras; os fabricantes dos equipamentos e consumíveis dos métodos selecionados descontinuarem a comercialização dos seus produtos.</t>
  </si>
  <si>
    <t>A entrega consiste numa avaliação técnico-econômica sobre os métodos desenvolvidos e testados, indicando quais podem ser incorporados pela Petrobras nas suas análises microbiológicas.</t>
  </si>
  <si>
    <t>EV-00993</t>
  </si>
  <si>
    <t>Metodologia para caracterização de elastômeros fluorados</t>
  </si>
  <si>
    <t>Metodologia de caracterização para respostas ágeis em casos de falhas de elastômeros fluorados, elaboração de ETs e seleção de elastômeros</t>
  </si>
  <si>
    <t>A metodologia em desenvolvimento será de grande importância para a elucidação dos frequentes casos de falhas de elastômeros fluorados na companhia. Além disto, e principalmente, contribuirá para a elaboração de especificação técnica direcionada à aquisição de elastômeros fluorados adequados às severas condições de temperatura, pressão e ambiente químico, observadas no cenário do Pré-sal.</t>
  </si>
  <si>
    <t>"Custos de P&amp;D TC na UFRJ: R$ 917.798,51 Custo HH CENPES: R$ 347.136,48 Custos de Implantação: não se aplica"</t>
  </si>
  <si>
    <t>"A continuidade do termo de cooperação firmado na UFRJ. "</t>
  </si>
  <si>
    <t>"O protocolo de caracterização atualmente disponível não atende aos diversos tipos de elastômeros fluorados, levando à necessidade de apoio dos fabricantes dos elastômeros, muitas vezes questionados quanto ao desempenho do material por eles produzidos. A metodologia será aplicada nos laboratórios do CENPES, para ser utilizada imediatamente após a entrega."</t>
  </si>
  <si>
    <t>A implantação da metodologia nos laboratórios do CENPES está vinculada à operacionalidade dos equipamentos disponíveis.</t>
  </si>
  <si>
    <t>Os fornecedores de equipamentos que utilizam como elemento selante os elastômeros fluorados poderiam ser considerados potenciais parceiros, uma vez que a performance de seus produtos depende diretamente do desempenho destes materiais, que deve ser adequado às diversas condições de operação (temperatura, pressão, contato com fluidos).</t>
  </si>
  <si>
    <t>"Os recursos destinados à continuidade do termo de cooperação na UFRJ. Os recursos de HH CENPES previstos para as atividades internas."</t>
  </si>
  <si>
    <t>A metodologia em desenvolvimento será de grande importância para a elucidação dos frequentes casos de falhas de elastômeros fluorados na companhia.</t>
  </si>
  <si>
    <t>"O ganho está associado ao custo evitado por perda de produção em paradas emergenciais e por possíveis multas advindas de órgãos ambientais. Como exemplo: uma falha recente em oring de lançador/recebedor de pig da P-66 acarretou o vazamento de gás natural, com sensibilização de detectores de gás e parada de produção da unidade por 1 dia, com perda de aproximadamente 150 mil bpd. "</t>
  </si>
  <si>
    <t>Uma metodologia para a caracterização completa (macro e microestrutura) dos elastômeros fluorados, de modo a dar suporte em casos de falha por fornecimento de material inadequado ao uso, bem como auxiliar na elaboração de especificações técnicas para a seleção de elastômeros fluorados adequados às condições de exposição a fluidos diversos.</t>
  </si>
  <si>
    <t>EV-00994</t>
  </si>
  <si>
    <t>Cabo híbrido Nanotubos de Carbono/Fibra de Carbono</t>
  </si>
  <si>
    <t>Protótipo de um cabo com elevada condutividade elétrica constituído por um núcleo de fibra de carbono revestido por nanotubos de carbono</t>
  </si>
  <si>
    <t>Maior aproveitamento da energia elétrica gerada enviada até os equipamentos submarinos;Redução do custo de logística de cabos elétricos através da diminuição do peso;Ausência de corrosão e aumento da resistência à fadiga do condutor elétrico, diminuindo o custo de manutenção dos cabos;Fibras para composição de estruturas automonitoráveis;Aumento de receita devido ao licenciamento da tecnologia para produção do cabo condutor elétrico híbrido.</t>
  </si>
  <si>
    <t>R$ 3,13MM: TC (PEP78) R$ 2,5MM;  Serviços (PEP85) R$ 30M; HH (PEP75) R$ 600 M.</t>
  </si>
  <si>
    <t>Obtenção de resultados experimentais.</t>
  </si>
  <si>
    <t>Cabos elétricos pesados e de grande diâmetro que proporcionam perdas por efeito Joule._x000D_
Onde será aplicada: Em umbilicais elétricos, enrolamento de motores elétricos submarinos._x000D_
Quando: Mai/2026</t>
  </si>
  <si>
    <t>Tecnologia inédita para a produção de cabo elétrico de nanotubo de carbono com possibilidade de insucesso devido à descontinuidade entre os filamentos do nanomaterial.</t>
  </si>
  <si>
    <t>Dentro da Petrobras: CENPES/PDIDP/ESUB/TECES, SUB/ES/EECE/ECE._x000D_
Fora da Petrobras: CTNano/UFMG, empresas interessadas na tecnologia (Embraer) e os fabricantes de cabos elétricos.</t>
  </si>
  <si>
    <t>Aumento da demanda por cabos elétricos leves e com alta condutividade (aplicações em veículos elétricos e aviões) ou continuidade no consumo de petróleo.</t>
  </si>
  <si>
    <t>Recursos financeiros para concluir a pesquisa: 2 parcelas de R$ 410M (P&amp;D) e 1 parcela de R$ 50M (infraestrutura).</t>
  </si>
  <si>
    <t>- Aumento da produção de óleo e gás devido às menores perdas energéticas e melhor aproveitamento de área instalada em plataforma para produção de energia elétrica e reinjeção de gás);_x000D_
- Possibilidade de aplicação em eólica offshore( necessidade de cabos mais leves)_x000D_
-Licenciamento da tecnologia ao mercado: Possibilidade de viabilizar a transmissão em alta potência para longas distâncias.( Onshore e offshore).Lado ANNEL: Atendimento aos requisitos para os projetos ANEEL ( Aplicações gerais)</t>
  </si>
  <si>
    <t>a) Considerando um campo que produz 500 mil barris/dia. Com a adoção dos cabos de NTC, hipótese de aumento da energia disponível para os equipamentos em 3% e considerando que 2% sejam efetivamente empregados nos sistemas de produção: 10 mil barris adicionais/dia, aprox. 3,7 mi barris/ano = R$ 460 mi/ano;_x000D_
b) Mercado mundial do cabo elétrico em cobre: US$ 170 bilhões/ano. Potencial do cabo de NTC substituir 0,5% do cabo de cobre: US$ 850MM/ano. Royalties: 1,25% = US$ 10,6 MM/ano (R$ 5,09 = US$1,00. =R$ 54 MM/ano)</t>
  </si>
  <si>
    <t>Interrupção do financiamento do projeto, material com condutividade elétrica inferior ao do cobre.</t>
  </si>
  <si>
    <t>Cabo elétrico híbrido constituído por um núcleo de fibra de carbono revestido por nanotubos de carbono com condutividade elétrica superior ao do cobre e com menores perdas energéticas por efeito Joule.</t>
  </si>
  <si>
    <t>PT-144.01.13391.02</t>
  </si>
  <si>
    <t>PT-200.20.10001.05.06</t>
  </si>
  <si>
    <t>EV-00995</t>
  </si>
  <si>
    <t>Técnicas in-situ de avaliação de Integridade Estrutural</t>
  </si>
  <si>
    <t>Disponibilizar tecnologias e práticas para melhoria da confiabilidade e integridade relativas aos sistemas críticos ao longo da vida dos ativos.</t>
  </si>
  <si>
    <t>Custo evitado do barco para substituição dos MCVs; Custo evitado pela Perda de produção através da garantia da integridade estrutural de elementos de fixação e de conexões flangeadas, como por exemplo dos trunnion studs dos MCVs submarinos,  permitindo a continuidade operacional baseado em parte nos dados de tenacidade à fratura obtidos em ensaios de corpos-de-prova hidrogenados)</t>
  </si>
  <si>
    <t>upimgs/Punch_T5dPSiw.JPG</t>
  </si>
  <si>
    <t>BW12</t>
  </si>
  <si>
    <t>Marcelo Torres Piza Paes</t>
  </si>
  <si>
    <t>182687</t>
  </si>
  <si>
    <t>(1) Custos P&amp;D: R$ 11 MM (incluindo os custos adicionais de estimativa de HH Cenpes para implantação das tecnologias desenvolvidas a partir do final do projeto); (2) As tecnologias e procedimentos desenvolvidos serão de propriedade da Petrobras; (3) No cálculo dos benefícios já foram considerados os custos de implantação em um MCV.</t>
  </si>
  <si>
    <t>(1) Desenvolver sistemas de testes em laboratório aplicados a mini-amostras c/ e s/ hidrogenação em várias temperaturas;_x000D_
(2) Otimizar os parâmetros dos ensaios;_x000D_
(3) Desenvolver ensaios mecânicos  ainda não utilizados na Petrobras;(4) Fazer parcerias com start ups (p.ex. em universidades).</t>
  </si>
  <si>
    <t>(1) Técnicas de ensaios ainda não utilizadas na Petrobras. Estima-se que ao final de 2022 todos os equipamentos já estejam construídos, validados e com equipes treinadas;_x000D_
(2) Todas as unidades da companhia; (3) A partir de 2023.</t>
  </si>
  <si>
    <t>(1) Procedimentos e metodologias de ensaios desenvolvidos serão disponibilizados para as UNs que poderão solicitar ao Cenpes a condução destes ensaios a partir de mini-amostras removidas de seus equipamentos. (2) Treinar equipe própria em tais procedimentos. (3) Avaliar o licenciamento de start ups.</t>
  </si>
  <si>
    <t>(1) UFU (Universidade Federal de Uberlândia);_x000D_
(2) Plataformas Offshore; Sistemas  Submarinos (que utilizem fixadores expostos a proteção catódica), Refinarias e Transpetro;</t>
  </si>
  <si>
    <t>(1) Treinamento da equipe Cenpes; (2) Prever o licenciamento das tecnologias desenvolvidas para empresas de ensaios mecânicos e caracterização de materiais e/ou pelo desenvolvimento de novas start ups.</t>
  </si>
  <si>
    <t>(1) Pagamento das parcelas restantes a UFU (2021 e 2022) em função da crise da indústria de O&amp;G;_x000D_
(2) Aquisição/desenvolvimento dos equipamentos e aquisição de amostras para testes.</t>
  </si>
  <si>
    <t>Redução do OPEX pela avaliação de mini-amostras removidas insitu e obtenção das propriedades mecânicas e metalúrgicas dos equipamentos analisados, permitindo análises de adequação ao uso menos conservadoras na presença de descontinuidades e em cenários de mudanças operacionais.</t>
  </si>
  <si>
    <t>55 MM USD/ano (barril=50 dólares) ao evitar a troca de um MCV's submarinos a cada 5 anos._x000D_
_x000D_
Racional do cálculo:_x000D_
1) Benefício do custo evitado pela substituição do MCV = frequência estimada de substituição do MCV x Tempo de troca do MCV x Custo do barco = 0,9 M USD/ano_x000D_
Obs.: Caso não seja necessário substituir o MCV, não há necessidade do barco (Custo evitado). _x000D_
2) Benefício do custo evitado pela perda de produção = frequência estimada de substituição do MCV x produção diária x tempo de troca do MCV x valor do barril = 54M USD/ano_x000D_
3) Benefício do custo evitado pela fabricação de um novo MCV: frequência estimada de substituição do MCV x custo de fabricação do MCV: 0,4M USD/ano_x000D_
Total = 55,3 M USD/ano.</t>
  </si>
  <si>
    <t>O mercado não dispõe da maioria dos equipamentos que estão sendo desenvolvidos. Logo, paradas de equipamentos poderão ocorrer pela ausência de dados específicos dos materiais que permitam cálculos de integridade estrutural, levando a um aumento do OPEX.</t>
  </si>
  <si>
    <t>(1) Entrega de equipamentos: Mini Charpy, SNTT (spiral notch tensile test), Amostrador Portátil, Durômetro Portátil, Máquina de Medição Torque-Tensão; (3) Condução de testes mecânicos na presença de hidrogênio em diversos materiais metálicos usados em componentes estruturais pressurizados e em armaduras de dutos flexíveis;</t>
  </si>
  <si>
    <t>PT-144.01.13392.02</t>
  </si>
  <si>
    <t>EV-00996</t>
  </si>
  <si>
    <t>Método para avaliação de corrosão em alto fluxo</t>
  </si>
  <si>
    <t>Sistema para testes de avaliação de taxa de corrosão em sistema com alto fluxo associado, somado a possibilidade de aplicação e como: seleção de materiais, inibidores de corrosão e produtos combo. (Alterado o status para "em elaboração" até a migração da EV para carteira SUB ou CENPES. Rufino)</t>
  </si>
  <si>
    <t>A metodologia será aplicada em análise de integridade de equipamentos sujeitos a altas tensões de cisalhamentos (vazão de gás e líquido), variação geométrica e dimensional, somado a meios corrosivos (ANMs e colunas de produção), Além de seleção de produtos químicos (inibidores de corrosão).</t>
  </si>
  <si>
    <t>R$ 4.7 MM ( TC (PEP78) R$ 3 MM / Serviços (PEP85): R$ 800 M HH (PEP75): R$ 900 M )._x000D_
_x000D_
Considerações: _x000B_- Custo de inspeção por ROV de 75 mil U$ por dia; ANMs com prioridade crítica: 164; Frequência de inspeção em prioridade crítica: a cada 3 meses (4 ao ano); Custo anual de inspeções: 75 mil U$ x 164 ANMs x 4 = 49,2 MM U$/ano; _x000B_A metodologia visa reduzir para duas vezes ao ano as inspeções com prioridade crítica, gerando um redução de no mínimo 24,6 MM U$;_x000B_Adicionalmente, a metodologia validada poderá gerar banco de dados para tomada de decisão na redução das inspeções e programação de substituição de equipamentos sujeitos a alto fluxo (ANMs). Além de 70 ANMs em estado médio, em tempo, passará para estado crítico, de um total de 406  ANMs em operação, com metalurgia em aço carbono, possivelmente, sujeitas a redução de integridade e os custo abaixo por intervenção._x000B_Custo das Alternativas Técnicas pra Intervenção do poço*: _x000B_- Troca da BAP (Heavy Workover): 116,9 MM U$_x000B_- Instalação de Tree Cap modificada para produção: 5,4 MM U$;_x000B_- Uso de braçadeira no spool danificado: 865 mil U$;_x000B_- Troca do trecho de spool danificado: 2,6 MM U$;_x000B_* referência RL-3915.00-1516-619-PEK-001._x000B_ Garantir segurança e integridade na seleção de materiais de poços novos.</t>
  </si>
  <si>
    <t>Obtenção de resultados em laboratório representativos com as condições em campo.</t>
  </si>
  <si>
    <t>Situação Atual: Perda de integridade em equipamentos por corrosão em alto fluxo, alta concentração de CO2 e aumento do BSW - ANMs de aço carbono. Não há como inferir integridade de equipamentos nessa condição. Onde: Será aplicada em condições de campos maduros. Quando: Ago/2021.</t>
  </si>
  <si>
    <t>Altas tensões de cisalhamento.</t>
  </si>
  <si>
    <t>Dentro da Petrobras: cliente e patrocinador deste projeto (área de POÇO e/ou SUBMARINA.)</t>
  </si>
  <si>
    <t>Deve ocorrer a continuidade do TCT com UFRJ. A solução é para cliente interno.</t>
  </si>
  <si>
    <t>Recurso financeiro: Pendente 1 parcela de R$ 838 mil para conclusão do projeto.</t>
  </si>
  <si>
    <t>Redução de custos de inspeção. Informações para tomada de decisão futura quanto a tempo para falha de ANMs.</t>
  </si>
  <si>
    <t>A metodologia visa reduzir para duas vezes ao ano as inspeções com prioridade crítica, gerando um redução de no mínimo : 24,6 MM U$/ano.</t>
  </si>
  <si>
    <t>Crise financeira e interrupção do financiamento do projeto.</t>
  </si>
  <si>
    <t>A solução é gerar uma metodologia para simulação de sistemas multifásicos e padrões de fluxo variados, para determinação de fenômenos de corrosão que sejam representativos com sistemas operacionais de alto fluxo da companhia. Parâmetros a serem alcançados: Inferência de alta confiabilidade._x000D_
Aplicação: ANMs de aço carbono de produção e injeção.</t>
  </si>
  <si>
    <t>PT-200.20.00042.08</t>
  </si>
  <si>
    <t>EV-00997</t>
  </si>
  <si>
    <t>Técnica Física para mitigar Bactérias no Petróleo</t>
  </si>
  <si>
    <t>Realizar estudo de desenvolvimento e aplicação de técnicas físicas para eliminação/mitigação de microrganismos do Petróleo, que possam gerara algum tipo de fenômeno de redução de integridade de equipamentos e processos.</t>
  </si>
  <si>
    <t>Reduzir/Eliminar o uso de: Bactericidas, Inibidores de Corrosão e Sequestrantes de H2S, como produtos químicos muitas vezes usados concomitantemente. Reduzir/Eliminar a periodicidade de passagens de PIGs. Utilizar a técnica física em processos onde não é possível o uso de bactericidas, PIGs e outros produtos químicos. Redução/Eliminação do uso de produtos químicos. Garantia de integridade de equipamentos, sistemas e processos.  Adequação das normas técnicas de inspeção. Redução de falhas e derramamentos por corrosão microbiológica como causa fundamental.</t>
  </si>
  <si>
    <t>R$ 11,4 MM: TC (PEP78) R$ 10,5 MM; HH (PEP75) R$ 900 M.</t>
  </si>
  <si>
    <t>Obtenção de resultados em laboratório representativos com as condições em campo: validação das técnicas físicas que simulem condições de campo.</t>
  </si>
  <si>
    <t>Situação Atual: Perda de integridade em equipamentos por corrosão microbiológica, alta concentração de bactérias em diferentes equipamentos. Onde: Será aplicada em condições onde haja necessidade de mitigar microrganismos causadores de perdas de integridade em equipamentos Quando: Ago/2025.</t>
  </si>
  <si>
    <t>Definição dos parâmetros dos métodos físicos que mitigam bactérias do petróleo, simulando condições de campo. Métodos físicos já são utilizados em outros setores da indústria alimentícia para finalidade similar, mas ainda nunca testados na indústria do petróleo.</t>
  </si>
  <si>
    <t>CENPES; _x000D_
UFJF;_x000D_
Lupa Tecnoligia;_x000D_
Vidya Technology.</t>
  </si>
  <si>
    <t>Deve ocorrer a continuidade do Termo de Cooperação com a UFJF.</t>
  </si>
  <si>
    <t>Termos de cooperação com a UFJF assinados e pendentes de liberação no SIGITEC para início dos trabalhos. TOTAL: R$ 10.436.015,86 - 4 anos - Equipe multidisciplinar: Química, Microbiologia e Física - Infraestrutura, equipamentos, obra e P&amp;D.</t>
  </si>
  <si>
    <t>Redução de custos de inspeção; Aumento de vida remanescente; Estimar falhas (vazamentos) e paradas de produção; Redução de passagens de PIG; Utilizar a técnica física em processos onde não é possível o uso de bactericidas, PIGs e outros produtos químicos. Adicionalmente, como objetivo secundário, a técnica poderá ser utilizada para verificar a viabilidade de identificar on-line a quantidade de água livre e água emulsionada (BSW) por meio da mesma técnica. Sensor de biofilme/biocorrosão “autolimpante” utilizando técnica de interferometria.</t>
  </si>
  <si>
    <t>VPL calculado.</t>
  </si>
  <si>
    <t>Testar/Avaliar a eficácia/eficiência de tratamentos físicos para o controle de microrganismos cultivados em laboratório e em misturas petróleo/água obtidas em unidades da Petrobras. _x000D_
Campo Eletromagnético e Campo Elétrico Pulsado de alta intensidade (20-80 kV/cm) e frequência definidas por um magnetron, ou correntes diretas circulantes, que danificam as células irreversivelmente e causam a morte da bactéria, por meio de calor absorvido pelo processo de ressonância._x000D_
Marcadores moleculares que estejam correlacionados aos tratamentos e a corrosão._x000D_
Adicionalmente, como objetivo secundário, a técnica poderá ser utilizada para verificar a viabilidade de identificar on-line a quantidade de água livre e água emulsionada (BSW) por meio da mesma técnica._x000D_
Sensor de biofilme/biocorrosão “autolimpante” utilizando técnica de interferometria.</t>
  </si>
  <si>
    <t>PT-144.01.13575.02</t>
  </si>
  <si>
    <t>EV-00998</t>
  </si>
  <si>
    <t>Resinas poliméricas contrastantes a ensaios não destrutivos</t>
  </si>
  <si>
    <t>Resinas poliméricas adesivas epóxi e fenólica para compósitos com indicadores de descontinuidades internas através de ensaios não destrutivos.</t>
  </si>
  <si>
    <t>Maior controle de qualidade nos reparos estruturais executados com materiais compósitos através da inspeção por ensaios não destrutivos;_x000D_
Redução do custo de inspeção dos reparos por materiais compósitos;_x000D_
Controle de qualidade em materiais poliméricos termofixos;_x000D_
Atendimento à norma ISO 24817 (Petroleum, petrochemical and natural gas industries — Composite repairs for pipework — Qualification and design, installation, testing and inspection)</t>
  </si>
  <si>
    <t>R$ 1,55 mi: TC (PEP78) R$ 1,30 mi;  HH (PEP75) R$ 250 mil. Duração do TC: 24 meses</t>
  </si>
  <si>
    <t>Assinatura dos TCs de P&amp;D e Infraestrutura;_x000D_
Obtenção dos resultados laboratoriais;_x000D_
Firmar parcerias ou licenciamento das tecnologias.</t>
  </si>
  <si>
    <t>Situação atual: ENDs para materiais compósitos são complexos e de alto custo;_x000D_
Onde: Em sistemas com resinas poliméricas termofixas (reparos ou produtos a base de compósitos);_x000D_
Quando: Jul/2025.</t>
  </si>
  <si>
    <t>Técnicas de termografia ou propriedades ferromagnéticas - ENDs - Material inédito.</t>
  </si>
  <si>
    <t>Interno: CENPES Disrupção, CENPES/PDDP/TRIE_x000D_
Externo: UFMG/CTNano, Startups</t>
  </si>
  <si>
    <t>Cobrança para o atendimento à norma ISO 24817, maior qualidade de materiais poliméricos termofixos.</t>
  </si>
  <si>
    <t>Recursos para financiar o projeto;_x000D_
Criação das nano/micropartículas funcionalizadas.</t>
  </si>
  <si>
    <t>Controle de qualidade de reparos e materiais compósitos;_x000D_
Redução dos custos de inspeção;_x000D_
Atendimento à norma ISO 24817 (Petroleum, petrochemical and natural gas industries — Composite repairs for pipework — Qualification and design, installation, testing and inspection).</t>
  </si>
  <si>
    <t>Evitar paradas não programadas: R$1,6MM (parada da unidade por 2 dias e não produz 10 mil barris);_x000D_
Licenciamento da tecnologia.</t>
  </si>
  <si>
    <t>Surgimento de tecnologia concorrente, sem recursos para financiamento do projeto.</t>
  </si>
  <si>
    <t>Sistemas contrastantes (micro ou nanoestruturados) com afinidade físico-química aos gases oxigênio e/ou nitrogênio e/ou oriundos dos processos de polimerização e/ou cura de resinas poliméricas termofixas._x000D_
Parâmetro: Detecção de descontinuidades através de ensaios não destrutivos</t>
  </si>
  <si>
    <t>EV-00999</t>
  </si>
  <si>
    <t>Sistemas de identificação qualitativa e quantitativa de líquidos</t>
  </si>
  <si>
    <t>Sistema portátil de identificação qualitativa e quantitativa de contaminantes em hidrocarbonetos (gasolina, QAV e diesel).</t>
  </si>
  <si>
    <t>Evitar perdas na cadeia de produção e distribuição de combustíveis, monitorar e atuar rapidamente nos casos de adulteração e outras formas de contaminação;Redução na quantidade de intervenções para reparos em dutos corroídos;Diminuir o número de inspeções internas de dutos através da passagem de pigs para a identificação de regiões corroídas devido ao controle da qualidade dos produtos bombeados (menor teor de água).</t>
  </si>
  <si>
    <t>R$ 4,5 mi: TC (PEP78): R$ 4 mi; Serviços (PEP85): R$ 140 mil HH (PEP75): R$ 360 mil. Duração do TC: 30 meses</t>
  </si>
  <si>
    <t>Assinatura dos TCs de P&amp;D e Infraestrutura; _x000D_
Obtenção dos resultados laboratoriais;_x000D_
Criação do hardware confiável para análises em campo;_x000D_
Firmar parcerias ou licenciamento das tecnologias.</t>
  </si>
  <si>
    <t>Situação atual: Monitoramento realizado em pequena escala;_x000D_
Onde: Sistemas de distribuição de produtos interna e externamente à Companhia;_x000D_
Quando: Jan/2025.</t>
  </si>
  <si>
    <t>Qualidade dos fluidos (presença de contaminantes ou adulterações); Condições do campo (sistema de transporte e distribuição dos combustíveis);_x000D_
Sigilo.</t>
  </si>
  <si>
    <t>Dentro da Petrobras: CENPES DISRUPÇÃO e CENPES/PDDP/TPP; _x000D_
Fora da Petrobras: BR Distribuidora, UFMG/CTNano e startup CTSensors</t>
  </si>
  <si>
    <t>Rigor dos órgãos fiscalizadores (ANP e Ibama), continuidade do consumo de combustíveis fósseis.</t>
  </si>
  <si>
    <t>Recursos para financiar o projeto;</t>
  </si>
  <si>
    <t>Garantia da qualidade aos produtos fornecidos aos clientes internos e externos;_x000D_
Redução dos custos de inspeção e manutenção de dutos e tanques de armazenagem;_x000D_
Sugestão de implantar o conceito "Waze" para monitoramento da qualidade dos produtos em postos de combustíveis.</t>
  </si>
  <si>
    <t>A) Conceito "Waze" para monitorar a qualidade dos combustíveis:_x000D_
a1) Cerca de 40 mil postos + 40 mil caminhões = 80 mil pontos de aplicação;_x000D_
a2) Lucro por dispositivo/material de consumo vendido: R$ 500,00 e 2,5% de royalties para a Petrobras sobre o lucro;_x000D_
a3) Estimativa de R$ 40 mi/ano de lucro, sendo 2,5% royalties sobre o lucro = R$1 mi /ano._x000D_
B) Custo oriundos da corrosão interna de dutos:_x000D_
b1) Custo estimado por intervenção em um trecho de duto: R$ 500 mil e pelo menos 2 intervenções por duto, resultando em R$ 1 mi por duto;_x000D_
b2) Quantidade estimada de dutos que sofrem intervenções por ano: 5, totalizando R$ 5 mi/ano._x000D_
C) Custo evitado com a redução na passagem de pigs de inspeção: R$ 340 mil/corrida x 5 corridas /ano = R$ 1,7 mi/ano.</t>
  </si>
  <si>
    <t>Surgimento de tecnologia concorrente, interrupção dos investimentos ao projeto.</t>
  </si>
  <si>
    <t>Proposta da entrega: Dispositivo portátil com sensores qualitativos e quantitativos de espécies químicas constituídos por nanomateriais de carbono._x000D_
Parâmetros técnicos: Maior confiabilidade e portabilidade em relação aos equipamentos atualmente disponíveis.</t>
  </si>
  <si>
    <t>PT-144.01.13873.02</t>
  </si>
  <si>
    <t>EV-01000</t>
  </si>
  <si>
    <t>Elemento filtrante para água - Grafeno tridimensional sintetizado a partir do PET</t>
  </si>
  <si>
    <t>Grafeno em estrutura tridimensional otimizado para filtração/tratamento de água</t>
  </si>
  <si>
    <t>Redução da frequência de substituição das membranas de osmose reversa e nanofiltração (aumento de vida útil das membranas);_x000D_
Aumento de receita devido ao licenciamento das tecnologias para produção do grafeno tridimensional;_x000D_
Redução do custo do grafeno funcionalizado como nanoaditivo em materiais (polímeros, revestimentos, baterias e supercapacitores, defensivos agrícolas, fertilizantes) devido à otimização dos processos.</t>
  </si>
  <si>
    <t>R$ 2,5 mi: TC (PEP78) R$ 2,0 mi;  Serviços (PEP85) R$ 50 mil; HH (PEP75) R$ 450 mil.</t>
  </si>
  <si>
    <t>Situação atual: Sistemas filtrantes a partir de grafeno em escala comercial apresentam elevado custo; Onde: Em todas as UNs;_x000D_
Quando: Dez/2023</t>
  </si>
  <si>
    <t>BSW alto; Baixa concentração de gases; Temperatura de processamento em campo.</t>
  </si>
  <si>
    <t>Dentro da Petrobras: CENPES DISRUPÇÃO, CENPES/PDDP/AER e CENPES/PDDP/TPP._x000D_
Fora da Petrobras: CTNano/UFMG, startup ou empresas para produção do grafeno tridimensional.</t>
  </si>
  <si>
    <t>Demanda por tratamento de efluentes, adoção do conceito de economia circular em maior escala.</t>
  </si>
  <si>
    <t>Assinatura dos TCs de P&amp;D e Infraestrutura;_x000D_
Firmar parcerias ou licenciamento das tecnologias.</t>
  </si>
  <si>
    <t>Aumento da eficiência nos processos de separação água-óleo;_x000D_
Vida útil maior dos elementos filtrantes;_x000D_
Imagem pública da Petrobras (reaproveitamento do PET descartado);_x000D_
Licenciamento da tecnologia para aplicações (nanoaditivos, fertilizantes, defensivos agrícolas, antimicrobiano).</t>
  </si>
  <si>
    <t>A) Aumento da vida útil das membranas de nanofiltração: R$ 9 mi/ano; B) Licenciamento da tecnologia: 3% do mercado mundial de grafeno = US$ 42 mi. Royalties = 1,25% de US$ 14 mi = US$ 530 mil  = R$ 2,7 mi/ano</t>
  </si>
  <si>
    <t>Sistemas concorrentes com maior eficiência, novos processos de obtenção de grafeno funcionalizado, crise financeira.</t>
  </si>
  <si>
    <t>Processos de sínteses de nanomateriais tridimensionais constituídos por folhas de grafeno e modulados para aplicações específicas a partir de PET oriundo de coleta seletiva de resíduos. Parâmetros: Material nanoestruturado com desempenho semelhante ao obtido pelas rotas tradicionais (esfoliação do grafite mineral ou CVD).</t>
  </si>
  <si>
    <t>EV-01001</t>
  </si>
  <si>
    <t>Materiais nanoestruturados a partir de polímeros e nanopartículas de carbono</t>
  </si>
  <si>
    <t>Protótipos de estruturas em material compósito polimérico reforçado com fibras nanoestruturadas, com leveza e desempenho mecânico comparáveis aos compósitos de fibras de carbono, com propriedades condutivas e passíveis de monitoramento; Protótipos de tecidos antichama e monitoráveis, aplicáveis à proteção térmica de equipamentos, com potencial aplicação na inspeção de áreas de difícil acesso.</t>
  </si>
  <si>
    <t>Custos evitados de paradas operacionais; de manutenção corretiva (crítica em ambiente offshore devido à mobilização de equipes, materiais, ferramentas); de contratação de empresas especializadas; Redução de custos com relação às estruturas mais leves, principalmente em plataformas offshore.</t>
  </si>
  <si>
    <t>P&amp;D: R$ 3,3 MM; implantação: R$ 1,5 MM</t>
  </si>
  <si>
    <t>Desenvolvimento: assinatura dos TC; coordenação das atividades (bancada/protótipo); Implantação: estabelecimento das parcerias Petrobras/empresas.</t>
  </si>
  <si>
    <t>O projeto proposto visa obter compósitos tão leves quanto os de fibra de carbono, porém com menor custo. Não existe similar comercial._x000D_
Aplicável às áreas de produção, refino e transporte que demandem estruturas como tubulações, tanques, vasos, eletrocalhas, escadas, guarda-corpos, suportes para cabos elétricos, tecidos antichama para proteção de bombas, turbinas, válvulas, dentre outros. _x000D_
A aplicação das estruturas apresenta especial vantagem em ambiente offshore devido à leveza, condutividade (requisito em áreas classificadas) e possibilidade de monitoramento;               Implantação: 2024</t>
  </si>
  <si>
    <t>Qualidade e performance dos produtos; atendimento a normas, padrões e especificações técnicas; escala.</t>
  </si>
  <si>
    <t>CTNano: preparo e caracterização dos nanomateriais (bancada); SENAI-CETIQT: prototipagem das fibras e tecidos, “Match making” com empresas e startups; IPT: confecção de estruturas pultrudadas; empresas fornecedoras de polímeros; empresas para prototipagem dos compósitos tubulares.</t>
  </si>
  <si>
    <t>Atuação da cadeia de produção: fornecimento de matérias primas e atuação das empresas transformadoras</t>
  </si>
  <si>
    <t>Recursos para os TCs com as instituições parceiras; HH CENPES destinado a atividades internas .</t>
  </si>
  <si>
    <t>Aumento de receita (possibilidade de licenciamento das tecnologias e royalties advindos da comercialização dos produtos pelos parceiros do negócio); Ganho em Dimensionamento do equipamento (compósitos mais leves: redução de peso em plataformas); custos evitados de paradas operacionais;</t>
  </si>
  <si>
    <t>R$ 48 MM/ano</t>
  </si>
  <si>
    <t>Disponibilidade/custos de matérias primas</t>
  </si>
  <si>
    <t>Protótipos de estruturas em material compósito polimérico reforçado com fibras nanoestruturadas (desenvolvidas no projeto), que apresentarão leveza (fator de grande relevância em plataformas offshore) e desempenho mecânico comparáveis aos compósitos de fibras de carbono, porém com menor custo e facilidade de produção, apresentando propriedades condutivas e passíveis de monitoramento (para detecção de anomalias); _x000D_
Protótipos de tecidos antichama e monitoráveis, aplicáveis à proteção térmica de equipamentos, com potencial aplicação na inspeção de áreas de difícil acesso.</t>
  </si>
  <si>
    <t>PT-144.01.13986.02</t>
  </si>
  <si>
    <t>PT-200.20.10017.01</t>
  </si>
  <si>
    <t>EV-01002</t>
  </si>
  <si>
    <t>Algorítmos de Computação Quântica</t>
  </si>
  <si>
    <t>Adequar os modelos que estão começando a surgir em Computação Quântica para as necessidades operacionais e corporativas da Petrobras. Em paralelo nos posicionar de forma estratégica nesta tecnologia que está se tornando cada vez mais comercial.</t>
  </si>
  <si>
    <t>Algoritmos mais eficientes para solução de problemas de interesse da Petrobras; Posicionar-se de forma estratégica frente uma tecnologia emergente com possibilidade de modificar totalmente a forma que se realiza processamento de dados.</t>
  </si>
  <si>
    <t>EV-01003</t>
  </si>
  <si>
    <t>Nanoimpressão aplicada ao desenvolvimento de modelos para escoamento não-newtoniano e reativo em escala de poro</t>
  </si>
  <si>
    <t>Aplicação da tecnologia que está sendo desenvolvida nos laboratórios da IBM para criação de dispositivos de nanoimpressão para recriar com o máximo de perfeição possível o escoamento em escala de poros. Estes modelos irão descrever o comportamento de fluxo de fluidos não newtonianos e reativos, com aplicações em EOR, WAG, CCUS e Estimulação de Poços.</t>
  </si>
  <si>
    <t>Desenvolvimento de metodologia para caracterização de fluxo em escala de poro para aplicação em CCUS, WAG, EOR e Estimulação.</t>
  </si>
  <si>
    <t>EV-01004</t>
  </si>
  <si>
    <t>Desenvolvimento de modelos para FCC</t>
  </si>
  <si>
    <t>Atualização de modelo do processo de FCC através de disponibilização de nova versão do SimCraqOT nos ambientes standalone e integrado com o Petro-SIM (PSimCraq)</t>
  </si>
  <si>
    <t>Maior acurácia na previsão do comportamento dos conversores de FCC da companhia, permitindo o cálculo do conversor de FCC em ambiente standalone e integrado ao Petro-SIM e viabilizando a substituição de simulador externo pelo PSimCraq. O potencial de economia de recursos é de até U$ 17 MM por ano para as refinarias de SP e RJ</t>
  </si>
  <si>
    <t>Obter dados operacionais para utilização como insumo do projeto.</t>
  </si>
  <si>
    <t>A situação atual é a etapa de desenvolvimento de modelo cinético aplicado ao processo de FCC baseado em uma abordagem cinética de lumping orientado a estrutura, com reconstrução molecular da carga._x000D_
Será aplicada em todas as refinarias com unidades de FCC, áreas de engenharia e pesquisa em Craqueamento Catalítico da companhia. _x000D_
Implantação em jan/2026</t>
  </si>
  <si>
    <t>Levar em conta que os parâmetros cinéticos do modelo foram calculados com base em estruturas moleculares determinadas para representar os principais reagentes e produtos das reações de craqueamento catalítico.</t>
  </si>
  <si>
    <t>UNICAMP_x000D_
2016/00320-3</t>
  </si>
  <si>
    <t>Manter a necessidade das refinarias de acompanhar, otimizar e/ou implantar RTO nas suas unidades de FCC.</t>
  </si>
  <si>
    <t>Disponibilidade de recursos humanos.</t>
  </si>
  <si>
    <t>Maior acurácia na previsão do comportamento dos conversores de FCC da companhia, permitindo o cálculo do conversor de FCC em ambiente standalone e integrado ao Petro-SIM e viabilizando a substituição de simulador externo pelo PSimCraq.</t>
  </si>
  <si>
    <t>O potencial de economia de recursos é de até U$ 17 MM por ano para as refinarias de SP e RJ, envolvendo a melhoria da previsibilidade do comportamento da unidade, aplicação em RTO e substituição de simulador externo.</t>
  </si>
  <si>
    <t>Melhoria da previsibilidade do comportamento do conversor de FCC para utilização em projetos, revamps, avaliação e otimização estática e em tempo real de unidades de FCC. _x000D_
O parâmetro técnico a ser alcançado é a representatividade dos resultados operacionais dos conversores de FCC da companhia.</t>
  </si>
  <si>
    <t>PT-200.20.00190.18</t>
  </si>
  <si>
    <t>EV-01005</t>
  </si>
  <si>
    <t>Acoplamento GeomecBR-CMG</t>
  </si>
  <si>
    <t>Implementações de melhorias no código computacional in-house do simulador geomecânico GeomecBr e acoplamento two-way com simuladores de fluxo da CMG. Melhorias no desempenho do método multiescala. Adaptação do código para ser eficiente no uso de GPU.</t>
  </si>
  <si>
    <t>1) Simulações acopladas com o fluxo podendo reproduzir melhor a perda de permeabilidade com modificações no campo de tensões e deformações2) Disponibilização de versão do simulador utilizando GPU's</t>
  </si>
  <si>
    <t>BHO6</t>
  </si>
  <si>
    <t>Mateus Oliveira de Figueiredo</t>
  </si>
  <si>
    <t>2493995</t>
  </si>
  <si>
    <t>Investimento de desenvolvimento exclusivamente proveniente de HH de pessoal Petrobras.</t>
  </si>
  <si>
    <t>ACOMPLAMENTO DE SIMULAÇÃO DO GEOMECBR COM SIMULADORES DE FLUXO COMERCIAL_x000D_
_x000D_
_x000D_
MODIFICAR PARÂMETROS DO MODELO DE FLUXO ATRAVÉS DE VARIÁVEIS GEOMECÂNICAS CÁLCULADAS</t>
  </si>
  <si>
    <t>EM RESERVATÓRIOS QUE AS MODIFICAÇÕES DE TENSÕES E DEFORMAÇÕES PODEM CAUSAR PERDE DE PERMEABILIDADE E MODIFICAÇÕES NA POROSIDADE. PODERÁ SER UTILIZADA NAS SIMULAÇÕES ASSIM QUE DISPONIBILIZADA NOS CLUSTERS, OU SEJA, DEZEMBRO DE 2020.</t>
  </si>
  <si>
    <t>Efetivo acoplamento entre o principal simulador geomecanico de reservatório (GeomecBR, desenvolvimento completamente in-house) e os principais simuladores de fluxo (suite CMG) atualmente utilizados na cia, prontamente disponíveis para utilização pela força de trabalho através do ambiente de HPC institucional.</t>
  </si>
  <si>
    <t>GERÊNCIA RES/TR/GMR, CENPES/PDEP/ER,  CENPES/PDEP/GGR,TIC-CENPES</t>
  </si>
  <si>
    <t>EFETIVA UTILIZAÇÃO DO ACOPLAMENTO PELA COMUNIDADE DE SIMULAÇÃO GEOMECÂNICA</t>
  </si>
  <si>
    <t>HH DAS GERÊNCIAS ENVOLVIDAS</t>
  </si>
  <si>
    <t>MODELAGEM DE NOVOS FENÔMENOS FÍSICOS DURANTE A EXPLOTAÇÃO DOS CAMPOS. PODENDO, POR EXEMPLO, MODELAR PERDA DE PERMEABILIDADE POR CONTA DE MODIFICAÇÕES NAS TENSÕES DAS ROCHAS.</t>
  </si>
  <si>
    <t>Melhoria na previsão de produção trazendo redução das incertezas.</t>
  </si>
  <si>
    <t>SE MODIFICAÇÕES NO SIMULADOR DE FLUXO COMERCIAL FOREM NECESSÁRIAS, ELAS DEPENDEM DO FORNECEDOR PARA SEREM REALIZADAS. ASSIM COMO CORREÇÃO DE BUGS.</t>
  </si>
  <si>
    <t>DISPONIBILIZAR O ACOPLAMENTO ENTRE OS DOIS SIMULADORES NOS CLUSTERS DA PETROBRAS_x000D_
_x000D_
VIABILIDADE DE UTILIZAR A SOLUÇÃO EM CAMPOS REAIS DA PETROBRAS.</t>
  </si>
  <si>
    <t>EV-01006</t>
  </si>
  <si>
    <t>Portal ExPlora atualizado e operacional</t>
  </si>
  <si>
    <t>Inclusão no Portal ExPlora de novas formas de visualização de dados e mecânicas de consultas aos dados da Base de Dados Integrada</t>
  </si>
  <si>
    <t>Redução da incerteza com melhor uso dos dados nos processos exploratório e de desenvolvimento da produção; aumento da eficiência operacional na etapa de busca exploratória de dados.</t>
  </si>
  <si>
    <t>upimgs/earth_octopus.jpg</t>
  </si>
  <si>
    <t>CQB5</t>
  </si>
  <si>
    <t>Marcelo Fagundes de Rezende</t>
  </si>
  <si>
    <t>CENPES/PDIEP/IINEP</t>
  </si>
  <si>
    <t>9693707</t>
  </si>
  <si>
    <t>PT-200.20.00122.04</t>
  </si>
  <si>
    <t>PT-200.20.00124.06</t>
  </si>
  <si>
    <t>EV-01007</t>
  </si>
  <si>
    <t>Tecnologia GIS no Portal ExPlora</t>
  </si>
  <si>
    <t>Modernização da interface de mapas georeferenciados (GIS) para apresentação de dados, visualização de informações e consultas à base de dados</t>
  </si>
  <si>
    <t>Aperfeiçoamento da plataforma GIS para busca exploratória de dados de geociências; Maior capacidade de visualização de dados estatísticos básicos na própria interface do sistema; Aumento da produtividade dos usuários que necessitam da visualização espacial georreferenciada dos dados de E&amp;P.</t>
  </si>
  <si>
    <t>upimgs/Imagem1_zEcaAra.png</t>
  </si>
  <si>
    <t>Análise dos requisitos e associação com formas de visualização de geociências exigem investigação técnica das funções e análise das necessidades dos clientes. A implantação corre dentro de contrato de manunteção e desenvolvimento do sistema.</t>
  </si>
  <si>
    <t>Entregar produto que seja integrável nos sistema e garanta a disponibilização de novas funções para os usuários.</t>
  </si>
  <si>
    <t>Implantada. Será disponibiliza no Portal ExPlora e disponível para todos os usuários do Sistema no CENPES, EXP e RES. A partir da implantação</t>
  </si>
  <si>
    <t>Nova infraestrutura deve trazer melhorias de performance no uso de GIS. Nova arquitetura permite a busca e visualização de dados em ambiente GIS.</t>
  </si>
  <si>
    <t>TIC; EXP/TAID/TID/GDGEO; EXP/TAID/SDGG; SE7TI LTDA.</t>
  </si>
  <si>
    <t>Integração no sistema e aceitação por usuários</t>
  </si>
  <si>
    <t>SE7TI desenvolvedora do sistema; HH para homologação e divulgação das novas funcionalidades.</t>
  </si>
  <si>
    <t>Melhoria do uso da informação; Integração espacial de dados de rocha.</t>
  </si>
  <si>
    <t>Aumento da eficiência operacional dos usuários do sistema.</t>
  </si>
  <si>
    <t>Novos demandas devem ser rapidamente incoporadas para obter todo o ganho da modernização.</t>
  </si>
  <si>
    <t>Modernização e Aperfeiçomento da infraestrutura e arquitetura GIS do Portal ExPlora para permitir novas formas de visualização de dados e sanar questões de performance</t>
  </si>
  <si>
    <t>EV-01008</t>
  </si>
  <si>
    <t>Sistema de monitoramento e controle do consumo de produtos químicos</t>
  </si>
  <si>
    <t>Disponilização de um sistema de monitoramento, alarme e controle do consumo de produtos químicos visando a correta dosagem e a redução dos gastos com esses produtos.</t>
  </si>
  <si>
    <t>O benefício desta entrega está na gestão de informação da dosagem de produtos químicos visando manter o consumo adequado em unidades de produção sem a necessidade de obras.</t>
  </si>
  <si>
    <t>upimgs/PDA_PQ.png</t>
  </si>
  <si>
    <t>Os custos envolvidos são de aquisição de PDA (~R$20 mil) e de HH.</t>
  </si>
  <si>
    <t>Disponibilidade de HH da TI.</t>
  </si>
  <si>
    <t>O sistema de monitoramento e controle do consumo de produtos químicos encontra-se instalado na estação de Lameiro da UN-BA. Ao longo do segundo semestre/20 foi avaliado o seu desempenho e introduzidas melhorias técnicas e computacionais. O sistema está sendo customizado para o FPCY.</t>
  </si>
  <si>
    <t>O sistema de monitoramento e controle do consumo de produtos químicos está sendo utilizada como piloto para homologação e calibração do sistema piloto de monitoramento e controle do consumo de produtos químicos.</t>
  </si>
  <si>
    <t>Equipe de TI para customização do software conforme o cenário.</t>
  </si>
  <si>
    <t>Disponibilidade de equipe de TI capacitada para o desenvolvimento.</t>
  </si>
  <si>
    <t>HH de profissionais do CENPES/PDIEP/EE/GARESC e TI</t>
  </si>
  <si>
    <t>O principal benefício desta entrega é a redução de consumo de produtos químicos e das perdas de produção. Para fins de cálculo dos benefícios utilizou-se uma redução da ordem de 5% no consumo de produtos químicos no pré-sal (R$ 630 milhões /ano).</t>
  </si>
  <si>
    <t>Estima-se uma economia da ordem de R$ 317 milhões em 10 anos.</t>
  </si>
  <si>
    <t>Indisponibilidade de PDAs._x000D_
Falta de equipe capacitada para o desenvolvimento do software</t>
  </si>
  <si>
    <t>Disponibilização de um sistema piloto de monitoramento e controle do consumo de produtos químicos em dispositivo móvel (PDA - Personal digital assistant).</t>
  </si>
  <si>
    <t>PT-200.20.00153.03</t>
  </si>
  <si>
    <t>EV-01009</t>
  </si>
  <si>
    <t>Painel Gerenc. Digital de  Incrustações Salinas</t>
  </si>
  <si>
    <t>Desenvolvimento de painel digital para agilizar o diagnóstico no gerenciamento digital da incrustação - GDI_Sal,  a partir da integração e interpretação automatizada de dados laboratoriais, modelagem termodinâmica no reservatório e na produção (versão alfa)</t>
  </si>
  <si>
    <t>O PRINCIPAL BENEFÍCIO DESTA ENTREGA É A REDUÇÃO DE PERDAS DE PRODUÇÃO POR INCRUSTAÇÕES SALINAS.  PARA FINS DE CÁLCULO DOS BENEFÍCIOS UTILIZOU-SE O CAPTURA  ESTIMADA EM 5% DO VALOR TOTAL DA REDUÇÃO DE PERDAS -  EVs 0691 (SQUEEZE), 0692 (INJEÇÃO QUÍMICA) E 0693 (REVIT MARLIM) . REFERÊNCIA PE 2021-2025  - Curvas de Produção P50, TUPI, BÚZIOS, MARLIM.</t>
  </si>
  <si>
    <t>upimgs/GDISAL.jpg</t>
  </si>
  <si>
    <t>UPLP</t>
  </si>
  <si>
    <t>Giselle Maria Lopes Leite da Silva</t>
  </si>
  <si>
    <t>9787564</t>
  </si>
  <si>
    <t>OS GASTOS DE P&amp;D DESTA INICIATIVA TOTALIZAM R$ 7,9 MILHÕES. ESTIMA-SE O CUSTO DE IMPLANTAÇÃO DA ORDEM DE R$ 3,90 MILHÕES AO LONGO DE 10 ANOS.</t>
  </si>
  <si>
    <t>DISPONIBILIDADE DE HH POR PARTE DA TIC/US/EXP-RES-DC e RES/GDR/TD E CENPES/PDIEP/EE</t>
  </si>
  <si>
    <t>A VERSÃO ALFA DO PAINEL DE MONITORAMENTO DE INCRUSTAÇÕES SALINAS ENCONTRA-SE EM DESENVOLVIMENTO PELO RES/GDR/SR, RES/GDR/TD, TIC/US/EXP-RES/DS-EXP-RES, TIC/US/EXP-RES/DS-EXP-RES, COM INCLUSÃO DE DADOS E ANÁLISE CRÍTICA. A VERSÃO BETA ESTÁ PLANEJADA PARA SER DISPONIBILIZADA EM MAIO/2021 E IMPLANTAÇÃO COM CARREGAMENTO DOS DADOS PARA OS PILOTOS NOS CAMPOS DE TUPI, BÚZIOS E MARLIM EM NOV/21 (IMPLANTAÇÃO). A ABRANGÊNCIA DESSA ENTREGA SERÁ PARA LIBRA E DEMAIS UNS COM CAMPOS COM POTENCIAL DE INCRUSTAÇÃO.</t>
  </si>
  <si>
    <t>O PAINEL DE MONITORAMENTO DEVERÁ SER INTEGRADO AOS COIs DAS UNs REFERENTES AOS PILOTOS (TUPI, BÚZIOS E MARLIM.</t>
  </si>
  <si>
    <t>TIC-CENPES, RES/EE, UN-BS/RES/EE, UN-BS/RES/GGER), BUZIOS/RES-EE/RES-CT, UN-BC/RES/GGER, UN-BC/RES/EE, RES/TR/ER, RES/GDR/SR, RES/GDR/TD, TIC/US/EXP-RES/DS-EXP-RES, TIC/US/EXP-RES/DS-EXP-RES, EQUIPE TÉCNICA DOS CENTROS OPERACIONAIS INTEGRADOS (COIs) DAS UNs.</t>
  </si>
  <si>
    <t>•Estruturação, integração e interpretação automatizada de dados laboratoriais, modelagem termodinâmica( reservatório e  produção) para o gerenciamento ágil da incrustação._x000D_
_x000D_
•Redução de perdas de produção por incrustações salinas considerando a implementação do gerenciamento digital   nos Campos de Tupi, Búzios e Marlim.</t>
  </si>
  <si>
    <t>HH DE PROFISSIONAIS DA CENPES/PDIEP/EE/GARESC, TIC/US/EXP-RES-DC/DS-EXP-RES e RES/GDR/TD</t>
  </si>
  <si>
    <t>O PRINCIPAL BENEFÍCIO DESTA ENTREGA É A REDUÇÃO DE PERDAS DE PRODUÇÃO POR FORMAÇÃO DE INCRUSTAÇÕES SALINAS. PARA FINS DE CÁLCULO DOS BENEFÍCIOS UTILIZOU-SE O CAPTURA  ESTIMADA EM 5% DO VALOR TOTAL DA REDUÇÃO DE PERDAS -  EVs 0691 (SQUEEZE), 0692 (INJEÇÃO QUÍMICA) E 0693 (REVIT MARLIM) . REFERÊNCIA PE 2021-2025  - Curvas de Produção P50, TUPI, BÚZIOS, MARLIM.</t>
  </si>
  <si>
    <t>ESTIMA-SE UM BENEFÍCIO DA ORDEM DE R$ 368 MILHÕES EM 10 ANOS (Valores atualizados CENPES/GIT/PIT 2020: Preços de Petróleo Plano 2020-2024 e expectativa de taxa de câmbio Plano 2021-2025, conforme Pauta Corporativa de 01/05/2020)</t>
  </si>
  <si>
    <t>Oferta de soluções comerciais por um baixo custo._x000D_
Não carregamento correto dos dados pelas UN's</t>
  </si>
  <si>
    <t>DISPONIBILIZAÇÃO DE UM PAINEL DE PARA MONITORAMENTO ÁGIL  DO RISCO DE  INCRUSTAÇÕES SALINAS EM RESERVATÓRIO E SISTEMA DE PRODUÇÃO (ESCOAMENTO E UEP),  EM CENÁRIO OFFSHORE E INTEGRAÇÃO COM FERRAMENTAS  PARA ACOMPANHAMENTO DA PRODUÇÃO ( VIGRES, VIG-GARESC)</t>
  </si>
  <si>
    <t>PT-200.20.00153.04</t>
  </si>
  <si>
    <t>EV-01010</t>
  </si>
  <si>
    <t>Simulador integrado de escoamento multifásico e GARESC</t>
  </si>
  <si>
    <t>Disponibilização da primeira versão de simulador integrado de Escoamento Multifásico e GARESC</t>
  </si>
  <si>
    <t>O PRINCIPAL BENEFÍCIO DESTA ENTREGA É A REDUÇÃO DE PERDAS DE PRODUÇÃO POR GARESC. PARA FINS DE CÁLCULO DOS BENEFÍCIOS UTILIZOU-SE UMA REDUÇÃO DA ORDEM DE 0,5% NAS PERDAS POR GARESC NO PRÉ-SAL (70 MIL BOEPD). (Valores médios 2020-2030: USD = R$ 4,24 e 1 Barril = USD 43,18)</t>
  </si>
  <si>
    <t>OS GASTOS DE P&amp;D DESTA INICIATIVA TOTALIZAM R$ 5,16 MILHÕES. ESTIMA-SE O CUSTO DE IMPLANTAÇÃO DA ORDEM DE R$ 3,90 MILHÕES AO LONGO DE 10 ANOS.</t>
  </si>
  <si>
    <t>DISPONIBILIDADE DE HH POR PARTE DA TIC-CENPES E DO COI DA UN-ES.</t>
  </si>
  <si>
    <t>A VERSÃO BETA DO SIMULADOR INTEGRADO DE ESCOAMENTO MULTIFÁSICO E GARESC ENCONTRA-SE  EM CONSTRUÇÃO PELA TIC-CENPES E TECGRAF. A VERSÃO DE PRODUÇÃO PARA HOMOLOGAÇÃO DESTE  PAINEL INTEGRADO DE MONITORAMENTO  ESTARÁ DISPONIBILIZADA EM JAN/22. A SUA HOMOLOGAÇÃO E IMPLANTAÇÃO NO COI DA UN-ES OCORRERÁ AO LONGO DO PRIMEIRO SEMESTRE DE 2022. A ABRANGÊNCIA DESSA ENTREGA PARA OS COIs DA UNs BC, RIO E BS, OCORRERÁ NO SEGUNDO SEMESTRE DE 2022.</t>
  </si>
  <si>
    <t>O PAINEL DE MONITORAMENTO DEVERÁ SER INTEGRADO AOS COIs DAS UNs DO E&amp;P. PARA TAL O COI DA UN-ES ESTÁ SENDO UTILIZADO COMO PILOTO PARA HOMOLOGAÇÃO E CALIBRAÇÃO DA PRIMEIRA VERSÃO DO SIMULADOR INTEGRADO DE ESCOAMENTO MULTIFÁSICO E GARESC</t>
  </si>
  <si>
    <t>TIC-CENPES, EQUIPE TÉCNICA DOS CENTROS OPERACIONAIS INTEGRADOS (COIs) DAS UNs DO E&amp;P.</t>
  </si>
  <si>
    <t>AS PREMISSAS ADOTADAS NA ESTIMATIVA DE GANHOS É BASTANTE ROBUSTA, MAS É AFETADA PELO VALOR DO BRENT E DA RELAÇÃO CAMBIAL. NESTA ESTIMATIVA UTILIZAMOS 60 USD/BARRIL E 3,85 R$/USD.</t>
  </si>
  <si>
    <t>HH DE PROFISSIONAIS DA CENPES/PDEP/TEE, TIC-CENPES E DO COI DA UN-ES</t>
  </si>
  <si>
    <t>ESTIMA-SE UMA ECONOMIA (VPL) DA ORDEM DE R$ 234 MILHÕES EM 10 ANOS.</t>
  </si>
  <si>
    <t>O PAINEL DE INTEGRADO DE ESCOAMENTO MULTIFÁSICO E GARESC AINDA ENCONTRA-SE EM CONSTRUÇÃO. DESTA FORMA EXISTE ALGUM NÍVEL DE RISCO DE INSUCESSO TÉCNICO.</t>
  </si>
  <si>
    <t>DISPONIBILIZAÇÃO DE UM SIMULADOR INTEGRADO DE ESCOAMENTO MULTIFÁSICO E GARESC A SER ACOPLADO AO VIG-GARESC.</t>
  </si>
  <si>
    <t>PT-200.20.00153.05</t>
  </si>
  <si>
    <t>EV-01011</t>
  </si>
  <si>
    <t>GeomecBR MS</t>
  </si>
  <si>
    <t>Conjunto de melhorias no desempenho do simulador de geomecânica de reservatórios GeomecBR, o principal da cia, incluindo estratégia de solução multiescala e escolha automatíca da estratégia mais eficiente de solução computacional.</t>
  </si>
  <si>
    <t>- Simulação geomecânica mais rápida através da utilização de método numérico moderno.</t>
  </si>
  <si>
    <t>upimgs/GeomecBRV5_y0vvTXx.png</t>
  </si>
  <si>
    <t>CAPEX P&amp;D 2020: R$ 0 MM_x000D_
Investimento de desenvolvimento exclusivamente proveniente de HH de pessoal Petrobras.</t>
  </si>
  <si>
    <t>Implementação de método multiescala em modelos de campo reais com simulações de modelos centenas de milhares de elementos. O método deve ser robusto o suficiente para que seja possível ser utilizado em um cluster de computadores de forma a aproveitar toda a capacidade computacional oferecida.</t>
  </si>
  <si>
    <t>A SITUAÇÃO ATUAL O SOFTWARE FAZ EXECUÇÕES NOS CLUSTERS DA PETROBRAS UTILIZANDO VÁRIOS NÓS. PRETENDE-SE REDUZIR O TEMPO DE EXECUÇÃO PARA TORNAR POSSÍVEL A REALIZAÇÃO DE MAIS SIMULAÇÕES BEM COMO ADQUIRIR OS RESULTADOS MAIS CEDO. SERÁ APLICADA NOS CLUSTERS DA PETROBRAS, EM ESPECIAL O DE LIBRA E O GUARICEMA. A PARTIR DE JUNHO DE 2021</t>
  </si>
  <si>
    <t>QUANTO SERÁ A MELHORIA DO TEMPO DE SIMULAÇÃO UTILIZANDO O NOVO PRECONDICIONADOR. _x000D_
_x000D_
SE A OPÇÃO DO SOLVER AUTOMÁTICO SERÁ CAPAZ DE FAZER COM QUE A MAIORIA DOS MODELOS POSSA SER SIMULADO SEM O USUÁRIO INTERVIR NAS CONFIGURAÇÕES DO MESMO.</t>
  </si>
  <si>
    <t>EFETIVA UTILIZAÇÃO DO MÉTODO MULTIESCALA PELA COMUNIDADE DE SIMULAÇÃO GEOMECÂNICA.</t>
  </si>
  <si>
    <t>SIMULAÇÕES GEOMECÂNICAS DE RESERVATÓRIO MAIS RÁPIDAS E MELHORIA DA USABILIDADE DO GEOMECBR.</t>
  </si>
  <si>
    <t>MELHORIA NOS ESTUDOS GEOMECÂNICOS VIABILIZANDO MAIOR SEGURANÇA OPERACIONAL DOS CAMPOS E PERFURAÇÃO DE NOVOS POÇOS.</t>
  </si>
  <si>
    <t>UTILIZAÇÃO DE OUTRO SIMULADOR QUE NÃO O GEOMECBR PARA REALIZAR OS ESTUDOS GEOMECÂNICOS DA COMPANHIA.</t>
  </si>
  <si>
    <t>DISPONIBILIZAR GEOMECBR COM OPÇÃO DE PRECONDICIONADOR MULTIESCALA. ESPERA-SE QUE O PRECONDICIONADOR REDUZA O NÚMERO DE ITERAÇÕES REALIZADAS PELO SIMULADOR REDUZINDO, PORTANTO, O TEMPO DE EXECUÇÃO._x000D_
_x000D_
_x000D_
DISPONIBILIZAR OPÇÃO DE CONFIGURAÇÃO AUTOMÁTICAMENTE O SOLVER LINEAR DO GEOMECBR. ESSA OPÇÃO VISA REMOVER DO USUÁRIO A NECESSIDADE DE CONHECIMENTO DOS SOLVERS DISPONÍVEIS.</t>
  </si>
  <si>
    <t>EV-01012</t>
  </si>
  <si>
    <t>Determinação de algumas propriedades de petróleo, para volumes de amostras limitados e identificação do risco da deposição de asfaltenos em linhas de produção.</t>
  </si>
  <si>
    <t>Determinar, por Ressonância Magnética Nuclear de alta resolução existente no CENPES, o máximo de informação composicional e de propriedades, em petróleos com restrição de quantidade de amostra (teste de produção gerou baixo volume); e determinação do onset de precipitação de asfaltenos por Ressonância Magnética Nuclear em aparelho de bancada</t>
  </si>
  <si>
    <t>Custo de HH da equipe CENPES e de manutenção + consumíveis de equipamentos de Ressonância Magnética Nuclear já existentes no CENPES (estimativa de R$ 160 mil por ano para 2 equipamentos).</t>
  </si>
  <si>
    <t>Fornecer o máximo de informação molecular em volumes muito reduzidos de petróleo (cerca de 2mL) nos casos em que o teste de formação gerou pouca amostra.</t>
  </si>
  <si>
    <t>As duas linhas do projeto estão em andamento (determinação de propriedades de petróleo e risco de deposição de asfaltenos). Os primeiros resultados com potencial de aplicação devem surgir em 2021. Unidades alvo: Campo de Buzios e Campo de Mero.</t>
  </si>
  <si>
    <t>Limites de quantificação e interferentes presentes no petróleo (produtos químicos usados na exploração, por exemplo). Abordagens de preparo de amostra de forma simplificada serão necessários, e, estão planejados.</t>
  </si>
  <si>
    <t>Disponibilidade de peças, de serviços de manutenção, de consumíveis e de recursos para o bom funcionamento dos aparelhos de Ressonância Magnética Nuclear já existentes no CENPES.</t>
  </si>
  <si>
    <t>HH CENPES em 2020/II e 2021.</t>
  </si>
  <si>
    <t>Possibilidade de  otimização de projetos que necessitem de dados detalhados da composição do petróleo, inclusive informações que hoje não são disponibilizadas por outras técnicas de análise química.</t>
  </si>
  <si>
    <t>Evitar perda de produção da ordem de 25% por um período superior a 1 mês, conforme estimativa feita a partir dos documentos interno Petrobras: CT TE 030 2005 e CT TE 002 2006 (deposição de asfaltenos em linhas de produção).</t>
  </si>
  <si>
    <t>Quantidade de petróleo disponível para análise menor que 2mL ou falta de hélio líquido no mercado brasileiro (hélio líquido é escasso no mundo e os aparelhos de Ressonância Magnética Nuclear precisam ser abastecidos a cada 4 meses com este insumo).</t>
  </si>
  <si>
    <t>Fornecer informações de composição química e propriedades físico-químicas nos casos em que outras técnicas de análise química não poderiam ser aplicadas em função do reduzido volume de amostra ou do poder de caracterização da Ressonância Magnética Nuclear.</t>
  </si>
  <si>
    <t>EV-01013</t>
  </si>
  <si>
    <t>Polímero de baixa permeabilidade</t>
  </si>
  <si>
    <t>Desenvolvimento de compósito polimérico a base de poli(fluoreto de vinilideno) com permeabilidade reduzida para dutos de petróleo</t>
  </si>
  <si>
    <t>Aplicação em 42 dutos a serem trocados por ano na UOBC, assumindo média de horizonte de 5 anos (2020 a 2024), 10% de aumento de tempo de vida útil do duto e preço barril:US$50,00.  VPL (2024-2033) = 342,0 MM US$</t>
  </si>
  <si>
    <t>Desenvolver formulação, processo de fabricação e parcerias para a obtenção de camadas poliméricas com permeabilidade reduzida para a aplicação em dutos flexiveis e liners.</t>
  </si>
  <si>
    <t>Situação: Otimização da formulação para melhoria da permeabilidade do polímero;_x000D_
Potencial aplicação em 42 dutos a serem trocados por ano na UOBC_x000D_
Implantação prevista para Dez/25</t>
  </si>
  <si>
    <t>A melhoria assumida de 10% na redução da permeabilidade foi suficiente para justificar VPL positivo, porém pode não ser suficientemente atrativa para uma parceria com fornecedor.</t>
  </si>
  <si>
    <t>IMA/UFRJ_x000D_
TC 2018/00085-0</t>
  </si>
  <si>
    <t>Manutenção da cotação do barril de petróleo acima de U$ 35</t>
  </si>
  <si>
    <t>Obter e/ou desenvolver: Pessoal qualificado, equipamentos de laboratório para avaliação de permeabilidade, parcerias para produção de dutos e testes de aplicação.</t>
  </si>
  <si>
    <t>Economia por redução do número de paradas para troca das tubulações.</t>
  </si>
  <si>
    <t>VPL (2024-2033) = 342,0 MM US$_x000D_
(42 dutos trocados por ano na UOBC, assumindo média de horizonte de 5 anos (2020/2024), 10% de aumento de tempo de vida útil do duto e preço barril:US$50,00.)</t>
  </si>
  <si>
    <t>Solução competitiva alcançada antecipadamente por fornecedores de dutos</t>
  </si>
  <si>
    <t>Em conjunto com parceiros obter dutos flexíveis e liners de maior durabilidade nas atuais condições dos poços do pré-sal. _x000D_
A durabilidade se relaciona inversamente à permeabilidade visto que os fluídos permeados corroem as armaduras metálicas.</t>
  </si>
  <si>
    <t>EV-01015</t>
  </si>
  <si>
    <t>Dispositivos de contato para FCC</t>
  </si>
  <si>
    <t>Avaliação de internos de alta eficiência em retificadores das unidades de FCC que processam gasóleos como carga principal.</t>
  </si>
  <si>
    <t>Maior folga térmica do regenerador com expectativa de aumento de de 1% absoluto de conversão a produtos nobres.</t>
  </si>
  <si>
    <t>BK51</t>
  </si>
  <si>
    <t>Edisson Morgado Junior</t>
  </si>
  <si>
    <t>1327239</t>
  </si>
  <si>
    <t>Fase P&amp;D 2020-2021 + Especificação Técnica (R$ 0,4 MM)</t>
  </si>
  <si>
    <t>Realizar o teste em refinaria sob condições operacionais constantes, difíceis de serem alcançadas</t>
  </si>
  <si>
    <t>Atualmente em preparação para avaliar a solução por teste industrial na UFCC da RPBC;_x000D_
Se teste positivo, a ser aplicada nas UFCCs da REVAP e REPLAN a partir de Dez/2024.</t>
  </si>
  <si>
    <t>O resultado realizado na unidade de teste comercial tende a ser conservador em relação às outras duas onde o recheio poderá ser aplicado</t>
  </si>
  <si>
    <t>Demanda suficientemente alta de gasolina e GLP para garantir operação das UFCCs em carga elevada</t>
  </si>
  <si>
    <t>Disponibilidade de recursos humanos</t>
  </si>
  <si>
    <t>Maior folga térmica do regenerador com expectativa de aumento de conversão de 1% absoluta a produtos nobres.</t>
  </si>
  <si>
    <t>A ser calculado decorrente de aumento de conversão de ~ 1% absoluto nas duas UFCCs onde a solução tem o potencial de ser aplicada</t>
  </si>
  <si>
    <t>Queda significativa no consumo de derivados de petróleo, particularmente gasolina/GLP</t>
  </si>
  <si>
    <t>Resultado conclusivo do teste de avaliação de recheio estruturado do retificador em UFCC comercial_x000D_
A especificação técnica do recheio estruturado será o parâmetro buscado</t>
  </si>
  <si>
    <t>EV-01016</t>
  </si>
  <si>
    <t>Geológica - Classificação de imagens de acervo de Memória Técnica de UOs de Terra</t>
  </si>
  <si>
    <t>Aplicar um algoritmo de classificação de imagens baseado em um modelo de inferência usando Rede Neural Convolucional sobre todo o acervo de documentos NP-2 da gerência EXP/AEXP/AT3, identificando a categoria associada a qualquer arquivo que representasse uma imagem em toda a estrutura de pastas de rede.</t>
  </si>
  <si>
    <t>A classificação automática das imagens do acervo da Memória Técnica das UOs de Terra permitirá que esses documentos sejam preservados associados a suas classificações, o que torna a posterior recuperação dos documentos mais eficaz através de uma consulta. A falta de uma classificação automática exige que os técnicos da Exploração e do Compartilhado sejam mobilizados para um trabalho manual que leva um tempo consideravelmente maior do que o de um algoritmo (diferença de ordem de dias para semanas). Nesse cenário, existe um risco de esses arquivos não serem classificados, não sendo assim recuperáveis no futuro.</t>
  </si>
  <si>
    <t>EXP/TAID/SDGG</t>
  </si>
  <si>
    <t>upimgs/Capturar.JPG</t>
  </si>
  <si>
    <t>Pleno acesso aos dados, NP1 e NP2; Adaptação dos métodos e técnicas disponíveis para os cenários existentes; manutenção das equipes parceiras nos Termos de Cooperação.</t>
  </si>
  <si>
    <t>Devido ao plano de desinvestimento da companhia, o Acervo Técnico dos campos de Terra precisam ser incorporados rapidamente à Base Integrada do E&amp;P. Caso os documentos sejam incorporados às bases de arquivos sem os devidos metadados, dificilmente serão recuperados no futuro. A utilização do modelos de classificação de imagem é um possibilitará o armazenamento dos documentos com a agilidade necessária.</t>
  </si>
  <si>
    <t>Deverão ser classificados todo o acervo de imagens NP-2 da gerência EXP/AEXP/AT3.</t>
  </si>
  <si>
    <t>Áreas de Negócio (EXP); TIC; UFRGS/Informática; PUC-Rio/ICA; PUC-RS; UFF; LNCC.</t>
  </si>
  <si>
    <t>O nível de acurácia da classificação seja reconhecida como satisfatória pela área de negócio.</t>
  </si>
  <si>
    <t>Infraestrutura de TIC; acesso aos documentos; desenvolvimento de tecnologia; manutenção dos pagamentos aos Termos de Cooperação.</t>
  </si>
  <si>
    <t>Agilidade na recuperação de informação; Disponibilidade da informação para diferentes usuários e processos.</t>
  </si>
  <si>
    <t>Falta de dados para treinar os modelos de inteligência artificial que serão a base das tecnologias desenvolvidas. Os documentos classificados não sejam carregados na Base Integrada de E&amp;P.</t>
  </si>
  <si>
    <t>Utilizar um algoritmo baseado em redes neurais convolucionais para classificar as imagens do Acervo Técnico da gerência EXP/AEXP/AT3 em classes do domínio das Geociências.</t>
  </si>
  <si>
    <t>PT-200.20.00122.05</t>
  </si>
  <si>
    <t>EV-01017</t>
  </si>
  <si>
    <t>Geológica - Extração de dados para EXP100</t>
  </si>
  <si>
    <t>Disponibilização de fonte de dados com informações extraídas automaticamente dos relatórios de geociências e visualizador para atender necessidades da plataforma Geológica na iniciativa EXP100</t>
  </si>
  <si>
    <t>Aumento da eficiência operacional por disponibilizar de forma mais rápida e com maior qualidade informações não estruturadas de documentos para a iniciativa EXP 100.</t>
  </si>
  <si>
    <t>PT-200.20.00122.06</t>
  </si>
  <si>
    <t>PT-200.20.00124.08</t>
  </si>
  <si>
    <t>EV-01018</t>
  </si>
  <si>
    <t>Tornado - Solução para extração de informação</t>
  </si>
  <si>
    <t>Solução para extração de informação de documentos técnicos das áreas de interessa da indústria do petróleo</t>
  </si>
  <si>
    <t>Ferramenta desenvolvida especificamente para as línguas, termos técnicos e jargões utilizadas na companhia e adaptada para a infraestrutura das aplicações em produção na Petrobras.</t>
  </si>
  <si>
    <t>Diversas aplicações e painéis precisam utilizar informações proveniente  de documentos não estruturados. Como a etapa de extração de informação é difícil e computacionalmente cara, desenvolveremos uma ferramenta que faça essa etapa para diversas aplicações.</t>
  </si>
  <si>
    <t>Qualidade da informação extraída; Fácil integração com outras aplicações.</t>
  </si>
  <si>
    <t>Áreas de Negócio (RES); TIC; PUC-Rio/ICA; UFRGS/Informática; PUC-RS; UFF; LNCC.</t>
  </si>
  <si>
    <t>Funcionalidade tenha reconhecimento pelas áreas de negócio; Informação tenha garantia de qualidade para o conjunto de documentos onde foi aplicada.</t>
  </si>
  <si>
    <t>Infraestrutura de TIC e Acesso à base de dados; Desenvolvimento de tecnologia</t>
  </si>
  <si>
    <t>Falta de dados para treinar os modelos de inteligência artificial que serão a base das tecnologias desenvolvidas.; Falta de infraestrutura computacional para treinar os modelos  ou implementá-los em produção,</t>
  </si>
  <si>
    <t>Disponibilizar solução computacional capaz de extrair informações de documentos técnicos que facilitem a utilização posterior por diferentes usuários. A informação extraída precisa estar correta, concisa, bem estruturada e com rastreabilidade garantida. A ferramenta poderá ser utilizada por diversas aplicações.</t>
  </si>
  <si>
    <t>PT-200.20.00124.01</t>
  </si>
  <si>
    <t>EV-01019</t>
  </si>
  <si>
    <t>PIU - Extração de imagens de PD para projeto de Análogos</t>
  </si>
  <si>
    <t>Extração de imagens de planos de desenvolvimento (PD) para o painel de análogos do Reservatório na Plataforma Integrada de Upstream (PIU)</t>
  </si>
  <si>
    <t>Os planos de desenvolvimentos (PD) são documentos longo com muitas informações importantes contidas em um documento monolítico. Essa entrega permitiu o acesso fácil à essas imagens sem a necessidade de abrir centenas de páginas.</t>
  </si>
  <si>
    <t>Adaptação dos métodos e técnicas disponíveis para os cenários existentes</t>
  </si>
  <si>
    <t>Qualidade da informação extraída; Aceitação da funcionalidade pela área de negócio.</t>
  </si>
  <si>
    <t>Funcionalidade tenha reconhecimento pela área de negócio; Informação tenha garantia de qualidade para o conjunto de documentos onde foi aplicada.</t>
  </si>
  <si>
    <t>Disponibilizar solução computacional capaz de extrair imagens dos planos de desenvolvimento (PDs) que facilite a utilização posterior no painel de análogos da Plataforma Integrada de Upstream.</t>
  </si>
  <si>
    <t>EV-01020</t>
  </si>
  <si>
    <t>PIU - Extração de informação para documentos de geoengenharia</t>
  </si>
  <si>
    <t>Extração de informações de planos de desenvolvimento (PD) para o painel de análogos do Reservatório na Plataforma Integrada de Upstream (PIU)</t>
  </si>
  <si>
    <t>Acelera o processo de aquisição de informações não estruturadas, como texto e imagens, dos documentos técnicos de geoengenharia. Redução do tempo gasto na leitura e seleção de documentos. Permite integração com diversos outros sistemas que precisem extrair informações de documentos na Exploração e Desenvolvimento da Produção.</t>
  </si>
  <si>
    <t>A maior parte dos dados acumulados pela companhia são dados não estruturadas (textos, imagens, vídeos....). Essa estrega irá extrair informação não estruturada de documentos técnicos que poderá ser usada nos diversos painéis da Plataforma Integrada de Upstream ou outras aplicações do E&amp;P.</t>
  </si>
  <si>
    <t>Qualidade da informação extraída; Aceitação da funcionalidade pela área de negócio; Fácil integração com outras aplicações.</t>
  </si>
  <si>
    <t>Área de negócio não utilizar a entrega de modo a difundir sua utilização, não gerando o retorno esperado; falta de dados para treinar os modelos de inteligência artificial que serão a base das tecnologias desenvolvidas.</t>
  </si>
  <si>
    <t>Disponibilizar solução computacional capaz de extrair informações de documentos técnicos que facilitem a utilização posterior por diferentes usuários. A informação extraída precisa estar correta, concisa, bem estruturada e com rastreabilidade garantida</t>
  </si>
  <si>
    <t>PT-200.20.00124.02</t>
  </si>
  <si>
    <t>EV-01022</t>
  </si>
  <si>
    <t>Destinação final de borras oleosas com material crítico</t>
  </si>
  <si>
    <t>Atualmente as borras com material crítico são destinadas para aterro industrial ( quando possível ) ou permanecem nas Unidades de Operação aguardando uma solução. Essa entrega tem como objetivos a destinação ambientalmente segura e financeiramente viável das borras oleosas, e quando possível, a recuperação do óleo das mesmas.</t>
  </si>
  <si>
    <t>HH das equipes e do CENPES e laboratórios do CENPES</t>
  </si>
  <si>
    <t>Realizar testes em escala de laboratório,  piloto e industrial._x000D_
Prospectar empressa interessadas no tratamento e destinação de borras com material crítico.</t>
  </si>
  <si>
    <t>Atualmente as borras com material crítico são destinadas para aterro industrial ( quando possível ) ou permanecem nas Unidades de Operação aguardando uma solução._x000D_
Aplicação em todas as unidades da companhia que produzam borras com material crítico.</t>
  </si>
  <si>
    <t>Realização de experimentos em escala de laboratório, piloto e industrial até consolidação da rota de tratamento._x000D_
Alinhamento com as áreas interessadas para a validação da entrega.</t>
  </si>
  <si>
    <t>Encontrar empresa interessada no tratamento e destinação de borras com material crítico.</t>
  </si>
  <si>
    <t>Laboratórios aptos para a realização dos testes ( pessoas e equipamentos ).</t>
  </si>
  <si>
    <t>Eliminação de passivos ambientais. Recuperação do óleo.Impacto positivo no relatório de sustentabilidade, melhorando o relacionamento com stakeholders - comunidade científica, investidores, órgãos externos, acionistas e opinião pública.</t>
  </si>
  <si>
    <t>Receita proveniente do óleo recuperado e custo evitado do envio para aterro industrial.</t>
  </si>
  <si>
    <t>Não encontrar empresa interessada no tratamento e destinação de borras com material crítico.</t>
  </si>
  <si>
    <t>Realização de uma ou mais operações unitárias para recuperação do óleo e destinação segura dos demais componentes da borra.</t>
  </si>
  <si>
    <t>PT-200.20.00072.02</t>
  </si>
  <si>
    <t>EV-01023</t>
  </si>
  <si>
    <t>Destinação Final para borras com Hg</t>
  </si>
  <si>
    <t>Atualmente, devido às altas concentrações de mercúrio, as borras permanecem nas Unidades de Operação aguardando uma solução. Essa entrega tem como objetivos propor a destinação ambientalmente  segura e financeiramente viável, e se possível, recuperar o óleo.</t>
  </si>
  <si>
    <t>Realizar testes em escala de laboratório,  piloto e industrial. Prospectar empresas interessadas no tratamento e destinação de borras com mercúrio.</t>
  </si>
  <si>
    <t>Atualmente as borras com mercúrio permanecem nas Unidades de Operação aguardando uma solução. Aplicação em todas as unidades da companhia que possuem borras com mercúrio.</t>
  </si>
  <si>
    <t>Realização de experimentos em escala de laboratório, piloto e industrial até consolidação da rota de tratamento. Alinhamento com as áreas interessadas para a validação da entrega.</t>
  </si>
  <si>
    <t>Encontrar empresa interessada no tratamento e destinação de borras com mercúrio.</t>
  </si>
  <si>
    <t>Eliminação de passivos ambientais. Recuperação do óleo. Impacto positivo no relatório de sustentabilidade da Companhia, melhorando o relacionamento com stakeholders - comunidade científica, investidores, órgãos externos, acionistas e opinião pública.</t>
  </si>
  <si>
    <t>Receita referente ao óleo recuperado. Custo evitado com outros tratamentos.</t>
  </si>
  <si>
    <t>Não encontrar empresa interessada no tratamento e destinação de borras com mercúrio.</t>
  </si>
  <si>
    <t>Realização de uma ou mais operações unitárias para recuperação do óleo e destinação segura dos demais componentes da borra, principalmente o mercúrio.</t>
  </si>
  <si>
    <t>PT-200.20.00072.05</t>
  </si>
  <si>
    <t>EV-01024</t>
  </si>
  <si>
    <t>Destinação Final para borras com catalisador</t>
  </si>
  <si>
    <t>Atualmente a limpeza dos tanques é realizada manualmente e as borras com catalisador são destinadas para coprocessamento. Essa entrega tem como benefícios propor uma forma mais eficiente de realizar a limpeza dos tanques, recuperar o óleo das borras e destinar de forma segura os demais componentes.</t>
  </si>
  <si>
    <t>Realizar testes em escala de laboratório,  piloto e industrial._x000D_
Prospectar empressa interessadas no tratamento e destinação de borras com catalisador.</t>
  </si>
  <si>
    <t>Atualmente as borras com catalisador são destinadas para coprocessamento ou permanecem nas Unidades de Operação aguardando uma solução._x000D_
Aplicação em todas as unidades da companhia que produzam operam com unidades de craqueamento.</t>
  </si>
  <si>
    <t>Encontrar empresa interessada no tratamento e destinação de borras com catalisador.</t>
  </si>
  <si>
    <t>Receita referente ao óleo recuperado. Custo evitado do envio para aterro industrial.</t>
  </si>
  <si>
    <t>PT-200.20.00072.04</t>
  </si>
  <si>
    <t>PT-200.20.00203.04</t>
  </si>
  <si>
    <t>EV-01025</t>
  </si>
  <si>
    <t>Destinação final de resíduos de coral-sol</t>
  </si>
  <si>
    <t>Atualmente o coral-sol é destinado para aterro industrial. Propor alternativas de destinação.</t>
  </si>
  <si>
    <t>EV-01026</t>
  </si>
  <si>
    <t>Aderência ao protocolo de Hong Kong no desmantelamento de FPSO</t>
  </si>
  <si>
    <t>Quando ocorre a alienação da FPSO, a PETROBRAS não faz a gestão do desmantelamento. Avaliar se a destinação está ambientalmente sustentável. Propor correções se necessárias.</t>
  </si>
  <si>
    <t>HH das equipes do CENPES</t>
  </si>
  <si>
    <t>Prospectar oportunidades para destinação de resíduos oriundos do desmatelamento de FPSO.</t>
  </si>
  <si>
    <t>Quando ocorre a alienação da FPSO. Nesse caso, a PETROBRAS não faz a gestão do desmantelamento._x000D_
Aplicação nas áreas relacionadas ao descomissionamento de FPSO.</t>
  </si>
  <si>
    <t>Alinhamento com as áreas interessadas para a validação da entrega.</t>
  </si>
  <si>
    <t>SMS/ECE/MA_x000D_
PDP/PROJ-DESC/CSTD</t>
  </si>
  <si>
    <t>Encontrar oportunidades de desmantelamento de FPSO de forma sustentável</t>
  </si>
  <si>
    <t>Acesso às informações estratégicas de descomissionamento.</t>
  </si>
  <si>
    <t>Impacto positivo no relatório de sustentabilidade da Companhia, melhorando o relacionamento com stakeholders - comunidade científica, investidores, órgãos externos, acionistas e opinião pública.</t>
  </si>
  <si>
    <t>Custo evitado devido ao impacto negativo na imagem da Companhia</t>
  </si>
  <si>
    <t>Não encontrar oportunidades de desmantelamento de FPSO de forma sustentável</t>
  </si>
  <si>
    <t>Avaliar o nível de aderência ao protocolo de Hong Kong ( destinação ambientalmente sustentável ). Propor correções se necessárias.</t>
  </si>
  <si>
    <t>PT-200.20.00072.01</t>
  </si>
  <si>
    <t>EV-01027</t>
  </si>
  <si>
    <t>Otimização da ET do EPRD para disposição de sistemas submarinos e cabos de amarração</t>
  </si>
  <si>
    <t>Reaproveitar sistemas submarinos e cabos de amarração em outras áreas da companhia.</t>
  </si>
  <si>
    <t>Reaproveitar sistemas submarinos e cabos de amarração em outras áreas da companhia</t>
  </si>
  <si>
    <t>PT-200.20.00072.06</t>
  </si>
  <si>
    <t>EV-01028</t>
  </si>
  <si>
    <t>Workflow Poros em Silexitos</t>
  </si>
  <si>
    <t>Workflow metodológico para caracterização de sistema poroso multiescalar em reservatórios carbonáticos intensamente silicificados.</t>
  </si>
  <si>
    <t>A caracterização multiescalar e parametrização dos sistemas porosos em intervalos carbonáticos intensamente silicificados permitirá aprimorar modelos preditivos da porosidade e da permeabilidade em novas áreas exploratórias com expectativa de ocorrência deste tipo de rocha reservatório.</t>
  </si>
  <si>
    <t>upimgs/Figura3.png</t>
  </si>
  <si>
    <t>Custo desta entrega será de R$ 616.620,00</t>
  </si>
  <si>
    <t>A compreensão do sistema poroso nos intervalos silicificados torna-se mais complexa, pois requer dados multiescalares, do micrômetro até dezenas de metros (escala sísmica e TFRs), fazendo-se necessária a utilização de maior quantidade de dados e de ferramentas que permitam a realização de upscaling de propriedades petrofísicas.</t>
  </si>
  <si>
    <t>Aplicação em Áreas de exploração dos Ativos 1 e 2.</t>
  </si>
  <si>
    <t>É importante considerar quais são os softwares e plataformas de dados utilizadas pelas áreas operacionais para a implementação dos resultados desta linha de pesquisa.</t>
  </si>
  <si>
    <t>EXP/AEXP/AT1, EXP/AEXP/AT2, EXP/TPGG/IPGF, EXP/TPGG/TDGEO, RES/TR/AR, BUZIOS/RES-EE/RES-PROJ</t>
  </si>
  <si>
    <t>A incorporação dos resultados gerados neste estudo nos modelos geológicos dos campos estudados e a utilização da metodologia desenvolvida nas áreas exploratórias.</t>
  </si>
  <si>
    <t>HH interno, acesso a licença de alguns softwares, análises laboratoriais.</t>
  </si>
  <si>
    <t>Tendo em vista que estão previstos níveis com alto grau de silicificação em diversos prospectos exploratórios do Pré-sal, tais como as locações Dois Irmãos, Naru, Urissanê e Mairarê, que têm como análogos a área Pão de Açúcar, a aplicação dos resultados deste projeto será imediata. De forma similar, nas áreas de desenvolvimento (Mero, Atapu, Itapu e Búzios) recentemente também foram encontrados níveis altamente silicificados, reforçando a premissa que os produtos deste projeto serão altamente aplicáveis nas áreas de atuação da Petrobras. A caracterização multiescalar e parametrização dos sistemas porosos em campos produtores,  onde já se tem maior quantidade de dados em carbonatos silicificados, permitirá aprimorar modelos preditivos da porosidade e da permeabilidade em novas áreas exploratórias com expectativa de ocorrência deste tipo de rocha reservatório.</t>
  </si>
  <si>
    <t>A ocorrência de intervalos intensamente silicificados nos reservatórios carbonáticos do Pré-sal é muito comum, sendo então pouco provável que a entrega não gere o resultado esperado, pois a metodologia que será desenvolvida poderá ser aplicada tanto em áreas exploratórias quanto nos campos já em produção.</t>
  </si>
  <si>
    <t>Conceber modelo de distribuição espacial do sistema poroso em intervalos carbonáticos intensamente silicificados, em diferentes escalas, de forma integrada com feições deposicionais e diagenéticas.</t>
  </si>
  <si>
    <t>PT-200.20.00112.10</t>
  </si>
  <si>
    <t>EV-01029</t>
  </si>
  <si>
    <t>Workflow Ajustado Poros em Silexitos</t>
  </si>
  <si>
    <t>Workflow metodológico ajustado e refinado para caracterização de sistema poroso multiescalar em reservatórios carbonáticos intensamente silicificados entregue na forma de algoritmos</t>
  </si>
  <si>
    <t>upimgs/Figura2.png</t>
  </si>
  <si>
    <t>O custo desta entrega será de R$ 1.273.740,00</t>
  </si>
  <si>
    <t>EXP/AEXP/AT1, EXP/AEXP/AT2, EXP/TPGG/IPGF, EXP/TPGG/TDGEO, RES/TR/AR, LIBRA/RESEE/RES</t>
  </si>
  <si>
    <t>PT-200.20.00112.11</t>
  </si>
  <si>
    <t>EV-01030</t>
  </si>
  <si>
    <t>Tomografia de Raios TTI</t>
  </si>
  <si>
    <t>Este projeto é resultado do pós-doutorado do professor Jessé Costa (UFPA) realizado entre 2013-2014. O objetivo é gerar um sistema de tomografia para construção de modelos de velocidade em meios transversalmente isotrópicos com eixo de simetria arbitrariamente orientado, com flexibilidade de atualizar os campos escalares (V0, epsilon e delta) em conjunto ou isoladamente.  Além disso, o sistema foi projetado para trabalhar com outros tipos de simetria, estando pronto para incorporar o sistema Ortorrômbico.</t>
  </si>
  <si>
    <t>O fluxo de aplicação da Tomografia 3D TTI será disponibilizado no BRISA, o construtor de modelos de velocidade da Petrobras, no software V3O2. No BRISA é possível disparar o fluxo nos clusters remotos e fazer o controle de qualidade em ferramentas específicas desenvolvidas e disponíveis no BRISA. Não há limitação do número de licenças para uso.</t>
  </si>
  <si>
    <t>EXP/TPGG/TDGEOF</t>
  </si>
  <si>
    <t>SM50</t>
  </si>
  <si>
    <t>Fernanda Amorim de Castro Thedy</t>
  </si>
  <si>
    <t>806068</t>
  </si>
  <si>
    <t>HH dos geofísicos e analistas de sistemas de desenvolvimento, custo de uso do cluster remoto de desenvolvimento, HH dos geofísicos de processamento envolvidos nos testes com dados reais, custo da equipe de desenvolvimento da PUC/TECGRAF.</t>
  </si>
  <si>
    <t>Desafios técnicos para adaptação dos códigos pertencentes ao fluxo para tratar dados OBS/OBN e priorização da implementação das tarefas resultantes junto à PUC/TECGRAF (fluxo de execução + interface).</t>
  </si>
  <si>
    <t>A Tomografia 3D TTI poderá ser utilizada para construção de modelos de velocidade em projetos de produção no Processamento Sísmico. A pesquisa para adaptação para dados OBS/OBN deve ter início em 2021.</t>
  </si>
  <si>
    <t>Fluxo sendo executado sem problemas técnicos no BRISA (WebSintesi + V3O2), com resultados em dados reais validados pelo cliente, com tempo de execução compatível com o prazo final de entrega do processamento</t>
  </si>
  <si>
    <t>EXP/TPGG/TDGEOF, PUC/TECGRAF</t>
  </si>
  <si>
    <t>Aplicação BRISA operacional (V3O2 e WebSintesi) e disponibilidade de clusters remotos de processamento.</t>
  </si>
  <si>
    <t>Geofísicos e analistas de desenvolvimento, disponibilidade do cluster remoto de desenvolvimento, disponibilização de geofísicos de processamento para validação dos testes, priorização da equipe de desenvolvimento da PUC/TECGRAF</t>
  </si>
  <si>
    <t>A melhoria esperada com o ferramental (fluxo + CQ) implementado para a construção do modelo de velocidade utilizando a Tomografia 3D TTI propiciará menor risco exploratório (EXP100) e menor risco também para os projetos de desenvolvimento da produção, incluindo os projetos do PROD1000.</t>
  </si>
  <si>
    <t>O principal ganho econômico é a disponibilização de uma ferramenta interna para construção de modelos de velocidade para Imageamento Sísmico, reduzindo riscos de projetos de exploração e de desenvolvimento de produção.  Em alinhamento com o programa EXP-100 e PROD1000.</t>
  </si>
  <si>
    <t>Indisponibilidade de clusters remotos para testes e baixa prioridade da equipe PUC/TECGRAF.</t>
  </si>
  <si>
    <t>Fluxo da Tomografia 3D TTI disponível no BRISA, com ferramental de controle de qualidade operacional no V3O2 e WebSintesi, com disparo dos códigos do fluxo nos clusters remotos de processamento da Petrobras.</t>
  </si>
  <si>
    <t>PT-200.20.00165.09</t>
  </si>
  <si>
    <t>EV-01031</t>
  </si>
  <si>
    <t>FWI 3D TTI</t>
  </si>
  <si>
    <t>Trata-se de uma ferramenta de construção de modelos de velocidade utilizando a inversão da forma da onda. O FWI busca encontrar um modelo que gere um dado sintético o mais próximo possível do dado observado, incluindo informações de amplitude. Permite gerar modelos de velocidade para migração mais precisos que os modelos gerados pela Tomografia, sendo um método mais adequado para tratar modelos geologicamente mais complexos por utilizar a propagação de campos de onda</t>
  </si>
  <si>
    <t>O fluxo de aplicação do FWI será disponibilizado no BRISA, o construtor de modelos de velocidade da Petrobras, no software V3O2. No BRISA é possível disparar o fluxo nos clusters remotos e fazer o controle de qualidade em ferramentas específicas desenvolvidas e disponíveis no BRISA. Não há limitação do número de licenças para uso.</t>
  </si>
  <si>
    <t>HH dos geofísicos e analistas de desenvolvimento, custo de uso do cluster remoto de desenvolvimento, HH dos geofísicos de processamento envolvidos nos testes com dados reais, custo da equipe de desenvolvimento da PUC/TECGRAF</t>
  </si>
  <si>
    <t>Desafios técnicos para a adaptação do código VTI para o código TTI e priorização da implementação das tarefas resultantes junto à PUC/TECGRAF (fluxo de execução + interface).</t>
  </si>
  <si>
    <t>O FWI VTI está sendo utilizado para construção de modelos de velocidade em projetos de produção no Processamento Sísmico. A adaptação para modelos TTI está em fase de pesquisa e a implementação deverá ter início em 2021, com término previsto para o mês de dezembro do mesmo ano.</t>
  </si>
  <si>
    <t>Fluxo sendo executado sem problemas técnicos no BRISA (WebSintesi + V3O2), com resultados em dados reais validados pelo cliente e rodando com tempo de execução compatível com o prazo final de entrega do processamento.</t>
  </si>
  <si>
    <t>A melhoria esperada com o ferramental (fluxo + CQ) implementado para a construção do modelo de velocidade utilizando o FWI propiciará menor risco exploratório (EXP100) e menor risco também para os projetos de desenvolvimento da produção, incluindo os projetos do PROD1000.</t>
  </si>
  <si>
    <t>PT-169.01.10536</t>
  </si>
  <si>
    <t>Indisponibilidade de clusters remotos para testes e baixa prioridade da equipe da PUC/TECGRAF.</t>
  </si>
  <si>
    <t>Fluxo do FWI TTI disponível no BRISA, com ferramental de controle de qualidade operacional no V3O2 e WebSintesi, com disparo dos códigos do fluxo nos clusters remotos de processamento da Petrobras.</t>
  </si>
  <si>
    <t>PT-200.20.00165.04</t>
  </si>
  <si>
    <t>EV-01032</t>
  </si>
  <si>
    <t>Least Squares Migration</t>
  </si>
  <si>
    <t>O Least-squares Migration – LSM – tem como objetivo corrigir as amplitudes sísmicas devido à iluminação heterogênea ocasionada por problemas na aquisição sísmica (obstáculos na área do levantamento, por exemplo) e variações laterais de velocidade de propagação. Permite aumentar a resolução espacial através de deconvolução multidimensional não estacionária e a redução de artefatos oriundos de limitações do algoritmo de migração.</t>
  </si>
  <si>
    <t>O uso do LSM resulta em uma maior confiabilidade na amplitude sísmica, o que  pode ter impacto na análise de sismofácies, inversão elástica, estimativa de porosidade, dentre outros.</t>
  </si>
  <si>
    <t>HH dos geofísicos e analistas de sistemas de desenvolvimento, disponibilidade do cluster remoto de desenvolvimento, HH dos geofísicos de processamento envolvidos nos testes com dados reais.</t>
  </si>
  <si>
    <t>Otimizar o fluxo de execução do LSM, que envolve etapas adicionais como Modelagem Born e uma nova migração destes dados modelados, de forma a não impactar os prazos do processamento.</t>
  </si>
  <si>
    <t>A ferramenta foi testada em dados de tamanhos variados, a fim de verificar a robustez do processo.  _x000D_
Atualmente o código vem sendo aplicado a projetos de produção de forma assistida, como é o caso do processamento em Júpiter e Uirapuru</t>
  </si>
  <si>
    <t>Programa rodando sem problemas técnicos, com resultados em dados reais validados pelo cliente, com tempo de execução compatível com o prazo final de entrega do processamento.</t>
  </si>
  <si>
    <t>CENPES/PDIEP/GP,  EXP/TPGG/TDGEOF</t>
  </si>
  <si>
    <t>Pacote de processamento SeisSpace operacional, clusters remotos operacionais.</t>
  </si>
  <si>
    <t>Geofísicos e analistas de desenvolvimento, disponibilidade do cluster remoto de desenvolvimento, geofísicos de processamento.</t>
  </si>
  <si>
    <t>A melhoria esperada com o imageamento propiciará menor risco exploratório (EXP100) e menor risco também para os projetos de desenvolvimento da produção, incluindo os projetos do PROD1000.</t>
  </si>
  <si>
    <t>Indisponibilidade de clusters remotos para testes.</t>
  </si>
  <si>
    <t>Disponibilização do programa de LSM e Modelagem Born em ambiente de produção no SeisSpace para dados streamer.</t>
  </si>
  <si>
    <t>PT-200.20.00164.03</t>
  </si>
  <si>
    <t>EV-01033</t>
  </si>
  <si>
    <t>RTM para dados OBS e angle/offset gathers</t>
  </si>
  <si>
    <t>Nessa nova versão será possível tratar, além de dados do tipo streamer, dados OBC/Nodes. Além disso foi disponibilizada a opção de geração de angle e/ou offset gathers, além da seção migrada empilhada.</t>
  </si>
  <si>
    <t>Em áreas de alta complexidade estrutural e grandes variações laterais de velocidade a migração RTM 3D propicia um imageamento mais adequado, utilizando para isso a solução da equação da onda bidirecional por diferenças finitas.</t>
  </si>
  <si>
    <t>Adaptação do código para tratar dados OBS e geração de angle e offset gathers. Modificação do código para geração de gathers com nova condição de imagem.</t>
  </si>
  <si>
    <t>A migração RTM 3D TTI está sendo aplicada em projetos de produção desde 2019, com opção apenas de saída empilhada. Desde então teve início o desenvolvimento de uma série de melhorias, das quais as principais seriam a opção de tratar dados OBS e geração de saída em gathers, estes inicialmente em ângulo e em seguida em offsets. Essas duas melhorias estão em fase de testes em dados reais nos 3D de Jequitinhonha e Tupi._x000D_
A opção de geração de gathers viabiliza o uso da RTM no processo de Tomografia para construção de modelos de velocidade.</t>
  </si>
  <si>
    <t>CENPES/PDIEP/GP, EXP/TPGG/TDGEOF</t>
  </si>
  <si>
    <t>Pacotes de processamento SeisSpace e Websintesi e função do Importador/Exportador de dados ITP do Geovation e SeisSpace operacionais, clusters remotos operacionais.</t>
  </si>
  <si>
    <t>O principal ganho econômico é a disponibilização de uma ferramenta interna de migração de dados sísmicos com geração de angle gathers e com opção de tratamento de dados Nodes/OBC que seja capaz de melhorar o Imageamento Sísmico, reduzindo riscos nos projetos de exploração e de desenvolvimento de produção. Em alinhamento com o programa EXP-100 e PROD1000.</t>
  </si>
  <si>
    <t>Disponibilização do programa de RTM 3D em ambiente de produção no SeisSpace e no WebSintesi com opção de geração de angle e offset gathers para dados do tipo streamer e OBS/OBN.</t>
  </si>
  <si>
    <t>PT-200.20.00164.05</t>
  </si>
  <si>
    <t>EV-01034</t>
  </si>
  <si>
    <t>RTM ITP no WS</t>
  </si>
  <si>
    <t>Entrega da versão RTM no WebSintesi em formato Interpacotes.</t>
  </si>
  <si>
    <t>A nova versão, que trabalha com dados de entrada e de saída em formato Interpacotes, prevê interação direta com a Tomografia TTI da casa (mesmo formato de entrada e saída), já que ambas coexistem agora no mesmo ambiente. A interação direta com o V3O2 permitirá utilizar as ferramentas de controle de qualidade implementadas e disponíveis neste ambiente.</t>
  </si>
  <si>
    <t>Adaptação da leitura dos dados de entrada (velocidade, dado sísmico e propriedades) e gravação dos dados de saída (empilhamento, gathers e tiros migrados) para formato Interpacotes.</t>
  </si>
  <si>
    <t>A migração RTM 3D TTI no WebSintesi está em fase de testes assistidos, utilizando o dado do 3D de Naru.</t>
  </si>
  <si>
    <t>Pacotes de processamento SeisSpace,  Geovation e WebSintesi operacionais, função do Importador/Exportador de dados ITP do Geovation e SeisSpace operacional, clusters remotos operacionais.</t>
  </si>
  <si>
    <t>A nova versão prevê interação direta com a Tomografia TTI da casa (formato de entrada e saída é o mesmo), já que ambas coexistem agora no mesmo ambiente. A possibilidade de usar as funcionalidades do V3O2 permite um controle de qualidade mais rápido do dado de saída. O imageamento com a migração RTM traz ganhos para diminuição do risco exploratório (EXP-100) e a otimização do processo pode auxiliar na aceleração do desenvolvimento da produção, incluindo os projetos do PROD1000.</t>
  </si>
  <si>
    <t>O principal ganho econômico é a disponibilização de uma ferramenta interna de migração de dados sísmicos em um software proprietário e em formato interno BR, eliminando a dependência de softwares comerciais. Em alinhamento com o programa EXP-100 e com o PROD1000.</t>
  </si>
  <si>
    <t>Disponibilização do programa de RTM 3D em ambiente de produção no WebSintesi. em formato Interpacotes, com opção de geração de angle e offset gathers para dados do tipo streamer e OBC/Nodes.</t>
  </si>
  <si>
    <t>PT-200.20.00164.04</t>
  </si>
  <si>
    <t>EV-01035</t>
  </si>
  <si>
    <t>Bravo - Pacote de Inversão Sísmica</t>
  </si>
  <si>
    <t>1 - Criar um a aplicação de geração de atributos de impedância elástica através da combinação de parâmetros de AVO.2 – Desenvolver um ambiente para disponibilização de aplicações associadas a geração de atributos de inversão desenvolvidas na Petrobras.</t>
  </si>
  <si>
    <t>Diminuição das incertezas no processo de extrapolação das propriedades permoporosas das rochas e na identificação de hidrocarbonetos.</t>
  </si>
  <si>
    <t>UT5Q</t>
  </si>
  <si>
    <t>Viviane Farroco da Silva</t>
  </si>
  <si>
    <t>9891620</t>
  </si>
  <si>
    <t>Analistas_x000D_
Equipe de geofísicos_x000D_
Maquinas disponíveis para rodar a aplicação</t>
  </si>
  <si>
    <t>- Diminuição de incertezas no processo exploratório e de caracterização do reservatório;_x000D_
- Entendimento do processo de inversão e dominio dos algoritmos utilizados e atualização continua;_x000D_
-  Centralização de algoritmos de inversão disponíveis na Petrobras._x000D_
Redução de Custos com Licença de softwares; Não há limitação de licenças._x000D_
Utilização de todos os dados disponíveis afim de maximizar o processo de E&amp;P.</t>
  </si>
  <si>
    <t>Renovação de contrato com a PUC-RIO.</t>
  </si>
  <si>
    <t>BRAVO – Pacote de Inversão Sísmica_x000D_
- 4 módulos _x000D_
1- Amarração Sísmica-Poço _x000D_
2 - Estimação de Pulso_x000D_
3- Modelo de Baixas Frequências _x000D_
4- Inversão Sísmica</t>
  </si>
  <si>
    <t>PT-200.20.00165.02</t>
  </si>
  <si>
    <t>EV-01036</t>
  </si>
  <si>
    <t>Soma Adaptativa 3D</t>
  </si>
  <si>
    <t>A função Soma Adaptativa é um algoritmo capaz de realizar a soma algébrica de dois arquivos de forma que o que for comum aos dois será subtraído do primeiro. Essa subtração não é direta, filtros adaptativos são utilizados para ajustar os dados do segundo arquivo.</t>
  </si>
  <si>
    <t>Nessa nova implementação o algoritmo será 3D, com duas opções: soma janelada 2D/3D e soma com decon local.</t>
  </si>
  <si>
    <t>Executar uma suíte de testes de modo a identificar parametrizações mais adequadas a diversas situações e otimizar o código remoto da Soma Adaptativa de forma a não impactar os prazos do processamento.</t>
  </si>
  <si>
    <t>A primeira opção do código da Soma Adaptativa está em fase de testes e ajustes no menu de parametrização.</t>
  </si>
  <si>
    <t>PT-169.01.10538</t>
  </si>
  <si>
    <t>Disponibilização do programa de Soma Adaptativa no pacote de processamento SeisSpace. Ficarão disponíveis duas opções de soma: soma adaptativa janelada 2D/3D e soma adaptativa com decon local.</t>
  </si>
  <si>
    <t>PT-200.20.00164.06</t>
  </si>
  <si>
    <t>EV-01037</t>
  </si>
  <si>
    <t>Gerador de dados sintéticos de falhas para IA</t>
  </si>
  <si>
    <t>Disponibilizar Gerador de dados sintéticos de falhas para IA</t>
  </si>
  <si>
    <t>melhores resultados de esquema machine learning  sem necessidade de interpretação de falhas geológicas.</t>
  </si>
  <si>
    <t>DA33</t>
  </si>
  <si>
    <t>Luis Henrique Amaral</t>
  </si>
  <si>
    <t>153599</t>
  </si>
  <si>
    <t>PT-200.20.00134.04</t>
  </si>
  <si>
    <t>EV-01038</t>
  </si>
  <si>
    <t>4D BR</t>
  </si>
  <si>
    <t>Disponibilização do algoritmo final 4D BR.</t>
  </si>
  <si>
    <t>Melhoria na interpretação 4D, através de ferramenta de análise 4D moldada ao fluxo de trabalho ideal para o contexto dos campos em produção da Petrobras.</t>
  </si>
  <si>
    <t>CYGZ</t>
  </si>
  <si>
    <t>Elton Luz Lopes</t>
  </si>
  <si>
    <t>9757941</t>
  </si>
  <si>
    <t>Contrato PUC TecGraf e HH dos profissionais de desenvolvimento e envolvidos nos testes com dados reais.</t>
  </si>
  <si>
    <t>Implementação de soluções para aplicação em casos que envolvam grandes volumes de dados, priorização de implementação nas demandas junto à PUC TecGraf, disponibilidade de recursos humanos dedicados especializados para validação na gerência demandante.</t>
  </si>
  <si>
    <t>A Aplicação 4D BR está sendo validada e otimizada de acordo com as necessidades apresentadas pelo RES/TR/GFR, que já utiliza a aplicação em ambiente de treinamento. Atualmente essa gerência está selecionando caso reais para validação em escala de produção. A partir da entrega fará parte do fluxo de trabalho do RES, sendo aplicada em todas as áreas de interesse da companhia.</t>
  </si>
  <si>
    <t>Fluxo otimizado rodando sem problemas técnicos, com resultados validados pelo cliente</t>
  </si>
  <si>
    <t>RES/TR/GFR, EXP/TPGG/TDGEOF, TIC</t>
  </si>
  <si>
    <t>Disponibilidade de recurso VDI/Geocolab corretamente dimensionado para o cliente.</t>
  </si>
  <si>
    <t>Contrato PUC TecGraf, analistas e geofísicos de desenvolvimento, geofísicos de Reservatório para validação.</t>
  </si>
  <si>
    <t>Mitigação de incertezas no gerenciamento da malha de poços em campos de produção através de um monitoramento 4D de Reservatórios mais adequado às especificidades da Cia.</t>
  </si>
  <si>
    <t>Melhoria no gerenciamento de reservatórios, mitigando incertezas e reduzindo os riscos no planejamento da malha de produção ao longo do tempo para os campos em produção.</t>
  </si>
  <si>
    <t>Disponibilidade de recurso VDI/Geocolab para os usuários com configuração inadequada para utilização da ferramenta.</t>
  </si>
  <si>
    <t>Fluxo completo da aplicação validada e otimizada para produção.</t>
  </si>
  <si>
    <t>PT-200.20.00165.01</t>
  </si>
  <si>
    <t>EV-01039</t>
  </si>
  <si>
    <t>Annelida MVP</t>
  </si>
  <si>
    <t>O robô Annelida consiste em uma unidade capaz de entrar nas linhas flexíveis pelo FPSO, deslocar-se por ela e remover obstruções por hidrato ou parafina, economizando centenas de milhões em diárias de sonda. O robô está sendo desenvolvido pela UFRGS-Lamecc, Senai-ISI-Polímeros, Senai-ISI-Embarcados e UFRGS-Informática. O Annelida MVP consiste na realização do primeiro teste de campo, necessário para atingimento do TRL-7 e na realização de novos testes, a fim de atingir o TRL-8. Nesses testes, o robô já começará a capturar valor.</t>
  </si>
  <si>
    <t>UN-BC/RES</t>
  </si>
  <si>
    <t>upimgs/Logo_Eb8PEVA.png</t>
  </si>
  <si>
    <t>Desafios tecnológicos relacionados às restrições espaciais.</t>
  </si>
  <si>
    <t>Possibilidade de realizar quebra de hidrato e remoção de parafina sem a necessidade de utilização de sondas, reduzindo o custo e aumentando a disponibilidade.</t>
  </si>
  <si>
    <t>Redução do tempo e custo de intervenções para quebra de hidrato e remoção de parafina e aumento da disponibilidade dos poços.</t>
  </si>
  <si>
    <t>Robô para realização de quebra de hidrato e remoção de parafina em linhas flexíveis sem sonda, com redução do custo de desobstrução de linhas por hidrato de parafina.</t>
  </si>
  <si>
    <t>PT-200.20.00047.03</t>
  </si>
  <si>
    <t>EV-01040</t>
  </si>
  <si>
    <t>CORe - Otimização Integrada</t>
  </si>
  <si>
    <t>Sistema de suporte à decisão no âmbito do planejamento de recursos críticos, com foco na análise entre cronogramas e na geração de soluções ótimas para alocação de sondas, respeitando condições de prontidão de recursos.​ Essa entrega compreende o contexto de aplicação no GIRP, com foco na compatibilização dos cronogramas gerados pelas áreas responsáveis.</t>
  </si>
  <si>
    <t>1) Redução dos custos de construção e manutenção de poços através da otimização da alocação do recursos e da redução da ineficiência operacional;2) Redução do HH empregado na compatibilização dos cronogramas gerados nas áreas responsáveis;</t>
  </si>
  <si>
    <t>GIRP/GRC</t>
  </si>
  <si>
    <t>Os custos associados a entrega estão relacionados aos recursos para -mapeamento das funcionalidades, (Petrobras/Termo de Cooperação com a Tecgraf)_x000D_
-desenvolvimento da aplicação (Termo de Cooperação com a Tecgraf)</t>
  </si>
  <si>
    <t>1) Mudança cultural: A indústria de Óleo e Gás, no segmento de upstream, é uma das poucas que ainda não utilizam métodos de otimização de fato. É um segmento intensivo de capital que decide investimentos baseado em cenários limitados obtidos em processos altamente manuais e com o uso de ferramentas ineficientes (excel). O segmento downstream inclusive já utiliza diversas técnicas de otimização._x000D_
2) Capacitação: Existem poucos profissionais de pesquisa operacional na área de planejamento no segmento de upstream. É necessário investir em capacitação para fomentar a mudança cultural citada no item 1._x000D_
3) Integração de dados: Existem muitas lacunas em termos de estruturação de dados, dificultando a criação dos modelos e a manutenção do uso consistente dos sistemas._x000D_
4) Visão de planejamento integrado: Necessário definição completa entre os níveis de planejamento (estratégico, tático e operacional), os processos e as responsabilidades. Uma visão essencial em todo esse contexto é a de risco.</t>
  </si>
  <si>
    <t>Atualmente o Cronograma de sondas é criado no Cronoweb sem a utilização de recursos de otimização/validação._x000D_
A implantação da entrega é prevista para jan/2021</t>
  </si>
  <si>
    <t>A ferramenta deve ser integrada aos outros sistemas que compõem o WellSupply, principalmente o Cronoweb_x000D_
Deve ser capaz também de executar a otimização considerando as premissas necessárias e normalmente consideradas na geração de cronogramas de sondas.</t>
  </si>
  <si>
    <t>1) Gerências de planejamento da área de poços_x000D_
2) CENPES e _x000D_
3) Grupos de Pesquisa de Universidades (PUC-RIO-TECGRAF)_x000D_
4) TIC</t>
  </si>
  <si>
    <t>Para implantação da ferrramenta CORe é necessário que os processos desenhados pela GIRP envolvendo os vários Clusters e considerando a ferramenta CORe esteja minimamente consolidado</t>
  </si>
  <si>
    <t>- Gerências de planejamento da área de poços_x000D_
-CENPES_x000D_
-PUC-RIO-TECGRAF_x000D_
-TIC</t>
  </si>
  <si>
    <t>Os principais ganhos que podem ser trazidos pela entrega são:_x000D_
- Geração de um cronograma factível, ou seja, que não possuem inconsistências que a priori impossibilitem sua realização. Isto confere maior estabilidade no cronograma operacional reduzindo problemas de prontidão de recursos_x000D_
- Otimização da utilização do recurso sonda, possibilitando a redução de ociosidade._x000D_
- Agilidade na geração do cronograma_x000D_
- Redução de HH na geração do cronograma_x000D_
- Impessoalidade e transparência no processo de geração do cronograma, pela produção do mesmo com base em premissas pré-definidas_x000D_
- Apoio a outras entregas (Delfos)</t>
  </si>
  <si>
    <t>Os benefícios estimados são superiores aos custos do projeto._x000D_
(VPL - 53,6 MM R$)</t>
  </si>
  <si>
    <t>O principal risco de implantação está associado a consolidação dos processos para utilização da ferramenta._x000D_
Soma-se aos riscos associados a implantação, o "surgimento" de ferramentas comerciais com propósito similar ao CORe, que podem exigir período de avaliação e comparação com a entrega CORe.</t>
  </si>
  <si>
    <t>Ferramenta para geração de cronograma otimizado com base em premissas._x000D_
Se propôe a gerar um cronograma factível, dentro das premissas preestabelecidas reduzindo a ociosidade de sondas.</t>
  </si>
  <si>
    <t>EV-01041</t>
  </si>
  <si>
    <t>CPP-IP</t>
  </si>
  <si>
    <t>Desenvolver nova mistura cimentícia para início de poço atendendo as exigências técnicas para cenários TOTUS e Slender Packoffless e inclusão da especificação técnica de requisitos para cimento CPP-IP para Incluir nos contratos de serviços de cimentação​.</t>
  </si>
  <si>
    <t>Redução de custos para construção de poços com configuração TOT-3P por meio da utilização de mistura seca cimentícia otimizada com menor tempo de ganho de resistência compressiva (permitindo assentamento da BAP e BOP antes) e ao mesmo tempo menor custo quando comparado a misturas secas proprietárias de companhias de serviço.</t>
  </si>
  <si>
    <t>-Utilização de HH do CENPES (P&amp;D)_x000D_
-A contratação da fábrica de cimento para fabricação do lote piloto será incorporada pelo custo do poço onde será realizado o teste de campo (implantação).</t>
  </si>
  <si>
    <t>-Não conseguir desenvolver uma formulação que atenda aos KPI-s do projeto._x000D_
_x000D_
-Assinatura do TC ou contratação com a fábrica de cimento para fabricação industrial em escala piloto para teste de campo._x000D_
_x000D_
-Incluir cimento CPP-IP nos contratos de serviços de cimentação por meio de licitação (ideal seria aditivação do contrato atual com a CRH, ganharíamos 6 meses).</t>
  </si>
  <si>
    <t>O desenvolvimento da nova mistura cimentícia está sendo realizado internamente no laboratório de cimentação do CENPES desde Julho de 2020._x000D_
A solução será utilizada no revit de Marlim e Albacora a partir de 2022.</t>
  </si>
  <si>
    <t>Atualmente deve-se aguardar 24 horas para ganho de resistência compressiva do cimento com a sonda parada.</t>
  </si>
  <si>
    <t>Laboratório de Cimentação do CENPES: CENPES/PDIDP/EXP (CRISTINA AIEX SIMAO)_x000D_
LafargeHolcim_x000D_
CRH</t>
  </si>
  <si>
    <t>1. Redução no custo do barril de pasta._x000D_
2. Redução com custo de diárias de unidades de intervenção.</t>
  </si>
  <si>
    <t>GAT de Cimentação_x000D_
POCOS/SPO/PEP/PROJ-PERF_x000D_
POCOS/EP/IDE/PERF_x000D_
_x000D_
-Contratação de lote piloto para teste em campo com fábrica de cimento.</t>
  </si>
  <si>
    <t>Redução de custos para construção de poços com configuração TOT-3P por meio da utilização de mistura seca cimentícia otimizada com menor tempo de ganho de resistência compressiva (permitindo assentamento da BAP e BOP antes) e ao mesmo tempo menor custo quando comparado a misturas secas proprietárias de companhias de serviço._x000D_
1. Redução com custo de diárias de unidades de intervenção: $220.833,33 _x000D_
2. Redução no custo do barril de pasta (1500 bbl):  $82.800,00 _x000D_
Considerando 10 poços por ano	_x000D_
Mínimo (sem redução no custo do blend) :  $2.208.333,33 _x000D_
Esperado (com redução de 30% no barril de pasta pelo custo do blend) :  $3.036.333,33</t>
  </si>
  <si>
    <t>VPL (10 ANOS): R$ 33,74 MM</t>
  </si>
  <si>
    <t>As operações de cimentação de início de poço continuarão a ser realizadas com as soluções propostas pelas companhias de serviço que são menos otimizadas.Desta forma, o tempo de aguardo de pega não será reduzido.</t>
  </si>
  <si>
    <t>Desenvolvimento de uma mistura cimentícia para início de poço com o objetivo de reduzir o tempo de aguardo para ganho de resistência compressiva. Com isso, o objetivo final é reduzir em 12 horas a espera para SESV instalar da BAP e 12 horas para Sonda Perfuração assentar o BOP. _x000D_
_x000D_
Estamos avaliando para cada mistura, formulações de pasta com pesos de 12,5 lb/gal. 13 lb/gal e  13,5 lb/gal através dos ensaios de reologia e água livre. Após a seleção das melhores formulações, faremos os demais ensaios de RC a 40°F e TE, para verificar se atende ou não aos KPI’s .</t>
  </si>
  <si>
    <t>PT-200.20.00048.14</t>
  </si>
  <si>
    <t>PT-200.20.00031.16</t>
  </si>
  <si>
    <t>EV-01042</t>
  </si>
  <si>
    <t>Guidelines de Sensores para Peneiras</t>
  </si>
  <si>
    <t>Disponibilização de diretrizes para especificação de sensores a serem utilizados para coleta automática de parâmetros de fluidos.</t>
  </si>
  <si>
    <t>EV-01043</t>
  </si>
  <si>
    <t>INTERFACES CIC</t>
  </si>
  <si>
    <t>Desenvolvimento do módulo Interfaces de contaminação no interior da coluna de perfuração e rotação acoplado ao SIMENTAR.</t>
  </si>
  <si>
    <t>Possibilitará a realização de simulações, gerando conhecimento na obtenção de parâmetros operacionais (volume colchão, reologia, densidade etc) desejáveis para evitar insucesso da cimentação mesmo com problema de isolamento mecânico da pasta de cimento no interior do tubo.</t>
  </si>
  <si>
    <t>upimgs/interfaces.png</t>
  </si>
  <si>
    <t>1) Custo com o Termo de Cooperação (já realizado)_x000D_
2) HH do CENPES (gestão, acompanhamento, testes de validação, suporte e treinamento) _x000D_
3) HH do cliente SPO (acompanhamento, avaliação, testes) _x000D_
4) Custo com o contrato de serviços</t>
  </si>
  <si>
    <t>O projeto Interfaces CIC se encontra na fase de desenvolvimento pela PUC Rio, a qual disponibilizará uma primeira versão em Abril/21. A sua implantação ocorrerá em Julho/21. Será utilizado em toda carteira de poços.</t>
  </si>
  <si>
    <t>Com a existência, já em produção, do módulo Interfaces, se faz necessário uma atualização junto ao cliente não somente das novas funcionalidades adicionadas, mas também  a explicação de todas as considerações do bombeio dos fluidos no interior da coluna até a sua saída na região anular.</t>
  </si>
  <si>
    <t>1) POCOS/SPO_x000D_
2) POCOS/EP/SASD_x000D_
3) TC com a PUC Rio</t>
  </si>
  <si>
    <t>O projetista deverá dimensionar as operações de cimentação em função da não liberação do plugue de fundo.</t>
  </si>
  <si>
    <t>1) Wikki Brasil (atualização do módulo Interfaces)_x000D_
2) TIC (infraestrutura)</t>
  </si>
  <si>
    <t>Aumento no índice de obtenção de isolamentos nas cimentações primárias.</t>
  </si>
  <si>
    <t>O valor econômico produzido pela entrega está relacionado com o sucesso das operações de cimentação, favorecendo que os isolamentos sejam alcançados e que não haja necessidade de uma cimentação de remediação.</t>
  </si>
  <si>
    <t>Sistema de plugues  com liberação 100% confiável, implicando numa correta separação mecânica entre a pasta de cimento e o fluido de perfuração.</t>
  </si>
  <si>
    <t>Desenvolvimento de módulo Interfaces de contaminação no interior da coluna de perfuração e rotação. Sua criação possibilitará a realização de simulações, gerando conhecimento na obtenção de parâmetros operacionais (volume colchão, reologia, densidade etc) desejáveis para evitar insucesso da cimentação mesmo com problema de isolamento da pasta de cimento no interior do tubo.</t>
  </si>
  <si>
    <t>PT-200.20.00031.08</t>
  </si>
  <si>
    <t>EV-01044</t>
  </si>
  <si>
    <t>Medidas Online</t>
  </si>
  <si>
    <t>Desenvolver sistemas e metodologias para medir online propriedades de fluidos de perfuração: Reologia, Densidade, Medidor de Filtração, Estabilidade elétrica, Cloretos, salinidades, Concentração de sólidos, IVA peneiras</t>
  </si>
  <si>
    <t>) Prover um diagnóstico mais rápido/eficaz do estado geral do fluido de perfuração.2) Disponibilizar em tempo real propriedades físicas de fluidos de perfuração enriquecendo as informações para os centros de suporte a decisão e acompanhamento.3) Aumento da eficiência e segurança operacional.</t>
  </si>
  <si>
    <t>upimgs/Imagem1_PTGe9gM.jpg</t>
  </si>
  <si>
    <t>Provas de conceito já realizadas. Capturada da ET completa para medidas de propriedades online no próximo contrato de sondagem.</t>
  </si>
  <si>
    <t>sensores - discussão com comitê permanente de sondagem para inclusão da ET completa nos contratos de sondagem (foi sugerido ao invés do de serviços). Sensores reologia e densidade serão implantados no próximo contrato (Maio/2021) - Empresas entrando em contato para sanar dúvidas._x000D_
Implantação 23/12/2023</t>
  </si>
  <si>
    <t>Desenvolvimento via universidades e disponibilização de ET para incorporação nos novos contratos de serviços</t>
  </si>
  <si>
    <t>UFRuralRJ_x000D_
POCOS/SPO/SP/FLUI_x000D_
POCOS/EP/ITC/ETI</t>
  </si>
  <si>
    <t>Incorporação da ET completa para medidas de propriedades online de fluidos de perfuração</t>
  </si>
  <si>
    <t>GAT Fluidos_x000D_
GAT Sondagem</t>
  </si>
  <si>
    <t>1) Prover um diagnóstico mais rápido/eficaz do estado geral do fluido de perfuração._x000D_
2) Disponibilizar em tempo real propriedades físicas de fluidos de perfuração enriquecendo as informações para os centros de suporte a decisão e acompanhamento._x000D_
3) Aumento da eficiência e segurança operacional.</t>
  </si>
  <si>
    <t>R$  67.715.702, 86</t>
  </si>
  <si>
    <t>Não absorver a ET completa para medidas de propriedades online de fluidos de perfuração</t>
  </si>
  <si>
    <t>Automatização de medidas rotineiras relacionadas a manutenção das propriedades de fluidos de perfuração</t>
  </si>
  <si>
    <t>PT-200.20.00047.01</t>
  </si>
  <si>
    <t>PT-200.20.00065.11</t>
  </si>
  <si>
    <t>EV-01045</t>
  </si>
  <si>
    <t>Poço Web Auto - Módulo 1</t>
  </si>
  <si>
    <t>Visando a obtenção de uma plataforma autônoma para a elaboração de projetos de perfuração, foram estruturados 2 MVPs que viabilizam a incorporação de uma camada de inteligência (IA). Dessa forma, o primeiro MVP consiste na complementação das aplicações especialistas, preparando a ferramenta para automação do fluxo e para inclusão de algoritmos especializados.</t>
  </si>
  <si>
    <t>Eliminação do retrabalho com a  necessidade de inserir mesmos dados em aplicações especialistas distintas do ambiente digital Poço Web. Contribuirá para a redução de ocorrência de inconsistências de dados, permitirá otimizações dos workflows de projeto de poço, possibilitará a integração de sistemas distintos,  além de amplificar a segurança e conformidade das atividades e processos junto à plataforma de projetos de poços.</t>
  </si>
  <si>
    <t>PT-200.20.00065.04</t>
  </si>
  <si>
    <t>PT-200.20.00220.15</t>
  </si>
  <si>
    <t>EV-01046</t>
  </si>
  <si>
    <t>Poço Web Auto - Módulo 2</t>
  </si>
  <si>
    <t>Visando a obtenção de uma plataforma autônoma para a elaboração de projetos de perfuração, foram estruturados 2 MVPs que viabilizam a incorporação de uma camada de inteligência (IA). Dessa forma, o segundo MVP consiste na construção de uma camada de comunicação entre as aplicações, visando automatização do fluxo de trabalho.</t>
  </si>
  <si>
    <t>PT-200.20.00065.05</t>
  </si>
  <si>
    <t>PT-200.20.00220.07</t>
  </si>
  <si>
    <t>EV-01047</t>
  </si>
  <si>
    <t>Pront</t>
  </si>
  <si>
    <t>Sistema de suporte à decisão no âmbito do planejamento de recursos (bens e serviços) visando a integração de informações e respostas à prontidão.​</t>
  </si>
  <si>
    <t>Redução de problemas relativos à falta de prontidão;Redução de HH para execução do acompanhamento de prontidão;Aumento da qualidade dos dados;</t>
  </si>
  <si>
    <t>upimgs/logoPront.png</t>
  </si>
  <si>
    <t>1) Custo com Termo de Cooperação (já realizado)_x000D_
2) HH da TIC para infraestrutura e ações de deploy de versões_x000D_
3) HH da área cliente (SPO) para especificação, avaliação e testes_x000D_
4) HH do CENPES para coordenação das atividades de P&amp;D</t>
  </si>
  <si>
    <t>1) Normalização dos requisitos, dada a existência de diversas interfaces que exigem funcionalidades diferentes;_x000D_
2) Integração com outros sistemas da Petrobras (tanto no nível de autorizações quanto no detalhamento das chaves primárias).</t>
  </si>
  <si>
    <t>Atualmente há um MVP em produção (PRONT 1) que foi desenvolvido internamente no POCOS/SPO. Essa versão foi aprimorada visando escalabilidade e integração. A liberação dessa nova versão (PRONT 2) será  em NOVEMBRO (2020).</t>
  </si>
  <si>
    <t>1) Com a existência da verão 1 da solução já em produção, é necessário preparar os usuários para a transição. Essa ação é necessária para que não ocorra perda de produtividade</t>
  </si>
  <si>
    <t>1) POCOS/SPO_x000D_
2) TIC/US/DP/PN-POCOS-SUB_x000D_
3) POCOS/EP/SASD</t>
  </si>
  <si>
    <t>1) Espera-se produtividade superior com o uso da nova solução, visto os requisitos adicionais em relação à solução em produção;_x000D_
2) A solução atual é um MVP, cuja manutenção é realizada por pessoal próprio e terceirizado (muitas operações diárias são realizadas na base de dados para garantir a continuidade operacional do sistema). A solução atual visa corrigir essas falhas.</t>
  </si>
  <si>
    <t>1) TECGRAF (Especificação e desenvolvimento)_x000D_
2) SOLUTIC (requisitos e homologação)_x000D_
3) TIC (infraestrutura)</t>
  </si>
  <si>
    <t>-Redução de problemas relativos à falta de prontidão_x000D_
-Redução de HH para execução do acompanhamento de prontidão;_x000D_
Aumento da qualidade dos dados;</t>
  </si>
  <si>
    <t>A entrega tem valor econômico sustentado pelo processo de fornecimento de bens e serviços, quanto à garantia da prontidão de recursos. Estima-se que a solução tem potencial de redução de 1 evento de falta de prontidão por ano, isto é, uma redução de 10 MM USD por ano.</t>
  </si>
  <si>
    <t>1) Indisponibilidade de determinadas funcionalidades no sistema, visto a existência de duas soluções em desenvolvimento paralelo (PRONT 1 e PRONT 2)._x000D_
_x000D_
2) Pelo fato de existir uma solução em produção, cuja operação ainda exige trabalhos manuais no nível do backend, há um alto nível de inconsistência dos dados. Esse trabalho de saneamento está em curso e tem demandado mais recursos do que o estimado. Ressalta-se ainda que esse trabalho tem sido realizado pela própria equipe de desenvolvimento.</t>
  </si>
  <si>
    <t>PT-200.20.00048.15</t>
  </si>
  <si>
    <t>PT-200.20.00220.02</t>
  </si>
  <si>
    <t>EV-01048</t>
  </si>
  <si>
    <t>PWDa Automação</t>
  </si>
  <si>
    <t>Entrega final do sistema integrado de tomada de decisões para perfuração automática</t>
  </si>
  <si>
    <t>Redução de custos de contrução do poço, redução HHER</t>
  </si>
  <si>
    <t>Plano de implantação da Perfuração automática.</t>
  </si>
  <si>
    <t>Na frota equipada com equipamentos que viabilizem operações de perfuração automática.. A partir de 2026</t>
  </si>
  <si>
    <t>Modelos de simulação e estratégias de controle para o conjunto de operações que compõe a sequencia operacional da perfuração de uma fase de poço,</t>
  </si>
  <si>
    <t>ESSS, NOV, MHWIRTH, Drilling Contractors</t>
  </si>
  <si>
    <t>interoperabilidade de sistemas_x000D_
_x000D_
articulação com Drilling Contractors e fornecedores de equipamentos</t>
  </si>
  <si>
    <t>eficiencia e segurança operacional</t>
  </si>
  <si>
    <t>R$ 995MM (VPL Negócio – consulta MAP-e em 25/11/2020).</t>
  </si>
  <si>
    <t>não priorização  corporativa de projetos baseados em perfuração automática</t>
  </si>
  <si>
    <t>. Sistema central de tomada de decisões da perfuração automática.</t>
  </si>
  <si>
    <t>EV-01049</t>
  </si>
  <si>
    <t>PWK 3.0</t>
  </si>
  <si>
    <t>PWK CFD</t>
  </si>
  <si>
    <t>EV-01050</t>
  </si>
  <si>
    <t>Radiar - ProtoRadiar</t>
  </si>
  <si>
    <t>Entrega de reclassificação de operações da Nova Ontologia dos boletins diários no OpenWells.</t>
  </si>
  <si>
    <t>Entrega visa o desenvolvimento de métodos e ferramentas capazes de extrair conhecimento de grandes volumes de dados de completação e abandono de poços, a partir de aprendizado de máquina aplicado ao banco de dados Openwells, inovando nos processos de aquisição de conhecimento e suporte à tomada de decisões. Serão desenvolvidas métodos para padronização dos dados textuais de completação e abandono, análise de sequências de operações e disponiblização de conhecimento estruturado via ferramentas computacionais. Vinculação: CONFORMIDADE aos requisitos de SGIP, com patrocínio do Gerente Geral da Área de Engenharia de Poços.</t>
  </si>
  <si>
    <t>upimgs/SplashRADIAR_QX3Um0u.png</t>
  </si>
  <si>
    <t>Uma taxa de acerto maior que 90% para a operação e 85% para etapa._x000D_
_x000D_
A TIC deverá homologar o que foi desenvolvido no TC para o sistema Petrobras.</t>
  </si>
  <si>
    <t>Não conseguir a classificação do banco de dados histórico por meio de inteligência artificial._x000D_
_x000D_
Não conseguir implementar o que foi desenvolvido no sistema Petrobras, devido a dificuldades com a TIC.</t>
  </si>
  <si>
    <t>Um sistema que possa classificar de forma ágil e confiável as operações de perfuração  do OpenWells últimos 5 anos._x000D_
_x000D_
Uma taxa de acerto maior que 90% para a operação e 85% para etapa.</t>
  </si>
  <si>
    <t>PT-200.20.00065.06</t>
  </si>
  <si>
    <t>PT-200.20.00220.03</t>
  </si>
  <si>
    <t>EV-01051</t>
  </si>
  <si>
    <t>RADIAR OCR (antigo WellHandover)</t>
  </si>
  <si>
    <t>Protótipo OCR otimizado para relatórios de operação em poço (WellHandover).Aplicações do projeto RADIAR OCR em:- Robotização de Conformidade de Processo- Passivo Rushmore</t>
  </si>
  <si>
    <t>- Efetuar a gestão de conformidade de processo no que se refere à documentação de obrigação regulatória;- Sanar o passivo contratual que temos com a Rushmore no que tange o fornecimento de dados de poços de terra.Obs.: Apenas para estas duas aplicações, estamos tratando da documentação técnica de cerca de 16.000 poços de terra e 1.700 poços de mar.Para cada poço é necessário analisar existência/prazo/conteúdo de diversos arquivos, totalizando cerca de 90 mil documentos, dentre estes:Manuscritos escaneados (imagem)Datilografados escaneados (imagem)PDFs (não imagem)Texto livre digitado (documentos word, planilhas, pdf, etc).</t>
  </si>
  <si>
    <t>upimgs/SplashRADIAR_7MnFry1.png</t>
  </si>
  <si>
    <t>PT-200.20.00065.09</t>
  </si>
  <si>
    <t>EV-01052</t>
  </si>
  <si>
    <t>RiserWEB Carregamento Probabilístico</t>
  </si>
  <si>
    <t>Metodologia de análise estrutural estatística das distribuições de curto e longo prazos para carregamentos ambientais, visando avaliar respostas extremas sobre a estrutura de poço e complementando as análises de riser de perfuração.</t>
  </si>
  <si>
    <t>Reduzir dias de ociosidade de sondas de perfuração devido a restrições devido a carregamentos ambientais, onde o critério de 95% de excedência possa ser reavaliado, e que não excedam o limite técnico estrutural da CABP na desconexão de emergência.	_x000D_
					_x000D_
	A instalação do SAD Riser/BOP em uma sonda irá permitir a validação de 				_x000D_
	modelos, como o proposto pelo RiserWEB Carregamento Probabilístico, que 				_x000D_
	permitirão critérios de condições ambientais em níveis menores do que os 				_x000D_
	critérios atuais (95% e 99%).				_x000D_
					_x000D_
	Os critérios de excedência causam restrições operacionais a sonda, chegando				_x000D_
	no limite extremo, a impossibilitar a conexão para construção do poço.				_x000D_
	Isto causa impacto de dias de ociosidade da sonda devido a indisponibilidade				_x000D_
	de recursos para construção em outra locação.				_x000D_
					_x000D_
	Em 2020, foi assumido 20 dias seria o tempo provável de ociosidade caso a				_x000D_
	Riser Analysis aponte que as restrições impedem a construção do poço.				_x000D_
	Pelo informação do SIPLEX, os dias de operação de perfuração				_x000D_
					_x000D_
	Ano	dias em Operação	dias ociosidade	% de redução	_x000D_
	2020	4453	20,0	30%	_x000D_
	2021	6453	29,0		_x000D_
	2022	8012	36,0		_x000D_
	2023	11397	51,2		_x000D_
	2024	7545	33,9		_x000D_
	2025	6399	28,7		_x000D_
	2026	7375	33,1		_x000D_
	2027	7375	33,1		_x000D_
	2028	7375	33,1		_x000D_
	2029	7375	33,1		_x000D_
	2030	7375	33,1		_x000D_
	2031	7375	33,1		_x000D_
_x000D_
Divide valoração (50%) com a entrega EV-00135 - SAD Riser/BOP</t>
  </si>
  <si>
    <t>upimgs/Slip_Joint.jpg</t>
  </si>
  <si>
    <t>TC com LACEO (R$ 6,1 MM, dos quais R$ 1,88 MM ainda falta desembolsar)</t>
  </si>
  <si>
    <t>A primeira aplicação será em 2022 no campo de Búzios. Eventualmente a entrega terá abrangência para todos os poços marítimos da Petrobras perfurados com sonda semissubmersível ou navio-sonda.</t>
  </si>
  <si>
    <t>Impossibilidade de alocação de sondas de perfuração em cenários de carregamentos ambientais desfavoráveis, onde a análise de deriva da embarcação gerem carregamentos que ultrapassem a limitação da estrutura de poço.</t>
  </si>
  <si>
    <t>UFRJ/LACEO_x000D_
POCOS/SM/ES/ECS_x000D_
POCOS/EP/IDE/PERF</t>
  </si>
  <si>
    <t>ECS deve implantar a entrega, ou seja, incorporar aos futuros contratos de sondas as conclusões da mesma.</t>
  </si>
  <si>
    <t>Engenheiros experientes em cálculos de fadiga e cálculos estatísticos/probabilísticos (LACEO)_x000D_
_x000D_
Engenheiros que conheçam a estrutura de contratos de sondas na Petrobras (ECS)</t>
  </si>
  <si>
    <t>R$ 172 MM com a redução dos dias de ociosidade de sondas de perfuração decorrentes de carregamentos ambientais.</t>
  </si>
  <si>
    <t>Risco contratual:_x000D_
- O cancelamento do TC fere de morte o trabalho a ser realizado._x000D_
- Caso o ECS não consiga negociar com as sondas as cláusulas contratuais necessárias à implantação, a entrega não auferirá o valor esperado.</t>
  </si>
  <si>
    <t>Metodologia que permita avaliar a excedência adequada a locação da sonda no período de conexão com o poço, permitindo reduzir problemas de alocação de sondas. Determinação de condições ambientais representativas, que aumentem o envelope operacional da sonda.</t>
  </si>
  <si>
    <t>EV-01053</t>
  </si>
  <si>
    <t>Score 3</t>
  </si>
  <si>
    <t>Software de dimensionamento probabilístico de revestimento para cargas hidrostáticas e térmicas (Score 3)</t>
  </si>
  <si>
    <t>Automação de projeto de revestimento e redução de custos através do dimensionamento probabilístico no estado limite último. Gera redução de HH de projetistas, cancelamento da licença dos softwares StressCheck e WellCat e economia potencial por redução do número de fases de poços complexos.</t>
  </si>
  <si>
    <t>upimgs/Score_3_map-e_2.png</t>
  </si>
  <si>
    <t>R$ 3,86 MM de verba de compromisso ANP (PEP 78). A implantação é feita com HH interno. Estima-se R$ 1,10 MM de custo total de manutenção após a implantação.</t>
  </si>
  <si>
    <t>Modelo térmico ainda imaturo (buscando produtos mais maduros); falta de dados de fluidos (planejando contratar parceiros); incerteza quanto ao uso prático do método probabilístico devido ao comportamento de conexões e ao efeito do desgaste.</t>
  </si>
  <si>
    <t>O MVP Score 2 está em produção e incorporado ao fluxo de trabalho. Já existe necessidade da entrega. O uso é limitado ao cliente (PROJ-PERF) mas este atende demandas dos projetistas generalistas e da operação.</t>
  </si>
  <si>
    <t>Complexidade e falta de integração entre ferramentas de dimensionamento de estrutura de poço; ausência de suporte a técnicas de dimensionamento probabilístico.</t>
  </si>
  <si>
    <t>TCs com UFAL e UFSC (atuais desenvolvedoras); potenciais parceiros: ESSS, Simworx e TIC Cenpes.</t>
  </si>
  <si>
    <t>Atualização dos padrões de projeto para viabilizar o uso do método probabilístico; incluindo adoção de diretrizes para consideração das conexões.</t>
  </si>
  <si>
    <t>Projeto especializado de estrutura de poço (POCOS/SPO/PEP/PROJ-PERF); diretrizes técnicas de estrutura de poço (POCOS/EP/IDE/PERF); GAT de Revestimento e Cabeça de Poço.</t>
  </si>
  <si>
    <t>Redução de HH do setor de projeto especializado de poços, e licenças de software, além da redução de fases de poços complexos.</t>
  </si>
  <si>
    <t>R$ 90,5 MM de redução de custo</t>
  </si>
  <si>
    <t>Adoção corporativa de um pacote comercial de função similar (e.g. DecisionSpace, DrillPlan); regulamentação que impeça o uso do método probabilístico.</t>
  </si>
  <si>
    <t>Implantar um software de dimensionamento probabilístico de revestimento para cargas hidrostáticas e térmicas.</t>
  </si>
  <si>
    <t>PT-200.20.00031.09</t>
  </si>
  <si>
    <t>EV-01054</t>
  </si>
  <si>
    <t>SCORE Wear</t>
  </si>
  <si>
    <t>Metodologia de integridade de revestimentos desgastados implantadas no SCORE, permitindo avaliação da manutenção de integridade do poço durante a vida útil</t>
  </si>
  <si>
    <t>Melhorias relevantes no projeto estrutural da coluna de revestimento, de forma a atender as crescentes demandas da ANP; Melhorias práticas na seleção de tubulares de revestimento, garantindo a integridade do poço; Otimização de custos de material pela utilização de tubos de menores espessura de parede. Valoração de 40% na mitigação de perda de 1 poço.</t>
  </si>
  <si>
    <t>upimgs/Tubo_numerico1.jpg</t>
  </si>
  <si>
    <t>Custos de desenvolvimento da metodologia com a UFRJ/LTS (PEP-78).</t>
  </si>
  <si>
    <t>Entrega foi cancelada pelo CTO-Junho. Sem aprovação no CTO-Novembro não será possível entregar a metodologia. Ensaios físicos podem sofrer atrasos devido a falha nos aparatos.</t>
  </si>
  <si>
    <t>A formulação atual aparenta ser conservadora nos cenários de desgaste comuns em projeto (&lt; 15%) e não considera propriedades geométricas dos tubos, ou seja, a mesma equação para relações D/t diferentes. Aplicação em todos os poços.</t>
  </si>
  <si>
    <t>Metodologia que avalia a resistência do tubo desgastado com referência as propriedades geométricas, como relação D/t e ovalização.</t>
  </si>
  <si>
    <t>UFRJ/LTS e Vallourec</t>
  </si>
  <si>
    <t>Implementar a metodologia na aplicação de projeto de revestimento - SCORE</t>
  </si>
  <si>
    <t>Metodologia discutida no GAT de Revestimento, com ensaios físicos e estudos de casos extremos.</t>
  </si>
  <si>
    <t>R$ 75 MM</t>
  </si>
  <si>
    <t>Se a entrega não for implantada no SCORE, não haverá aplicação da metodologia desenvolvida. Necessário ter contrato para inserir a formulação no SCORE.</t>
  </si>
  <si>
    <t>Metodologia calibrada com ensaios físicos e validação numérica que considere as propriedades geométricas do tubo e do desgaste</t>
  </si>
  <si>
    <t>EV-01055</t>
  </si>
  <si>
    <t>Sistema de Circulação Autonomo</t>
  </si>
  <si>
    <t>Sistema Autônomo para medir, manter e controlar propriedades de fluidos e separação de sólidos, acompanhamento de sonda, aumento da segurança, antecipação de problemas, reduzindo custos de operação e de POB.</t>
  </si>
  <si>
    <t>Redução de POB e HHER.Maior eficiência no controle das propriedades de fluidos.Antecipação de ProblemasEconomia no tratamento de Fluido</t>
  </si>
  <si>
    <t>upimgs/Imagem2_ng1WIng.jpg</t>
  </si>
  <si>
    <t>R$ 2.949.000, 00</t>
  </si>
  <si>
    <t>Sistema autônomo para preparo e controle automático das propriedades de fluidos; Texto do NDA elaborado e em apreciação pelo NOV. (Análise Jurídicos NOV e PETROBRAS ate DEZ/2020 e Contrato JUN/2021). Em discussão plano de negócios proposto pela NOV.  Vamos fazer em NOV/2020 reuniões de detalhamento._x000D_
Discussão da possibilidade de encomenda tecnológica</t>
  </si>
  <si>
    <t>Texto do NDA elaborado e em apreciação pelo NOV. (Análise Jurídicos NOV e PETROBRAS ate DEZ/2020 e Contrato JUN/2021). Em discussão plano de negócios proposto pela NOV.  Reuniões de detalhamento.em NOV/2020 ._x000D_
Será aplicada via contrato de sondagem em 18/11/2026</t>
  </si>
  <si>
    <t>Desenvolvimento via universidades e disponibilização de ET para incorporação nos novos contratos de serviços.</t>
  </si>
  <si>
    <t>UFRuralRJ;_x000D_
UFU; _x000D_
NOV;_x000D_
POCOS/SPO/SP/FLUI;_x000D_
POCOS/EP/ITC/ETI</t>
  </si>
  <si>
    <t>Vontade e disponibilidade em atender as especificações. Boa parte dos sensores online para medir as propriedades de fluidos foram desenvolvidas por 2 Universidades.</t>
  </si>
  <si>
    <t>Necessidade de um possivel TC com a NOV. No momento discutindo o NDA._x000D_
GAT Fluidos_x000D_
GAT Sondagem</t>
  </si>
  <si>
    <t>Aumento da segurança, antecipação de problemas, reduzindo custos de operação, redução de POB/HHER.</t>
  </si>
  <si>
    <t>R$  424.193.255, 80</t>
  </si>
  <si>
    <t>Vontade do Mercado em atender</t>
  </si>
  <si>
    <t>PT-200.20.00047.04</t>
  </si>
  <si>
    <t>EV-01056</t>
  </si>
  <si>
    <t>Sistema tamponante - Abandono Convencional</t>
  </si>
  <si>
    <t>Validação de sistemas convencionais utilizados pela Petrobras e criação de Protocolo que deverá ser atendido pelas companhias de serviço contendo a metodologia de validação da integridade (desempenho técnico) em atendimento ao SGIP.</t>
  </si>
  <si>
    <t>Aumentar a confiabilidade dos tampões de abandono de acordo com os requerimentos internacionais e com o Regulamento Técnico do SGIP (Resolução ANP n°46, Nov/2016), aumento da segurança das operações e da integridade do cimento evitando operações de correção de cimentação e perfilagem após a correção.Potencial relevante de redução do tempo de sonda com  o aumento da assertividade em operações de correção de cimentação.</t>
  </si>
  <si>
    <t>Termo de Cooperação com IPT: R$_x000D_
Termo de Cooperação com COPPE/UFRJ: R$_x000D_
HH interno (Laboratório de Cimentação do CENPES)</t>
  </si>
  <si>
    <t>Os aditivos e água do mar utilizados para preparo das pastas de cimento são oferecidos pelas companhias de serviço e o cimento é fornecido pela fábrica de cimento (sem custo)._x000D_
_x000D_
As análise microestruturais e térmicas são realizadas no IPT e UFRJ devido ao conhecimento dessas instituiçoes nesse tipo de análise em materiais cimentícios. Se finalizar os TC teremos que capacitar a equipe do CENPES que trabalha com essas análises em materiais não-cimentícios. A data da entrega pode ser afetada.</t>
  </si>
  <si>
    <t>Estão sendo finalizados os ensaios de envelhecimento e de caracterização. As companhias de serviço deverão apresentar o relatório com ensaios laboratoriais comprovando atendimento aos requisitos do protocolo da PETROBRAS para sistemas tamponantes  para aplicação da mistura cimentícia em cenário de abandono de poços.</t>
  </si>
  <si>
    <t>Com a publicação do SGIP (Sistema de Gerenciamento de Integridade de Poço) pela ANP, tornaram-se mais críticos os requisitos de integridade para o Abandono. A operação de Abandono Permanente, que visa estabelecer os CSB (Conjuntos Solidários de Barreiras) permanentes no poço, tem elevado custo e tempo de execução. Propõe-se a qualificação de novos materiais para abandono de poços em cenários de abandono convencional visando o atendimento aos requisitos do SGIP,  melhor seleção do sistema tamponante a ser utilizado que, consequentemente,  reduzirá o risco de uma futura correção da cimentação e outras intervenções no poço. Atualmente temos poucos estudos a cerca da integridade, a longo prazo, dos tampões de cimento utilizados em operações de abandono de poços em cenários típicos Petrobras (Salmoura, Petróleo, H2S e CO2).</t>
  </si>
  <si>
    <t>1.Instituto de Pesquisa e Tecnologia (IPT)_x000D_
2.Universidade Federal do rio de Janeiro (COPPE/UFRJ)_x000D_
3. Laboratório de Cimentação do CENPES (CENPES/PDIDP/EXP:CRISTINA AIEX SIMAO)</t>
  </si>
  <si>
    <t>1.Após a finalização da primeira versão do protocolo iremos convidar as principais companhias de serviços (Halliburton, Schlumberger e Baker Hughes) para discussão e comentários que possam enriquecer o trabalho._x000D_
2.O protocolo contendo a metodologia de validação da integridade (desempenho técnico) das alternativas comerciais disponíveis no mercado para serem utilizados em cenários de abandono de poços deverá integrar ao PROCELAB para que as companhias de serviço  atendam aos requisitos da PETROBRAS.</t>
  </si>
  <si>
    <t>GAT de Cimentação de Poços_x000D_
POCOS/SPO/PEP/PROJ-PERF_x000D_
POCOS/CAMAP-AR-AP/IPP-III_x000D_
Halliburton_x000D_
Baker Hughes_x000D_
Schlumberger_x000D_
LafargeHolcim</t>
  </si>
  <si>
    <t>1) Evitar correção da cimentação em um abandono convencional devido a seleção da pasta de cimento  Estimativa: Economizar 10 dias de sonda para correção da cimentação por ano (50% do problema de falha de integridade foi devido a seleção errada da pasta de cimento). _x000D_
Histórico: 2017: 1 caso;2018 e 2019: 2 casos e 2020 e 2021: 3 casos._x000D_
_x000D_
2) Evitar multa por não conformidade ao SGIP quanto a seleção do sistema tamponante Dispositivos normativos infringidos: inciso IX, Art. 3°, da Lei 9.847/1999, e inciso 1, Art. 1°, § 2°, da Resolução ANP nº 43/2007, c/c item 13.2.2 (anexo), referente às Disposições Gerais do Regulamento Técnico do SGSO, c/c inciso V, artigo 5° da Resolução ANP nº 37/2015._x000D_
_x000D_
Multa: de R$ 5.000,00 (cinco mil reais) a R$ 2.000.000,00 (dois milhões de reais).”_x000D_
Quantidade de multas evitadas (10 anos): Estimativa 2 multas de R$1.000.000,00 (relativos a integridade de pasta). (33% sistema para abandono convencional, 33% sistema para abandono TT e 33% TENCIM).</t>
  </si>
  <si>
    <t>1. Conformidade aos requisitos do SGIP_x000D_
2. VPL (10 anos): R$ 35,9MM</t>
  </si>
  <si>
    <t>1)Protocolo que deverá ser atendido pelas companhias de serviço contendo a metodologia de validação da integridade (desempenho técnico) das alternativas comerciais disponíveis no mercado para serem utilizados em cenários de abandono de poços. (atendimento ao SGIP).) _x000D_
2) Validação de alguns sistemas utilizados pela PETROBRAS  _x000D_
4) Validação dos sistemas de pastas de cimento G submetidas à atmosfera CO2 utilizadas com exposição ao CO2.</t>
  </si>
  <si>
    <t>PT-200.20.00057.07</t>
  </si>
  <si>
    <t>EV-01057</t>
  </si>
  <si>
    <t>Sistema tamponante - Aplicação de Resina</t>
  </si>
  <si>
    <t>Desenvolvimento de protocolo que deverá ser atendido pelas companhias de serviço contendo a metodologia de validação da integridade de resinas poliméricas termorrígidas comerciais utilizadas em operações de abandono de poços e correção da cimentação (atendimento ao SGIP).</t>
  </si>
  <si>
    <t>Aumentar a confiabilidade dos tampões de abandono de acordo com os requerimentos internacionais e com o Regulamento Técnico do SGIP (Resolução ANP n°46, Nov/2016), aumento da segurança das operações e da integridade do cimento evitando operações de correção de cimentação e perfilagem após a correção.</t>
  </si>
  <si>
    <t>Temos um HH reduzido para condução dos ensaios no laboratório de polímeros.</t>
  </si>
  <si>
    <t>Estão sendo realizados os ensaios para: (1)Elaborar metodologia para qualificação de Resinas para Abandono de Poços Desenvolvimento de uma sistemática de ensaios laboratoriais específicos para avaliação de propriedades físicas, químicas, mecânicas, térmicas e reológicas de resinas poliméricas termorrígidas comerciais._x000D_
                 (2) Desenvolvimento de metodologias específicas para a medida de aderência, expansão/contração e de envelhecimento acelerado._x000D_
_x000D_
 As companhias de serviço deverão apresentar o relatório com ensaios laboratoriais comprovando atendimento aos requisitos do protocolo da PETROBRAS para sistemas tamponantes -resina para aplicação de resina em cenário de abandono de poços.</t>
  </si>
  <si>
    <t>Com a publicação do SGIP (Sistema de Gerenciamento de Integridade de Poço) pela ANP, tornaram-se mais críticos os requisitos de integridade para o Abandono. A operação de Abandono Permanente, que visa estabelecer os CSB (Conjuntos Solidários de Barreiras) permanentes no poço, tem elevado custo e tempo de execução. Propõe-se a qualificação de novos materiais para abandono de poços em cenários de abandono TT  utilizando resina visando o atendimento aos requisitos do SGIP,  melhor seleção do sistema tamponante a ser utilizado que, consequentemente,  reduzirá o risco de uma futura correção da cimentação e possibilitará o abandono TT.</t>
  </si>
  <si>
    <t>CENPES/PDIDMS/PRGN/GPF:  DELLYO RICARDO DOS SANTOS ALVARES_x000D_
CENPES/PDIDP/EXP: _x000D_
                                CRISTINA AIEX SIMAO_x000D_
                                ALINE PINDE LIMA</t>
  </si>
  <si>
    <t>GAT de Cimentação de Poços_x000D_
POCOS/SPO/PEP/PROJ-PERF_x000D_
POCOS/CAMAP-AR-AP/IPP-III</t>
  </si>
  <si>
    <t>VPL (10 anos): R$ 11,05 MM</t>
  </si>
  <si>
    <t>Realização de ensaios para elaboração de protocolo que deverá ser atendido pelas companhias de serviço contendo a metodologia de validação da integridade de resinas poliméricas termorrígidas comerciais utilizadas em operações de abandono de poços e correção da cimentação (atendimento ao SGIP).</t>
  </si>
  <si>
    <t>PT-200.20.00057.08</t>
  </si>
  <si>
    <t>EV-01058</t>
  </si>
  <si>
    <t>Sistema de Diagnóstico de Anomalias de Fluidos</t>
  </si>
  <si>
    <t>Conclusão de software que utiliza medidas de propriedades dos fluidos de perfuração para detecção automática de anomalias. Implantação como um plugin RTO live.</t>
  </si>
  <si>
    <t>Aumento de eficiência e segurança operacional, redução da exposição do homem ao risco (HHR), redução do HH envolvido nas operaçõesRedução do custo de fluidos, melhoria dos modelos de MPD, redução do custo operacional, automatização do processo e redução do erro humano</t>
  </si>
  <si>
    <t>upimgs/Imagem1_xBHpqPT.jpg</t>
  </si>
  <si>
    <t>R$ 960.000,00</t>
  </si>
  <si>
    <t>Definição da estratégia e criação do banco de dados para o sistema de diagnóstico._x000D_
Captura da expertise dos técnicos sob a forma de algoritmos.</t>
  </si>
  <si>
    <t>Estudos do impacto das propriedades de fluidos em problemas de poço. Levantamento de expertise e conhecimento com especialistas. Elaboração de um e-form para Captura da expertise. _x000D_
Aplicação via plugin do RTO Live._x000D_
23/12/2023 com abrangência para todas as atividades de perfuração que contem com sensoreamento de propriedades de fluidos online.</t>
  </si>
  <si>
    <t>Desenvolvimento via universidades e Sistema a ser implantado junto ao RTO live.</t>
  </si>
  <si>
    <t>UFRuralRJ_x000D_
POCOS/SPO/SP/FLUI</t>
  </si>
  <si>
    <t>Incorporação da ET para medidas de propriedades online de fluidos de perfuração. Contratação dos serviços.</t>
  </si>
  <si>
    <t>R$ 249.471.892, 00</t>
  </si>
  <si>
    <t>Não absorver a ET para medidas de propriedades online de fluidos de perfuração</t>
  </si>
  <si>
    <t>Software para auxiliar no tratamento das propriedades de fluidos de perfuração, reduzindo custo de sobre tratamento em fluidos e redução de POB, antecipação de problemas.</t>
  </si>
  <si>
    <t>PT-200.20.00047.05</t>
  </si>
  <si>
    <t>PT-200.20.00065.12</t>
  </si>
  <si>
    <t>EV-01059</t>
  </si>
  <si>
    <t>SOMAH</t>
  </si>
  <si>
    <t>Sistema de suporte à decisão no âmbito do planejamento de recursos críticos, com foco na análise entre cronogramas e na geração de soluções ótimas para alocação de bens e serviços numa arquitetura descentralizada.</t>
  </si>
  <si>
    <t>EV-01060</t>
  </si>
  <si>
    <t>Mapa de janelas de sal, soterramento e poços com geradoras lacustres no pós-sal; Bacias de Santos e Campos</t>
  </si>
  <si>
    <t>Mapa de janelas de sal com espessuras menores que 200 m, áreas que, por sua evolução, podem apresentar  diminuição da capacidade selante dos litotipos presentes. Associação dos poços pós-sal com geradores lacustres e soterramento nestas janelas permite ter mais dados para elaborar discussão da delimitação das futuras áreas de detalhamento e estudo.</t>
  </si>
  <si>
    <t>CTQ1</t>
  </si>
  <si>
    <t>Paulo Cezar Santarem da Silva</t>
  </si>
  <si>
    <t>214978</t>
  </si>
  <si>
    <t>Disponibilização dos dados geológicos e geofísicos para a construção dos mapas.</t>
  </si>
  <si>
    <t>Oportunidades exploratórias em áreas nas quais as espessuras de sal apresentam-se mais delgadas, com indicativo de possibilidade de ausência de camada de sal. Os mapas regionais de espessura será aplicado a Bacia de Campos e Santos. Várias locações, neste contexto, estão programadas a partir de 2021.</t>
  </si>
  <si>
    <t>A entrega visa apontar regiões ou áreas, nas quais a formação das janelas de sal pode ocasionar um espessamento da seção pós sal, indicando maiores soterramentos e consequentemente variações nas propriedades capilares que são dependentes em grande parte da compactação mecânica.</t>
  </si>
  <si>
    <t>A entrega tem caráter regional. Devido a essa característica, a interação com os parceiros da Exploração é fundamental na discussão e também na indicação de aspectos que possam enriquecer o estudo.</t>
  </si>
  <si>
    <t>A entrega visa a diminuição dos riscos, e como é  condicionada pelos fatores econômicos, o preço do barril de petróleo deve ser um fator considerado na atratividade dos prospectos nesta condição geológica.</t>
  </si>
  <si>
    <t>Estações de trabalhos, horizontes sísmicos e softwares.</t>
  </si>
  <si>
    <t>Diminuição dos riscos exploratórios associados a capacidade de retenção (selos) em áreas com janelas de sal.</t>
  </si>
  <si>
    <t>A entrega visa a diminuição dos riscos associados a selos, e é  condicionada por fatores econômicos, como preço do barril de petróleo.Assim sendo, alguma mudança nos preços do barril podem desestimular a busca de plays nestas condições.</t>
  </si>
  <si>
    <t>Elaboração de mapas temáticos para organizar um conhecimento prévio, com a finalidade de subsidiar a definição mais específica de área de estudo. Os mapas deverão indicar as regiões/áreas com potencial para janelas de sal (espessuras de sal menores de 100-50m) que possam indicar riscos na capacidade de retenção de uma coluna de petróleo.</t>
  </si>
  <si>
    <t>PT-200.20.00118.01</t>
  </si>
  <si>
    <t>EV-01061</t>
  </si>
  <si>
    <t>Caracterização da evolução das minibacias</t>
  </si>
  <si>
    <t>Caracterização da estratigrafia interna das minibacias (relações de onlap presentes), com cronologia relativa das variações dos depocentros e definição do tempo (relativo) da criação da janela de sal; seções estruturais locais permitirão caracterizar este timing,  o que permitirá uma análise conjunta com dados de modelagem do sistema petrolífero (timing de geração, migração e acumulação nas trapas)</t>
  </si>
  <si>
    <t>H/H interno e contrato TC</t>
  </si>
  <si>
    <t>Disponibilidade de dados petrofísicos e geofísicos.</t>
  </si>
  <si>
    <t>Levantamento dos dados geofísicos  e de petrofísica disponíveis para na área de Aram, Búzius e Tamboata eLebre.</t>
  </si>
  <si>
    <t>A entrega visa caracterizar as propriedades selantes de uma área que está em contexto de janela de sal . Pelo seu contexto geológico pode ocasionar um espessamento da seção do pós sal, indicando maiores soterramentos e consequentemente variações nas propriedades capilares que são dependentes em grande parte da compactação mecânica.</t>
  </si>
  <si>
    <t>Interação com os parceiros da Exploração é fundamental na discussão e também na indicação de aspectos que possam enriquecer o estudo.</t>
  </si>
  <si>
    <t>A entrega visa a diminuição dos riscos associados a selos, e como é  condicionada pelos fatores econômicos, o preço do barril de petróleo deve ser um fator considerado na atratividade dos prospectos nesta condição geológica.</t>
  </si>
  <si>
    <t>Estações de trabalhos, horizontes sísmicos, dados petrofísicos e softwares.</t>
  </si>
  <si>
    <t>Diminuição dos riscos associados a selos em contexto de janela de sal</t>
  </si>
  <si>
    <t>A entrega visa a diminuição dos riscos associados a selos, e é  condicionada por fatores econômicos, como preço do barril de petróleo. Mudança nos preços do barril podem desestimular a busca de plays nestas condições.</t>
  </si>
  <si>
    <t>Caracterizar a estratigrafia interna de uma minibacia em contexto de janela de sal e integrar com os dados de petrofísica.</t>
  </si>
  <si>
    <t>PT-200.20.00118.02</t>
  </si>
  <si>
    <t>EV-01062</t>
  </si>
  <si>
    <t>Novos métodos para diagnóstico/monitoramento da biocorrosão</t>
  </si>
  <si>
    <t>Melhoria na classificação do potencial de corrosividade interna de dutos (conforme a norma N-2785) em relação à biocorrosão por meio da incorporação de novos bioindicadores relacionados à presença e à abundância de micro-organismos corrosivos.</t>
  </si>
  <si>
    <t>upimgs/EV-01062_-_Novos_métodos_para_diagnóstico-monitoramento_da_biocorrosão.png</t>
  </si>
  <si>
    <t>R$ 4,32 milhões de gastos com P&amp;D. R$ 750 mil de gastos com implantação.</t>
  </si>
  <si>
    <t>Realizar as coletas de amostras em unidades da Petrobras; biomarcadores confiáveis serem encontrados; os métodos para análise desses biomarcadores ser viável econômica e logísticamente.</t>
  </si>
  <si>
    <t>O Índice de Qualidade da Água de Injeção (IQUAI), a norma N-2785 de monitoramento de corrosão em dutos e as assistências técnico-científicas do Cenpes utilizam o método de quantificação do Número Mais Provável (NMP). O objetivo é desenvolver métodos alternativos baseados em biomarcadores para ser utilizado em complemento ou em substituição ao NMP a partir de 2023.</t>
  </si>
  <si>
    <t>Quais os biomarcadores que se revelarão correlacionados com o risco de biocorrosão; quais os métodos de amostragem, extração e análise desses biomarcadores; a relação custo/benefício da análise desses biomarcadores frente à informação fornecida.</t>
  </si>
  <si>
    <t>Temos um Termo de Cooperação com a Universidade Federal de Minas Gerais (UFMG), que já possui grupos de pesquisa e  os equipamentos para realizar as extrações e análises de biomoléculas de amostras da Petrobras.</t>
  </si>
  <si>
    <t>Em princípio, a aplicação dos métodos desenvolvidos seria interna, no Cenpes e nos Laboratórios de Fluidos. Para tal, é necessário que o mercado comercialize e dê suporte aos reagentes e equipamentos necessários.</t>
  </si>
  <si>
    <t>Desembolso dos recursos para o TC com a UFMG; viabilização das coletas de amostras em unidades de Petrobras e envio para a UFMG.</t>
  </si>
  <si>
    <t>Melhores métodos para diagnóstico e monitoramento da biocorrosão poderão reduzir os custos das análises microbiológicas, reduzir o risco de eventos de biocorrosão, otimizar aos tratamentos de controle microbiano (passagem de pigs, aplicação de biocidas e sequestrantes de H2S).</t>
  </si>
  <si>
    <t>Redução nos gastos com aplicação ineficiente de produtos biocidas. Redução nos gastos decorrentes de ocorrências de biocorrosão.</t>
  </si>
  <si>
    <t>Algum reagente ou equipamento necessário para os métodos desenvolvidos deixar de ser comercializado.</t>
  </si>
  <si>
    <t>Novos biomarcadores para diagnóstico e monitoramento da biocorrosão em substituição ou em complemento às análises de quantificação por Número Mais Provável (NMP).</t>
  </si>
  <si>
    <t>PT-200.20.00082.09</t>
  </si>
  <si>
    <t>PT-200.20.00211.09</t>
  </si>
  <si>
    <t>EV-01064</t>
  </si>
  <si>
    <t>Sistema cognitivo para gestão de anomalias</t>
  </si>
  <si>
    <t>Desenvolver e implantar um sistema inteligente para auxiliar na gestão integrada de anomalias das unidades do E&amp;P por meio da identificação antecipada de eventos relevantes e do suporte ao processo de tomada de decisão.</t>
  </si>
  <si>
    <t>Redução no número de autuações pela ANP e, consequentemente, no número de dias parados e no valor das multas aplicadas</t>
  </si>
  <si>
    <t>Rateio do valor relativo ao Termo de Cooperação com a PUC_x000D_
Despesas com viagens_x000D_
HH CENPES_x000D_
HH SRGE_x000D_
HH TIC</t>
  </si>
  <si>
    <t>É necessário dispor dos módulos de inteligência artificial_x000D_
Capacidade da TIC de atender a demandas (Data Lake)_x000D_
Alguma mudança de cultura será necessária, para agilizar o desenvolvimento_x000D_
As informações serão provenientes de vários sistemas e deve haver uma temporização consistente em todos os eventos_x000D_
Espaço no CIPD para hospedar provisoriamente o sistema, até que a nuvem esteja disponível.</t>
  </si>
  <si>
    <t>É difícil ter uma visão integrada das anomalias relacionadas à Segurança de Processos devido à existência de vários sistemas isolados contendo, muitas vezes, informações incompletas e documentos em vários formatos diferentes. A existência de sistemas isolados dificulta a abrangência no tratamento das anomalias._x000D_
A falta de tratamento adequado das anomalias pode gerar perdas financeiras na forma de multas e perdas de produção._x000D_
_x000D_
Será aplicada no ambiente colaborativo do SPPO._x000D_
_x000D_
Quando: Novembro de 2022</t>
  </si>
  <si>
    <t>Sistema abrangendo todas as UNs_x000D_
IA para interpretar linguagem natural_x000D_
Possibilitar busca por palavra chave e campos pré-definidos_x000D_
O Data Lake estará sempre atualizado_x000D_
Possibilitar arquivamento de documentos (anexos) com link p/ acesso_x000D_
Diferentes níveis de acesso à informação frente à necessidade do processo e nível de proteção_x000D_
Possibilitar acesso amplo e irrestrito das informações (portal)_x000D_
Interface amigável com flexibilidade para entrada de dados e busca de informações_x000D_
Lançar mão de inferências para suprir lacunas de informações, emitindo alertas sempre que as informações forem inferidas_x000D_
O sistema deverá ser migrado para o serviço de nuvem, tão logo este esteja disponível para uso, lançando mão das tecnologias oferecidas pelo serviço.</t>
  </si>
  <si>
    <t>Gerente Executivo LMS (patrocinador)_x000D_
Gerente Executivo SMS (patrocinador)_x000D_
Gerente Geral da UN_x000D_
Gerente do Ativo_x000D_
Gerente Operacional (gerente de operações do ativo da UN)_x000D_
ANP_x000D_
IBAMA</t>
  </si>
  <si>
    <t>Acesso às bases de dados originais para alimentação do data lake._x000D_
Implementar Data Lake_x000D_
Transferir dados validados preliminarmente para o data lake._x000D_
Estruturação de base de dados p/ armazenamento de decisões técnicas tomadas no ambiente colaborativo pela dinâmica do processo de gestão de anomalias_x000D_
Determinar conjunto mínimo de dados para data lake.</t>
  </si>
  <si>
    <t>Apoio da TIC para construção do Data Lake_x000D_
_x000D_
Termo de Cooperação para suportar o desenvolvimento do sistema inteligente.</t>
  </si>
  <si>
    <t>Disponibilidade de dados robustos, confiáveis, relacionados e prontos para consumo em processos do ambiente colaborativo, de forma a permitir a verificação cruzada entre diferentes sistemas e a abrangência no tratamento de anomalias.</t>
  </si>
  <si>
    <t>Dificuldade para contratação da Universidade_x000D_
Coleta adequada de eventos Tier3 e Tier4 pela ferramenta da SRGE_x000D_
Disponibilidade de recursos humanos da TIC para o cumprimento dos prazos_x000D_
Decisões gerenciais de acesso interno/externo a bancos de dados (nuvem facilitaria esse aspecto)</t>
  </si>
  <si>
    <t>Base contendo dados de sistemas utilizados em Gestão de Anomalias, Segurança de Processos, Auditorias e documentos utilizados no suporte ao processo (Data Lake) – a cargo da TIC._x000D_
_x000D_
Camada de inteligência artificial e interface de saída com visualização em forma de gráficos e painéis, com funcionalidades de busca e geração de relatórios customizados – a cargo do CENPES com apoio de uma ICT, via Termo de Cooperação.</t>
  </si>
  <si>
    <t>PT-200.20.00061.11</t>
  </si>
  <si>
    <t>PT-200.20.00045.08</t>
  </si>
  <si>
    <t>EV-01065</t>
  </si>
  <si>
    <t>BR-Tático</t>
  </si>
  <si>
    <t>Desenvolvimento e implantação do sistema de otimização do planejamento tático da manutenção com solução de BI.</t>
  </si>
  <si>
    <t>1 - Redução de HH para realização do nivelamento tático_x000D_
2 - Possibilidade de revisões mais frequentes do planejamento, buscando máximo aproveitamento do HH disponível p/ manutenção_x000D_
3 - Potencial redução de paradas de Unidades de Produção por meio de melhor planejamento e alocação de recursos</t>
  </si>
  <si>
    <t>Disponibilidade do banco de dados antes do início das atividades do TC com a UFMG.</t>
  </si>
  <si>
    <t>1- Situação: MVP1 implantado em março/2020._x000D_
MVP2 implantado em outubro/2020_x000D_
2- Local: UN-BC_x000D_
3- Quando: Julho de 2022.</t>
  </si>
  <si>
    <t>- Abertura do projeto TIC em final de 2020;_x000D_
- Adiamento do TC com a UFMG devido à pandemia.</t>
  </si>
  <si>
    <t>Redução em 1% de paradas decorrentes de recuperação de integridade e conformidade legal  em 9 Instalações de Produção da UN-BC.</t>
  </si>
  <si>
    <t>1- Assinatura do TC com a UFMG_x000D_
2 - Disponibilidade do banco de dados pela TIC.</t>
  </si>
  <si>
    <t>1 - Redução de HH para realização do nivelamento tático_x000D_
2 - Possibilidade de revisões mais frequentes do planejamento, buscando máximo aproveitamento do HH disponível p/ manutenção_x000D_
3 - Potencial redução de paradas de Unidades de Produção por meio de melhores planejamento e alocação de recursos</t>
  </si>
  <si>
    <t>VPL = 86,2MM em 10 anos</t>
  </si>
  <si>
    <t>Não incorporação da ferramenta na rotina da UN</t>
  </si>
  <si>
    <t>1- Melhorar usabilidade da solução atual (disponibilizada em 10/2020) do Sistema de Otimização do Nivelamento Tático da Programação de Manutenção_x000D_
2- Melhoria na alocação de planos de manutenção;_x000D_
3 - Modelagem da função de priorização;_x000D_
4 - Inclusão de solução de BI;_x000D_
5 - Integração dos dados através de data warehouse.</t>
  </si>
  <si>
    <t>PT-200.20.00061.02</t>
  </si>
  <si>
    <t>PT-200.20.00063.07</t>
  </si>
  <si>
    <t>EV-01066</t>
  </si>
  <si>
    <t>Novos módulos do Environ para suporte à gestão de ativos</t>
  </si>
  <si>
    <t>Técnicas de inteligência artificial e simulador integrados à maquete 3D para auxiliar na melhoria no planejamento de  pintura anti-corrosiva de acordo com as normas técnicas, tornando o planejamento mais assertivo. A integração dos resultados do simulador de corrosão com o Environ possibilita a visualização das informações do planejamento de pintura em um único ambiente, auxiliando na tomada de decisão sobre a execução das áreas de pintura._x000D_
Integração do sistema Environ às principais bases de dados de operação e manutenção (PI, SAP, etc) e aos sistemas inteligentes de monitoração, diagnóstico e prognóstico de anomalias em equipamentos e processos.</t>
  </si>
  <si>
    <t>- Melhoria na programação de pintura durante as campanhas de parada (UMS);_x000D_
- Redução de desperdícios de recursos de mão de obra e materiais;_x000D_
- Redução da ocupação de vagas a bordo;_x000D_
- Maior agilidade no acesso às informações;_x000D_
- Maior confiabilidade das informações;_x000D_
- Destaque para eventos críticos;_x000D_
- Maior riqueza de análises com mais informações.</t>
  </si>
  <si>
    <t>HH P&amp;D e Implantação: R$ 0,41 MM_x000D_
P&amp;D TC PUC-RIO: R$ 2,97 MM (compartilhado com outras entregas)</t>
  </si>
  <si>
    <t>Obtenção de dados históricos de medidas de corrosão nas UEPs;_x000D_
_x000D_
Dificuldade de embarque para obtenção de imagens fotográficas;_x000D_
_x000D_
Revisão do modelo matemático usado no simulador atual;_x000D_
_x000D_
Desenvolvimento de interface gráfica de acompanhamento.</t>
  </si>
  <si>
    <t>Planejamento atual de pintura considera um tratamento igual independente do tipo de corrosão, levando a superestimar o esforço de pintura, o que aumenta custos e ocasiona desperdícios. _x000D_
Será aplicado no ambiente de Búzios a partir de setembro de 2022.</t>
  </si>
  <si>
    <t>- Interface amigável;_x000D_
- Integração com base de dados de corrosão;_x000D_
- Integração com dados de tempo real;_x000D_
- Melhoria do simulador de corrosão;</t>
  </si>
  <si>
    <t>Desenvolvimento: PUC e  UFRN ; _x000D_
_x000D_
Infraestrutura de TIC: TIC-Cenpes_x000D_
_x000D_
Teste e Implantação: Búzios, UN-BS e UN-ES;</t>
  </si>
  <si>
    <t>Economia de aproximadamente R$ 4,8 milhões por ano em consequência da redução de custos de embarque/plataforma;_x000D_
 Maior assertividade na escolha das regiões que serão pintadas e redução de custos com materiais e HH contratado._x000D_
 Valores considerando 24 plataformas distribuídas por Búzios, UN-BS e UO-ES._x000D_
Mudança na cultura de planejamento de pintura dentro da Petrobras e nas empresas contratadas.</t>
  </si>
  <si>
    <t>- Acesso às bases de dados;_x000D_
- Dados históricos de corrosão com validação por especialistas;_x000D_
- Embarque para coleta de fotografias;_x000D_
- Infraestrutura de TIC;</t>
  </si>
  <si>
    <t>- Melhoria na programação de pintura durante as campanhas de parada (UMS), redução de desperdícios de recursos de mão de obra e materiais, redução da ocupação de vagas a bordo._x000D_
_x000D_
- Acesso rápido a informações relacionadas a problemas e diagnósticos na planta e localização espacial/física dos mesmos, no contexto do ambiente de monitoramento remoto das UEPs nas unidades de negócio listadas.</t>
  </si>
  <si>
    <t>- Contratadas não seguirem a nova metodologia de planejamento e controle de pintura que está sendo desenvolvida e proposta no projeto._x000D_
- Indisponibilidade de dados históricos de processo e de corrosão.</t>
  </si>
  <si>
    <t>PT-200.20.00061.10</t>
  </si>
  <si>
    <t>PT-200.20.00060.11</t>
  </si>
  <si>
    <t>EV-01067</t>
  </si>
  <si>
    <t>Implantação do Sistema de Monitoramento de Baterias chumbo-ácida</t>
  </si>
  <si>
    <t>Implantação do Sistema de Monitoramento de Baterias</t>
  </si>
  <si>
    <t>1- Aumentar a disponibilidade dos acumuladores, evitando a ocorrência de falhas críticas 2- Contribuir para o aumento da confiabilidade para alimentação elétrica de cargas críticas 3- Evita o desligamento do banco de baterias visando a avaliação do estado de degradação das baterias manualmente (descarga e carga das Baterias) 4-  Aumentar a vida útil do banco de acumuladores, a medida que este monitoramento faz a identificação imediata de mal funcionamento e assim indica necessidade de manutenção para corrigir o problema e evitar perda de vida útil por operação fora dos limites aceitáveis 5- Geração automática de relatórios técnicos 6- Conhecimento antecipado do estado de degradação das baterias para os próximos 24 meses 7- Geração automática de alarmes 8- Auxilia o planejamento de aquisição de novas baterias 9- Programação antecipada de manutenções preventivas e preditivas 10- Menor OPEX</t>
  </si>
  <si>
    <t>Valor do termo de cooperação = R$ 2.6 MM</t>
  </si>
  <si>
    <t>1- O projeto deve ser implementado em uma plataforma em operação a ser escolhida; 2- Rotinas de Embarque e fiscalização; 3- Interfaces com os sistemas existentes da plataforma; 4- Boa comunicação e interface com o cliente UO-BC (Eng. Felipo) e com o cliente ESUP (Eng. Cavaliere). 5- Os testes de bancada serem bem sucedidos; 6-Vencer esta paralisação nas parcelas previstas causada pelo COVID-19.</t>
  </si>
  <si>
    <t>Situação atual: a manutenção das baterias chumbo-ácidas realizadas atualmente não são suficientes para evitar o mal funcionamento dos elementos que compõem o banco, podendo tornar este banco inoperante levando ao risco de falta de suprimento de energia de emergência na Plataforma. Onde será aplicada: plataforma a ser escolhida. A partir de fev de 2023.</t>
  </si>
  <si>
    <t>As interfaces com os sistemas já instalados; 2- Disponibilidade para embarque de pessoal e material para instalação, testes e acompanhamento da operação do sistema; 3- A boa realização dos testes de bancada antes do embarque e implementação em campo; 4- Assistência técnica à equipe de operação o por 6 meses</t>
  </si>
  <si>
    <t>Clientes do projeto UO-BC e SRGE/ESUP/EEI; 2- Especialistas da ICT CPQD; 3- Grupo envolvido no projeto da PETROBRAS e 4-Gerentes do PDDP/ETCM e PDDP/TPP.</t>
  </si>
  <si>
    <t>Não identificado estes riscos.</t>
  </si>
  <si>
    <t>1- Especialista Maria de Fátima da CPQD e equipe; 2- Clientes do projeto pela UO-BC e ESUP; 3- Disponibilidade para embarque nos periodos corretos segundo cronograma do projeto; 4- Boa receptividade da plataforma P-43 para conceder permissão para os trabalhos à implementação do sistema de monitoramento; 5- Vencer esta paralisação causada pelo COVID-19.</t>
  </si>
  <si>
    <t>1- Aumentar a disponibilidade dos acumuladores, evitando a ocorrência falhas críticas_x000D_
2- Contribuir para o aumento da confiabilidade para alimentação elétrica de cargas críticas _x000D_
3- Evita o desligamento do banco de baterias visando a avaliação do estado de degradação das baterias manualmente (descarga e carga da Baterias)._x000D_
4-  Aumentar a vida útil do banco de acumuladores, a medida que este monitoramento faz a identificação imediata de mal funcionamento e assim indica necessidade de manutenção para corrigir o problema e evitar perda de vida útil por operação fora dos limites aceitáveis;_x000D_
5- Geração automática de relatórios técnicos;_x000D_
6- Conhecimento antecipado do estado de degradação das baterias para os próximos 24 meses;_x000D_
7- Geração automática de alarmes;_x000D_
8- Auxilia o planejamento de aquisição de novas baterias;_x000D_
9- Programação antecipada de manutenções preventivas e preditivas;_x000D_
10- Menor OPEX;</t>
  </si>
  <si>
    <t>VPL = R$ 45,18 MM</t>
  </si>
  <si>
    <t>Sistema de monitoramento on line de baterias chumbo-ácidas em plataforma.  O objetivo deste projeto é monitorar em tempo real o estado de degradação e monitoração da vida útil de banco de baterias chumbo acidas presentes em plataformas “offshore”. 2- Será desenvolvido fornecedor para continuar a fabricação do sistema de monitoramento para a PETROBRAS mediante demanda.</t>
  </si>
  <si>
    <t>PT-200.20.00061.09</t>
  </si>
  <si>
    <t>PT-200.20.00052.13</t>
  </si>
  <si>
    <t>EV-01068</t>
  </si>
  <si>
    <t>Implantação do FoulingTR</t>
  </si>
  <si>
    <t>Sistema para monitoramento em tempo real de trocadores de calor, baseado em modelos rigorosos, que auxilia na identificação de perdas de desempenho por incrustações, permitindo o melhor planejamento da manutenção._x000D_
Implantação do FoulingTR em unidades da UN-BC e UN-ES.</t>
  </si>
  <si>
    <t>- Contribuição para melhoria do desempenho dos trocadores de calor._x000D_
- Melhoria do processo de planejamento da manutenção.</t>
  </si>
  <si>
    <t>HH: 2360 horas</t>
  </si>
  <si>
    <t>- Acesso a documentação necessária._x000D_
- Reprodução no modelo do modo de operação da plataforma.</t>
  </si>
  <si>
    <t>Situação atual: Oportunidade de melhoria do monitoramento dos trocadores de calor e do planejamento da parada para limpeza._x000D_
_x000D_
Onde será aplicada: Previsão de implantação na P-40, P-51 e P-56 da UN-BC e P-50 e P-54 da UN-ES._x000D_
_x000D_
Quando: Implatado na P-50 e P-56 (concluído em agosto)._x000D_
_x000D_
Implantação na P-50, P-51 e P-54 até dez/2020._x000D_
_x000D_
Implantação em outras unidades em 2021.</t>
  </si>
  <si>
    <t>- Disponibilidade da documentação;_x000D_
- Instrumentação mínima necessária;_x000D_
- Comunicação com o PI.</t>
  </si>
  <si>
    <t>GIA-E&amp;P/EAEP/EOPM (patrocínio)_x000D_
UN-BC/ENGP/EPEE_x000D_
UN-ES/ENGP/EPEE_x000D_
SRGE/ERGE/APR (apoio de infraestrutura de software)</t>
  </si>
  <si>
    <t>- Acompanhamento das informações geradas pela ferramenta e solicitação de manutenção dos trocadores conforme recomendação da ferramenta.</t>
  </si>
  <si>
    <t>- Apoio das equipes de  EPEE das UNs para envio da documentação necessária e avaliação dos resultados._x000D_
_x000D_
- Manutenção da licença do HTRI.</t>
  </si>
  <si>
    <t>- Aumento da eficiência e segurança do processo.</t>
  </si>
  <si>
    <t>Fluxo de Caixa: R$ 521,45 MM em 10 anos e 5 plataformas.</t>
  </si>
  <si>
    <t>A não implementação das recomendações geradas pela ferramenta.</t>
  </si>
  <si>
    <t>Sistema para monitoramento em tempo real de trocadores de calor, baseado em modelos rigorosos, que auxilia na identificação de perdas de desempenho por incrustações, permitindo o melhor planejamento da manutenção._x000D_
_x000D_
Implantação em unidades da UN-BC (P-40, P-51 e P-56) e UN-ES (P-50 e P-54) que passarão a injetar a água produzida (TC IBAMA).</t>
  </si>
  <si>
    <t>PT-200.20.00061.08</t>
  </si>
  <si>
    <t>PT-200.20.00045.09</t>
  </si>
  <si>
    <t>EV-01069</t>
  </si>
  <si>
    <t>Implantação do BR-Compressor</t>
  </si>
  <si>
    <t>Sistema de monitoração e diagnóstico em tempo real de compressores, que auxilia na identificação de problemas operacionais em função do acompanhamento do desempenho das máquinas (eficiência) permitindo o melhor planejamento da manutenção e o diagnóstico de problemas._x000D_
Implantação do BR-Compressor em unidades da UN-ES.</t>
  </si>
  <si>
    <t>HH de Implantação:  R$  0,07 MM (160 horas)</t>
  </si>
  <si>
    <t>- Atualização do servidor com nova versão do sistema.</t>
  </si>
  <si>
    <t>Situação Atual: Sistema implantado em unidades da UN-BC. Em fase de implantação na UN-ES._x000D_
_x000D_
Onde será aplicada: P-54, P-62 e outras unidades da UN-ES, associado ao projeto digital U5._x000D_
_x000D_
A partir de quando: Em implantação na P-54 e P-62 (out/2020)._x000D_
Outras unidades em 2021.</t>
  </si>
  <si>
    <t>- Configuração do sistemas;_x000D_
- Criação de TAG no PI para acompanhamento dos resultados e do fator de uso da ferramenta.</t>
  </si>
  <si>
    <t>Desenvolvimento: Trisolutions_x000D_
_x000D_
Patrocínio: EAEP/EOPM_x000D_
_x000D_
Teste e valoração: UN-BC e UN-ES</t>
  </si>
  <si>
    <t>Antecipação da identificação de anomalias no sistema de compressão antes que elas resultem em paradas com perdas significativas de produção por meio do monitoramento da eficiência e head.</t>
  </si>
  <si>
    <t>Ano	          Total [R$]_x000D_
	_x000D_
2020	 -   _x000D_
2021	 2.337.303,69 _x000D_
2022	 2.635.433,61 _x000D_
2023	 3.239.230,55 _x000D_
2024	 4.683.568,20 _x000D_
2025	 4.568.868,57 _x000D_
2026	 4.568.868,57 _x000D_
2027	 4.568.868,57 _x000D_
2028	 4.568.868,57 _x000D_
2029	 4.568.868,57 _x000D_
2030	 4.568.868,57</t>
  </si>
  <si>
    <t>Sistema de monitoração e diagnóstico em tempo real de compressores, que auxilia na identificação de problemas operacionais em função do acompanhamento do desempenho das máquinas (eficiência) permitindo o melhor planejamento da manutenção e o diagnóstico de problemas.</t>
  </si>
  <si>
    <t>PT-200.20.00061.06</t>
  </si>
  <si>
    <t>PT-200.20.00045.10</t>
  </si>
  <si>
    <t>EV-01070</t>
  </si>
  <si>
    <t>Instalação de dispersores de carga UltraMist de maior eficiencia em UFCCs</t>
  </si>
  <si>
    <t>Desenvolvimento de dispersores de carga de FCC de maior eficiência de nebulização, com baixo potencial de geração de finos de catalisador e alta confiabilidade. As etapas previstas para o trabalho são: Identificação e implementação de boas práticas de projeto, montagem, partida, operação e parada (concluído); Avaliação de desempenho do equipamento através de experimentos de bancada com protótipos, modelagem e simulação em CFD, em parceria com ICTs nacionais (FURB e UFU) e ICT internacional (Universidade de Bremen); Elaboração do projeto do novo bico dispersor em prazo compatível com o processo de compra e construção; Acompanhamento da instalação do novo bico e sistemas de óleo e vapor associados; Avaliação de desempenho durante toda a campanha pós implementação.</t>
  </si>
  <si>
    <t>Aumento de rentabilidade devido ao aumento rendimento de gasolina e LCO e melhoria de conversão de fundos; Redução de delta coque, associada à redução de temperatura do regenerador, maximização de craqueamento catalítico em detrimento ao craqueamento térmico e desengargalamento de unidades; Menor potencial de geração de finos de catalisador (benefício de SMS - redução de emissão de material particulado para a atmosfera; melhoria da qualidade do óleo clarificado); Menor ocorrência de paradas não programadas.</t>
  </si>
  <si>
    <t>- Testes em escala protótipo a frio e a quente no IWT da Universidade de Bremen_x000D_
- Testes em escala protótipo a frio na UE-SP da FURB_x000D_
- Simulações em CFD (UFU, FURB, Petrobras)_x000D_
- Projeto de Engenharia Básica_x000D_
Custo estimado de P&amp;D (2020 - 2024): R$ 5.010 mil</t>
  </si>
  <si>
    <t>- Realização de experimentos com protótipos (escala cheia x escala reduzida) reproduzindo os adimensionais da operação do equipamento em escala industrial_x000D_
- Realização de simulação em CFD para escoamento multifásico complexo, com grande variação de massa específica e fluxo supersônico</t>
  </si>
  <si>
    <t>Os dispersores UltraMist se encontram instalados em onze U-FCCs da Petrobras. A perspectiva é que, à medida que as paradas programadas ocorram, se dê a substituição dos dispersores atuais por exemplares da nova geração. De acordo com o planejamento da EV, estima-se que a nova geração de dispersores possa ser implantada a partir de dezembro de 2024.</t>
  </si>
  <si>
    <t>- Desempenho do equipamento;_x000D_
- Impacto do desempenho do equipamento no desempenho da UFCC (conversão, delta coque etc);_x000D_
- Velocidade dos fluidos na saída do equipamento --&gt; potencial de geração de finos de catalisador_x000D_
- Confiabilidade</t>
  </si>
  <si>
    <t>Universidades_x000D_
Fabricante do equipamento</t>
  </si>
  <si>
    <t>- Disponibilidade de carga para as UFCCs_x000D_
- Mercado de combustíveis conforme previsões do PLANINV_x000D_
- Valorização de gasolina e diesel em relação a óleo combustível se mantém conforme previsões do PLANINV</t>
  </si>
  <si>
    <t>- Bancadas de experimentos a frio e a quente_x000D_
- Simulações em CFD_x000D_
- Recursos de P&amp;D_x000D_
- Engenharia Básica</t>
  </si>
  <si>
    <t>- Equacionamento de escuros nas refinarias_x000D_
- Produção de correntes com maior valor agregado_x000D_
- Menor risco de geração de finos de catalisador</t>
  </si>
  <si>
    <t>- Aumento da flexibilidade operacional e possibilidade de maximação da carga e/ou severidade;_x000D_
- Maior geração de produtos de maior valor com maior conversão de fundos;  _x000D_
- Menor ocorrência de erosão e obstruções nos bicos dispersores, levando a um menor número de paradas não programadas e limitações operacionais; _x000D_
- Redução na geração de finos de catalisador com ganhos de SMS e melhoria da qualidade do óleo clarificado</t>
  </si>
  <si>
    <t>- Aumento no preço do óleo combustível_x000D_
- Indisponibilidade de carga para as UFCCs</t>
  </si>
  <si>
    <t>Tecnologia de dispersores de carga de FCC mais eficientes com baixo potencial de geração de finos de catalisador e alta confiabilidade. Obtenção de spray com concentração maior de gotículas finas e concentração menor de ligamentos de líquido (indicativo de atomização pobre)</t>
  </si>
  <si>
    <t>PT-200.20.00011.13</t>
  </si>
  <si>
    <t>PT-200.20.00191.07</t>
  </si>
  <si>
    <t>EV-01071</t>
  </si>
  <si>
    <t>Instalação de internos de riser para aumento de rentabilidade em UFCCs</t>
  </si>
  <si>
    <t>Desenvolvimento de tecnologia de internos e terminação (topo e fundo) de riser de U-FCCs para melhoria da mistura catalisador-carga. Simulações em CFD e projeto dos novos internos são etapas já concluídas. As próximas etapas planejadas para o trabalho são compra de materiais, montagem de protótipo na U-153 da SIX e realização de testes.</t>
  </si>
  <si>
    <t>Maximização da margem de refino através da redução da heterogeneidade das reações catalíticas no riser (fundo, meio e topo), minimizando os efeitos de erosão ao hardware, com melhoria de rendimentos de produtos de maior valor. Redução do backmixing e da pulsação no topo do riser, com potencial de redução na perda de carga, sobrecraqueamento e delta coque.</t>
  </si>
  <si>
    <t>UP8N</t>
  </si>
  <si>
    <t>Fabio Marini</t>
  </si>
  <si>
    <t>9809444</t>
  </si>
  <si>
    <t>PT-200.20.00011.14</t>
  </si>
  <si>
    <t>PT-200.20.00191.08</t>
  </si>
  <si>
    <t>EV-01072</t>
  </si>
  <si>
    <t>Aumento da recuperação de C3+ via nova configuração de área fria de UFCC e UCR</t>
  </si>
  <si>
    <t>Estudo de novas configurações da área de fracionamento e recuperação de gases das unidades de coque e FCC para aumento da recuperação da fração de C3+ do gás combustível das unidades de FCC e coqueamento retardado. As etapas previstas para o trabalho são: Estudo de sequenciamento e novos dispositivos de separação; Estudo de separação das entradas de Nafta Leve Estabilizada e de Nafta Leve Instabilizada na Torre Absorvedora Primária (impacto na recuperação de C3+ e/ou otimização energética da torre); Estudo do envio de Nafta Leve Instabilizada do vaso de topo para a saída do condensador de interestágio; Capacitação nas tecnologias de software de integração energética; Estudo para redução da carga térmica ou eliminação do preaquecedor de carga da retificadora de nafta; Estudo da utilização da Divided Wall Column.</t>
  </si>
  <si>
    <t>Aumento da margem de refino através da otimização da produção de derivados (com destaque para o aumento da produção de propeno) e da redução no consumo energético e no consumo de utilidades, com mínimo CAPEX; Melhoria da estabilidade da especificação da pureza de propeno produzido; Desengargalamento de unidades</t>
  </si>
  <si>
    <t>CTJO</t>
  </si>
  <si>
    <t>Edson Romano Marins</t>
  </si>
  <si>
    <t>211988</t>
  </si>
  <si>
    <t>- Recursos de P&amp;D e Eng Básica (HH)_x000D_
- Contrato com a Univ. Maschester (Consorcio PIRC)</t>
  </si>
  <si>
    <t>Transferência de conhecimento relativo às tecnologias avançadas de destilação e de estudos de sequenciamento de separação de produtos.</t>
  </si>
  <si>
    <t>Identificadas unidades de FCCs na RPBC, REVAP, REDUC e REPLAN U-220 com potencial de melhoria na recuperação de propeno. Identificada oportunidade de aumento da recuperação de C3+ na unidade de coque UCP-2 da RPBC. Data esperada de Implantação: 30/12/2025.</t>
  </si>
  <si>
    <t>Aumento da recuperação de C3 visando enquadrar a unidade operacional no percentual mínimo aceitável (3%);_x000D_
Otimização energética das unidades.</t>
  </si>
  <si>
    <t>REFINO_x000D_
Refinarias_x000D_
Univ. Maschester_x000D_
CENPES</t>
  </si>
  <si>
    <t>Manutenção da elevada demanda de Propeno no mercado. Maior margem na produção de GLP em relação ao GC.</t>
  </si>
  <si>
    <t>Recursos de P&amp;D e Engenharia Básica (HH)_x000D_
Transferência de tecnologia com a Univ. Maschester, através do Consórcio PIRC_x000D_
Dados de projeto das unidades_x000D_
Dados operacionais</t>
  </si>
  <si>
    <t>Redução da perda de C3+ para GC com mínimo CAPEX_x000D_
Aumento produção de produtos de maior valor agregado (principalmente propeno)_x000D_
Aumento da eficiência energética / redução do consumo de utilidades</t>
  </si>
  <si>
    <t>Premissas de valoração (PLANINV Base de Planejamento Jun2020 - Cenário Base)_x000D_
Realizada verificação de quais UFCCs apresentam tipicamente perdas de C3+ elevadas quando em carga nominal;_x000D_
Identificadas RPBC, REVAP, REDUC e REPLAN U-220 com potencial de melhoria na recuperação de propeno_x000D_
Para estas UOs, alterados rendimentos de GC, propeno, propano ou PROPINT no PLANINV, considerando a implementação da EV-01072</t>
  </si>
  <si>
    <t>Custo elevado de energia, levando a uma priorização da produção de GC em detrimento de GLP.</t>
  </si>
  <si>
    <t>Estudo de novas configurações da área de fracionamento e recuperação de gases das unidades de coque e FCC para aumento da recuperação da fração de C3+ do gás combustível. O parâmetro técnico a ser alcançado é  redução da Concentração de C3+ no gás combustível típica de cada UO até um valor de referência (menor que 3% mol/mol).</t>
  </si>
  <si>
    <t>PT-200.20.00011.15</t>
  </si>
  <si>
    <t>PT-200.20.00189.15</t>
  </si>
  <si>
    <t>EV-01073</t>
  </si>
  <si>
    <t>Início da comercialização da Gasolina Equador</t>
  </si>
  <si>
    <t>Formulação e avaliação de gasolina de maior valor agregado, com as correntes disponíveis no sistema, com redução ou eliminação de give away nas refinarias. As etapas previstas para o trabalho são: identificação das correntes mais adequadas aos objetivos do projeto; amostragem nas refinarias; determinação e caracterização das formulações otimizadas; ensaios laboratoriais em veículos e motores.</t>
  </si>
  <si>
    <t>Em recente levantamento verificou-se que uma parcela das gasolinas produzidas pelas refinarias de SP e RJ apresentam RON &gt; 95. O desenvolvimento de uma gasolina de grade intermediário permitirá capturar oportunidades de comercialização de gasolina de melhor desempenho que a RANP 807/2020 define como nova especificação (RON &gt; 93). Os atributos desejados para esta nova gasolina são o melhor desempenho (potência e retomada de velocidade), menor consumo de combustível e menor emissão de poluentes em relação à gasolina comum.</t>
  </si>
  <si>
    <t>Custos de P&amp;D estimados em R$ 2,0 milhões.</t>
  </si>
  <si>
    <t>Formulação de gasolinas e definição dos ensaios em veículos e motores mais adequados para demonstração dos atributos do novo produto.</t>
  </si>
  <si>
    <t>Novo produto a ser lançado no mercado de gasolinas automotivas a partir de 2022.</t>
  </si>
  <si>
    <t>Imagem da empresa, possibilidade de ganho de market-share.</t>
  </si>
  <si>
    <t>CMI_x000D_
Comunicação_x000D_
Refino</t>
  </si>
  <si>
    <t>O novo produto deve alcançar o volume de venda esperado (20.000 m3/ano)</t>
  </si>
  <si>
    <t>Pessoas_x000D_
Laboratórios_x000D_
Amostragem</t>
  </si>
  <si>
    <t>Captura de valor na venda de um produto de maior valor agregado que hoje é vendido como gasolina comum.</t>
  </si>
  <si>
    <t>Para a valoração, foi adotado delta médio de preços entre gasolinas “regular” e “midgrade”, entre janeiro e dezembro de 2019, nos Estados Unidos (vendidas pelos mais variados refinadores). Este valor médio foi de US$ 57,7/m³, que foi então multiplicado pelo volume de venda esperado pelo CMI, de 20.000 m³/mês.</t>
  </si>
  <si>
    <t>Perda de market-share.</t>
  </si>
  <si>
    <t>Gasolina de maior valor agregado. Os atributos desejados são o melhor desempenho (potência e retomada de velocidade), menor consumo de combustível e menor emissão de poluentes em relação à gasolina comum.</t>
  </si>
  <si>
    <t>PT-200.20.00011.16</t>
  </si>
  <si>
    <t>PT-200.20.00180.08</t>
  </si>
  <si>
    <t>EV-01074</t>
  </si>
  <si>
    <t>Regularização 5D</t>
  </si>
  <si>
    <t>Prova de Conceito da regularização 5D</t>
  </si>
  <si>
    <t>como o dado é regular as etapas dos processamentos tornam-se mais simples e o processo como um todo fica mais eficiente.</t>
  </si>
  <si>
    <t>ST-0133</t>
  </si>
  <si>
    <t>Novas tecnologias de aquisição de dados geofísicos</t>
  </si>
  <si>
    <t>PT-200.20.00133.01</t>
  </si>
  <si>
    <t>EV-01075</t>
  </si>
  <si>
    <t>Lining em fracionadoras de Coque</t>
  </si>
  <si>
    <t>Padrão de execução para instalação de ligning de Monel em costado de torres fracionadoras de unidades de coqueamento retardado, incluindo procedimento de soldagem e instalação.</t>
  </si>
  <si>
    <t>Eliminação das falhas por corrosão nas torres fracionadoras de coque, aumentando a segurança operacional e confiabilidade das instalações, evitando perdas por lucro cessante em paradas não programadas e com redução dos custos com manutenção.</t>
  </si>
  <si>
    <t>PT-200.20.00012.07</t>
  </si>
  <si>
    <t>PT-200.20.00186.04</t>
  </si>
  <si>
    <t>EV-01076</t>
  </si>
  <si>
    <t>Adequação da água de lavagem na U-262 da REVAP</t>
  </si>
  <si>
    <t>Diagnostico da eficiência de distribuição de água de lavagem da U-262 utilizando ferramentas computacionais, e proposta de novos arranjos e dispositivos de dispersão para melhorar esta distribuição.</t>
  </si>
  <si>
    <t>Evitar corrosão acelerada devido à deposição de sais causada por má distribuição de água de lavagem, garantindo a disponibilidade operacional, reduzindo os custos com manutenção/ equipamentos e reduzindo as paradas não programadas</t>
  </si>
  <si>
    <t>BRR5</t>
  </si>
  <si>
    <t>Marta Aila Braga Maciel</t>
  </si>
  <si>
    <t>SRGE/ERGE/EPRGN/HT</t>
  </si>
  <si>
    <t>9750859</t>
  </si>
  <si>
    <t>PT-200.20.00012.06</t>
  </si>
  <si>
    <t>PT-200.20.00186.06</t>
  </si>
  <si>
    <t>EV-01077</t>
  </si>
  <si>
    <t>Integração das bases de dados de petrofísica</t>
  </si>
  <si>
    <t>Integração das bases de dados de petrofísica e petrofísica especial​.</t>
  </si>
  <si>
    <t>Rapidez na análise dos dados, especialmente no uso dos softwares Geolog, IP e SIGEO.</t>
  </si>
  <si>
    <t>upimgs/Integracao.png</t>
  </si>
  <si>
    <t>Desenvolvimento dos códigos de interface e endpoints de conexão com as bases de dados.</t>
  </si>
  <si>
    <t>A situação atual é a de carregamento manual de dados de petrofísica e petrofísica especial de laboratório. _x000D_
A solução estará disponível a partir de dezembro de 2021 e poderá ser aplicada no workflow de caracterização petrofísica de todos os reservatórios da Petrobras.</t>
  </si>
  <si>
    <t>Como a integração das bases de dados pode facilitar o workflow de caracterização petrofísica.</t>
  </si>
  <si>
    <t>Internamente a TIC e as gerëncias responsãveis por dados petrofísicos, em particular a gerência RES/GDR.</t>
  </si>
  <si>
    <t>Redução no tempo de tratamento e carregamento de dados no workflow de caracterização petrofísica.</t>
  </si>
  <si>
    <t>Pessoal especializado para o desenvolvimento do código de integração.</t>
  </si>
  <si>
    <t>A proposta consiste na entrega de integração de bases de dados a softwares petrofísicos, reduzindo tempo de tratamento e carregamento de dados no workflow de caracterização.</t>
  </si>
  <si>
    <t>PT-200.20.00123.08</t>
  </si>
  <si>
    <t>EV-01078</t>
  </si>
  <si>
    <t>Modelagem de Krel Incorporando Informação de Análogos</t>
  </si>
  <si>
    <t>Desenvolvimento de modelos de permeabilidade relativa para o Pré-Sal incorporando informação de campos / facies análogas, utilizando modelos hierárquicos bayesianos.</t>
  </si>
  <si>
    <t>upimgs/Modelagem_krel.png</t>
  </si>
  <si>
    <t>Desenvolvimento de metodologia estatística para caracterização de permeabilidade relativa considerando dados petrofísicos, facies e informações de campos análogos.</t>
  </si>
  <si>
    <t>Na situação atual, é comum que cada ativo desenvolva modelos de permeabilidade relativa de forma manual e, em muitos casos, sem a incorporação quantitativa de informação de campos análogos. A partir de A metodologia desenvolvida será aplicada no campo de Sapinhoá e, potencialmente, também em novos reservatórios ainda em estágio de explotação.</t>
  </si>
  <si>
    <t>Como incorporar informações disponíveis para desenvolvimento de modelos de permeabilidade relativa e distribuição destas propriedades nos modelos de simulação.</t>
  </si>
  <si>
    <t>Engenheiros e Geoscientistas dos ativos e do RES/TR participando dos projetos do painel de análogos e FR-Ambição.</t>
  </si>
  <si>
    <t>Uso de técnicas estatísticas permitam o desenvolvimento de modelos de permeabilidade relativa mais consistentes e robustos.</t>
  </si>
  <si>
    <t>Pessoal especializado para o desenvolvimento do algoritmos e definição de metodologia de caracterização.</t>
  </si>
  <si>
    <t>Redução de incerteza e antecipação de modelos petrofísicos, com incorporação de informação de reservatórios análogos.</t>
  </si>
  <si>
    <t>A proposta da entrega é demonstrar/desenvolver metodologia de modelagem e distribuição de propriedades de permeabilidade relativa no modelo de simulação utilizando técnicas de transformação digital.</t>
  </si>
  <si>
    <t>PT-200.20.00123.07</t>
  </si>
  <si>
    <t>EV-01079</t>
  </si>
  <si>
    <t>Recon Paleorrelevo</t>
  </si>
  <si>
    <t>Disponibilização de versão do software Recon MS com aplicação em bloco de interesse da exploração</t>
  </si>
  <si>
    <t>Ganho de qualidade dos resultados de modelagens estruturais; aumento da produtividade no processo de modelagem</t>
  </si>
  <si>
    <t>Custo da equipe de desenvolvimento (TC com TecGraf)</t>
  </si>
  <si>
    <t>Integração do novo algoritmo ao núcleo numérico do simulador; adaptação da interface gráfica para contemplar a nova ferramenta; manutenção do termo de cooperação com o Instituto TecGraf</t>
  </si>
  <si>
    <t>Equipe de desenvolvimento contratada (Termo de Cooperação assinado em 08/2020) e início dos trabalhos;_x000D_
Aplicação no Pré-Sal da Bacia de Santos; Blocos dos BIDs futuros_x000D_
Previsão de entrar na linha de produção no primeiro semestre de 2024</t>
  </si>
  <si>
    <t>Disponibilização do executável do simulador funcionando no ambiente corporativo; validação da ferramenta pelos gestores do TC e pela área de negócio; Avaliação de usabilidade pelos usuários</t>
  </si>
  <si>
    <t>Manutenção do cronograma de locações da companhia; manutenção dos investimentos em exploração/aquisição de novos blocos</t>
  </si>
  <si>
    <t>Equipe de desenvolvedores do Instituto TecGraf; especialistas em modelagem estrutural da PETROBRAS</t>
  </si>
  <si>
    <t>Redução do risco exploratório: modelos estruturais mais robustos reduzem as incertezas nas tomadas de decisão</t>
  </si>
  <si>
    <t>Hibernação/postergação de projetos de exploração devido à queda do preço de petróleo ou venda de ativos em programas de desinvesitmento da companhia;_x000D_
Redução dos investimentos em pesquisa (cortes de verba do Termo de Cooperação)</t>
  </si>
  <si>
    <t>Atualização do RECON para permitir o balanceamento automático em um cenário multisseção e a visualização da evolução do paleorrelevo de forma integrada</t>
  </si>
  <si>
    <t>PT-200.20.00146.02</t>
  </si>
  <si>
    <t>EV-01080</t>
  </si>
  <si>
    <t>Tectos Poço</t>
  </si>
  <si>
    <t>Contratação da equipe de desenvolvimento em andamento (assinatura do TC com o TecGraf);_x000D_
Aplicação no Pré-Sal da Bacia de Santos; Blocos dos BIDs futuros_x000D_
Previsão de entrar na linha de produção no primeiro semestre de 2024</t>
  </si>
  <si>
    <t>Equipe de desenvolvedores do Instituto TecGraf; especialistas em modelagem geomecânica da PETROBRAS</t>
  </si>
  <si>
    <t>Modelos geomecânicos mais robustos: maior eficiência no planejamento da locação de poços e redução de riscos durante a perfuração</t>
  </si>
  <si>
    <t>Fazer a integração automática entre o modelo em escala de bacias e escala de poço; obtenção automática da janela de estabilidade de poço</t>
  </si>
  <si>
    <t>PT-200.20.00146.03</t>
  </si>
  <si>
    <t>EV-01081</t>
  </si>
  <si>
    <t>Incorporar gênese de bandas de deformação no SIGEO</t>
  </si>
  <si>
    <t>Disponibilização de módulo no SIGEO com aplicação em bloco de interesse da exploração</t>
  </si>
  <si>
    <t>maior previsibilidade na avaliação da qualidade de reservatórios</t>
  </si>
  <si>
    <t>NTUW</t>
  </si>
  <si>
    <t>Leandro Guedes Carvalho</t>
  </si>
  <si>
    <t>9845500</t>
  </si>
  <si>
    <t>HH TGEO e GEOTEC</t>
  </si>
  <si>
    <t>Integração do novo algoritmo ao núcleo numérico do simulador; adaptação da interface gráfica para contemplar a nova ferramenta;</t>
  </si>
  <si>
    <t>Metodologia validada em dissertação de mestrado; Implementação realizada em protótipo;_x000D_
reservatórios siliciclásticos (Bacia Campos);_x000D_
Previsão de entrar na linha de produção no primeiro semestre de 2022</t>
  </si>
  <si>
    <t>implementação do algoritmo em novo módulo SIGEO; validação técnica da funcionalidade pela área de negócio;</t>
  </si>
  <si>
    <t>Exploração (EXP/TPGG/TGEO)</t>
  </si>
  <si>
    <t>Participação do geocientista que desenvolveu a metodologia/protótipo</t>
  </si>
  <si>
    <t>Ganho de qualidade dos resultados de modelagens geomecânicas;</t>
  </si>
  <si>
    <t>Modelos geomecânicos mais robustos: maior previsibilidade na avaliação da qualidade de reservatórios</t>
  </si>
  <si>
    <t>Hibernação/postergação de projetos de exploração devido à queda do preço de petróleo ou venda de ativos em programas de desinvesitmento da companhia; redução dos investimentos em P&amp;D, resultando em paralisação do desenvolvimento</t>
  </si>
  <si>
    <t>Desenvolvimento de metodologia para predição de bandas de deformação a partir de (paleo)propriedades mecânicas</t>
  </si>
  <si>
    <t>PT-200.20.00146.01</t>
  </si>
  <si>
    <t>EV-01084</t>
  </si>
  <si>
    <t>Caracterização Ambiental de Área Estratégica para Eólica Offshore no Sudeste</t>
  </si>
  <si>
    <t>Caracterização Ambiental de Área Estratégica para Eólica Offshore no Sudeste contemplando inclusive mapa de sensibilidade ambiental</t>
  </si>
  <si>
    <t>O desenvolvimento de metodologia para estimar os riscos socioambientais aliado ao levantamento de dados ambientais em uma região de interesse (para o desenvolvimento de um parque eólico offshore) contribui para a redução de riscos do empreendimento, além de antecipar sua implantação. Obs: Valoração realizada considerando que haverá a implantação de um parque offshore, através da comparação entre os fluxos de caixa com e sem o benefício da entrega (antecipação da entrada do parque eólico).</t>
  </si>
  <si>
    <t>upimgs/Ambiental_-_Foto.png</t>
  </si>
  <si>
    <t>Será necessária a assinatura de dois termos de cooperação com a USP e com a FURG. A soma dos valores estimados para os termos de cooperação é atualmente inferior a 10 MM BRL.</t>
  </si>
  <si>
    <t>Prazo: realizar atividades a tempo de subsidiar o licenciamento de um parque eólico offshore no SE;_x000D_
Interface entre Universidades: participantes.</t>
  </si>
  <si>
    <t>Atualmente, não há metodologia para quantificar os impactos socioambientais da geração eólica offshore no Brasil. Tal metodologia poderia favorecer a velocidade de processos de licenciamento ambiental de parques eólicos offshore caso a empresa tenha interesse em tal modelo de negócio. Adicionalmente, os dados que serão levantados ao longo do P&amp;D contribuirão para o licenciamento de um parque eólico offshore no Sudeste Brasileiro, antecipando a entrada em operação do empreendimento.</t>
  </si>
  <si>
    <t>Custo dos termos de cooperação e data da entrega (frente ao cronograma do licenciamento de parque eólico offshore em parceria com a Equinor)</t>
  </si>
  <si>
    <t>Internos:_x000D_
- CENPES/PDIDMS/SE/MCA;_x000D_
- G&amp;E/IMGE/PMNE._x000D_
_x000D_
Externos:_x000D_
- FURG;_x000D_
- USP;_x000D_
- Equinor.</t>
  </si>
  <si>
    <t>A entrega resultará em benefícios para a Petrobras caso a empresa decida por participar do desenvolvimento de um parque eólico offshore em conjunto com a Equinor.</t>
  </si>
  <si>
    <t>Disponibilidade de funcionários da Petrobras e recursos financeiros para contratação da FURG e da USP</t>
  </si>
  <si>
    <t>Essa entrega contribui para antecipar o licenciamento de um parque eólico offshore no Sudeste Brasileiro, antecipando a receita proveniente do parque.</t>
  </si>
  <si>
    <t>O desenvolvimento da metodologia e o levantamento dos dados ambientais permitirá manter o cronograma de desenvolvimento de um parque eólico offshore entrando em operação em 2028. Caso os TCs não fossem realizados, estima-se que o parque eólico entraria em operação no mínimo um ano depois. A valoração da entrega consiste na diferença dos fluxos de caixa dos dois cenários.</t>
  </si>
  <si>
    <t>Atraso na contratação das universidades;_x000D_
Exigência, durante o licenciamento, de itens não considerados no P&amp;D;_x000D_
Eventual decisão da empresa por não participar do empreendimento;</t>
  </si>
  <si>
    <t>Caracterização ambiental de área estratégica para eólica offshore através da elaboração de um mapa de sensibilidade ambiental para empreendimentos eólicos offshore no Sudeste brasileiro, favorecendo a discussão sobre o licenciamento ambiental de um parque eólico offshore na região.</t>
  </si>
  <si>
    <t>PT-200.20.00010.06</t>
  </si>
  <si>
    <t>PT-200.20.00206.06</t>
  </si>
  <si>
    <t>EV-01085</t>
  </si>
  <si>
    <t>Conjunto de interpretações e interpolações geotécnicas de solo calcário da costa brasileira</t>
  </si>
  <si>
    <t>Estudo do comportamento geotécnico de solos arenosos carbonáticos da costa brasileira com base em ensaios de laboratório e de campo para aplicação em projeto conceitual de fundação de torre eólica offshore</t>
  </si>
  <si>
    <t>O aprimoramento da metodologia de interpretação de solos calcários permitirá o melhor dimensionamento de fundações de aerogeradores offshore nesse tipo de solo, que é presente ao longo de grande parte da costa brasileira. Assim, estima-se que tal entrega permitirá a otimização do projeto de fundações de parques offshore. Obs: Valoração realizada considerando que haverá a implantação de um parque offshore, através da comparação entre os fluxos de caixa com e sem o benefício da entrega (redução dos custos referentes às fundações dos aerogeradores)</t>
  </si>
  <si>
    <t>upimgs/Foto_MAP-E.jpg</t>
  </si>
  <si>
    <t>B1Z5</t>
  </si>
  <si>
    <t>JOSE WEDNEY PEREIRA GOMES</t>
  </si>
  <si>
    <t>2537960</t>
  </si>
  <si>
    <t>O custo é essencialmente referente ao projeto do termo de cooperação com a Universidade Federal do Ceará (cerca de R$ 4 MM BRL) e do HH interno dedicado ao projeto.</t>
  </si>
  <si>
    <t>A situação econômica atual que a empresa vem passando impõe algumas dificuldades para conclusão da entrega, são elas: logística (equipamentos que serão adquirido do mercado internacional), financeira (corte de orçamento de projetos) e tempo (entrega mais ágeis).</t>
  </si>
  <si>
    <t>Petrobras e Equinor avaliam a construção de um parque eólico offshore até 2030. O planejamento de construção dessas estruturas é em região de águas rasas (em torno de 30 metros de lámina d'água), onde há elevada possibilidade de presença de solo carbonático. Como no Brasil não há estudo geotécnicos desse tipo de solo,isso dificulta (podendo inviabilizar) a realização do dimensionamento das fundações, pois os parâmetros necessários para o dimensionamento dessa estrutura não existem. Portanto a disponibilização de parâmetros e análises geotécnicas desse tipo de solo permitem aos projetistas realizarem otimizações durante o dimensionamento das fundações, que permitirá reduzir o custo final dessas estruturas.</t>
  </si>
  <si>
    <t>Qualidade das interpretações e interpolações dos parâmetros geotécnicos que serão apresentados pelo parceiro (UFC).</t>
  </si>
  <si>
    <t>Interno:_x000D_
- CENPES/PDIDP/ESUP/TEO;_x000D_
- G&amp;E/IMGE/PMNE;_x000D_
- SRGE/ESUP/ENG/EBNG._x000D_
_x000D_
Parceiros_x000D_
-UFC.</t>
  </si>
  <si>
    <t>1) Assinatura do TC com UFC  no 1o semestre de 2021._x000D_
2) Construção do parque eólico offshore, seja somente pela Petrobras ou com parceiros de negócio.</t>
  </si>
  <si>
    <t>Disponibilidade de funcionários da Petrobras e recursos financeiros para contratação da UFC.</t>
  </si>
  <si>
    <t>Redução de CAPEX nos projetos de fundação de torres eólicas offshore em regiões com presença de solo calcário, a partir da disponibilização de um banco de dados com interpretações e interpolações geotécnicas de solo carbonático que permitam ao projetista realizar diversas otimizações nos projetos dessas estruturas, e consequentemente reduzir seu custo final.</t>
  </si>
  <si>
    <t>O custo das fundações de aerogeradores offshore responde por aproximadamente 18% do CAPEX do empreendimento. Como solos calcários são encontrados desde o Sudeste até o Nordeste do Brasil, uma maior compreensão sobre esse tipo de solo se refletirá em ganhos substanciais de redução de custo para o desenvolvimento de um parque eólico offshore.</t>
  </si>
  <si>
    <t>1) Atraso na contratação da universidade._x000D_
2) Não construção do parque eólico offshore.</t>
  </si>
  <si>
    <t>Avaliação do comportamento geomecânico de solos carbonáticos, com base na realização de ensaios de laboratório e ensaios in situ, de modo a reduzir as incertezas e possibilitar otimizações no projeto de fundação em locais com presença desse tipo de solo.</t>
  </si>
  <si>
    <t>PT-200.20.00010.07</t>
  </si>
  <si>
    <t>PT-200.20.00206.07</t>
  </si>
  <si>
    <t>EV-01086</t>
  </si>
  <si>
    <t>Sonda corrosimétrica de baixo custo</t>
  </si>
  <si>
    <t>Disponibilização de uma sonda de resistência elétrica de baixo custo e maior confiabilidade em relação às tecnologias existentes no mercado.</t>
  </si>
  <si>
    <t>Redução de custo na aquisição de sondas de resistência elétrica utilizadas para a monitoração da corrosão interna.Aumento de confiabilidade nos resultados obtidos por sondas de resistência elétrica para monitoração da corrosão.</t>
  </si>
  <si>
    <t>upimgs/Sonda_RE.jpg</t>
  </si>
  <si>
    <t>(1) Custos P&amp;D: R$R$ 888.400,00 (TCT com a Vidya); Contrapartida da Vidya com 25 sondas (custo total em torno de R$ 300,000,00)_x000D_
(2) HH = 320 horas em 16 meses.</t>
  </si>
  <si>
    <t>(1) Fabricar os lotes projetados para os testes de certificação;_x000D_
(2) Importação de alguns componentes eletrônicos.</t>
  </si>
  <si>
    <t>(1) Redução dos custos da monitoração da corrosão e aumento da disponibilidade deste tipo de equipamento.</t>
  </si>
  <si>
    <t>(1) Projeto de sonda RE para uso em área industrial. (2) Testes de certificação para utilziação do produto em área industrial.</t>
  </si>
  <si>
    <t>(1) Vidya (startup)</t>
  </si>
  <si>
    <t>(1) Cadastro do fornecedor e criação de NM para sonda.</t>
  </si>
  <si>
    <t>(1) Duas prestações ainda do TCT 2018/00093-2 (Total = R$ 380.400,00)</t>
  </si>
  <si>
    <t>(1) Redução de OPEX</t>
  </si>
  <si>
    <t>(1) R$1,65MM por ano._x000D_
_x000D_
1) CUSTO ANUAL DE MONITORAÇÂO DA CORROSÂO INTERNA:  Quantidade e custo de sonda RE adquiridas pela UN-BC por ano: 40 x R$13.750,00. Quantidade e custo de equipamento de aquisição de dados de sondas adquiridas pela UN-BC por ano: 25 x R$ 68.750,00. ( cotação 1 USD = 5,50 BRL)_x000D_
_x000D_
2) Abrangência de aplicação da solução = Aplicação da solução em 50 % das plataformas da Petrobras._x000D_
_x000D_
3) Taxa de Redução de custos devido a aplicação da solução: maior que 60%  (As sondas RE (R$ 4.400,00) e os datalogers (R$ 13.750,00) de produção nacional custarão menos de 60% dos importados).</t>
  </si>
  <si>
    <t>(1) Dificuldade de importação devido ao COVID-19.</t>
  </si>
  <si>
    <t>(1) Sonda de RE produzida no Brasil com menor custo que as importadas disponíveis no mercado.</t>
  </si>
  <si>
    <t>PT-200.20.00040.53</t>
  </si>
  <si>
    <t>PT-200.20.00172.20</t>
  </si>
  <si>
    <t>EV-01087</t>
  </si>
  <si>
    <t>Inibidores de flash rust na preparação de superfícies para pintura</t>
  </si>
  <si>
    <t>Especificação técnica para o uso eficiente de inibidores de flash rust que atuam temporariamente e permitem janela operacional sem corrosão entre o preparo de superfície e a tinta anticorrosiva.</t>
  </si>
  <si>
    <t>Implantação de tecnologia de proteção temporária contra corrosão (tipo flash rust) durante atividades de hidrojateamento, que aumenta o índice de produtividade da manutenção e reduz seu custo. Além disso, garantir que os inibidores de corrosão não comprometam o desempenho do esquema de pintura.</t>
  </si>
  <si>
    <t>upimgs/Lavagem_com_inibidor.jpg</t>
  </si>
  <si>
    <t>BE4M</t>
  </si>
  <si>
    <t>Jeferson Leite de Oliveira</t>
  </si>
  <si>
    <t>9901328</t>
  </si>
  <si>
    <t>P&amp;D: R$ 1,89 MM (SIPO 2019 a 2021)_x000D_
Implantação: N.A.</t>
  </si>
  <si>
    <t>Tornar comum o uso de inibidores de flash rust  em  obras de manutenção e de construção e montagem.</t>
  </si>
  <si>
    <t>- Tecnologia Disponível;_x000D_
- A ser Aplicada em Pintura de Manutenção (OPEX) e Construção e Montagem (CAPEX);_x000D_
- A partir Jan/2021.</t>
  </si>
  <si>
    <t>Adequação do inibidor de flash rust  no cadastro SBS  atendendo as especificações definidas.</t>
  </si>
  <si>
    <t>Cliente: GIA-E&amp;P/EAEP/CAEP   _x000D_
Fornecedor: VCI Brasil;  ZERUST; CORTEC; HOLDTIGHT; TECNOFINK; PPG_x000D_
Contratação: SBS_x000D_
Usuário: UNs: BC, ES, BS, BÚZIOS, SRGE_x000D_
PT-144.01.13471</t>
  </si>
  <si>
    <t>Mercado já consolidado necessitando somente validação em laboratório para novos fornecedores ou novos produtos.</t>
  </si>
  <si>
    <t>Embarque para implementação da tecnologia em mais cenários operacionais.</t>
  </si>
  <si>
    <t>1) Custo evitado do retrabalho de hidrojateamento por formação de flash rust; _x000D_
2) A solução gera redução do custo de manutenção (OPEX);  _x000D_
3) e aumenta a flexibilidade operacional e contribui para o cumprimento /antecipação dos prazos (CAPEX); _x000D_
4)Redução HHER de hidrojateamento.</t>
  </si>
  <si>
    <t>VPL = R$ 37.813.887,92_x000D_
Aplicação em 50% das plataformas_x000D_
Total de 30 plataformas _x000D_
Redução de 35% no tempo de serviço _x000D_
55% dos contratos correspondem a serviço_x000D_
Custo médio de contrato anual de pintura por plataforma: R$ 3 MM</t>
  </si>
  <si>
    <t>Não inclusão do entregável nos contratos de manutenção e C&amp;M.</t>
  </si>
  <si>
    <t>Inibidores de corrosão do tipo "flash rust" qualificados para uso em atividades de hidrojateamento, jateamento abrasivo úmido e hidrojateamento com abrasivo para obras relacionadas à pintura anticorrosiva tanto em construção e montagem quanto em manutenção de UEPs</t>
  </si>
  <si>
    <t>PT-200.20.00042.09</t>
  </si>
  <si>
    <t>EV-01088</t>
  </si>
  <si>
    <t>Delta EVA PWDa</t>
  </si>
  <si>
    <t>Versão de produção do PWDa, incluindo novas funcionalidades, tais como módulo de desgaste de revestimento, módulo de prisão no sal, novos modelos de limpeza de poços e Torque &amp; Drag para poços inclinados, aplicação de IA e métodos de otimização, seleção de contenção de areia a partir de parâmetros de perfuração e identificação de falsos kicks.</t>
  </si>
  <si>
    <t>Aumentar customização a cenários do pré-sal; expandir conceito de diagnóstico para  otimização;</t>
  </si>
  <si>
    <t>Performance de modelos complexos em tempo real, análise IA adequadas para problemas de difícil modelagem.</t>
  </si>
  <si>
    <t>Módulos de desgaste e prisão  no sal implantados. demais módulos em desenvolvimento</t>
  </si>
  <si>
    <t>Usabilidade, comunicação com provedores de dados, qualidade das respostas</t>
  </si>
  <si>
    <t>ESSS, UFRRJ, UTFPR, PUC-Rio</t>
  </si>
  <si>
    <t>Validação, implantação a partir de serviço 24hs</t>
  </si>
  <si>
    <t>Conclusão de modelagem pelos parceiros (ICT), Complexidade de implantação de alguns módulos</t>
  </si>
  <si>
    <t>ampliação do leque de diagnósticos, otimização</t>
  </si>
  <si>
    <t>Licenciamento, implantação continuada_x000D_
R$ 422,67 (VPL Negócio – consulta MAP-e em 31/10/2020).</t>
  </si>
  <si>
    <t>Descontinuação do serviço. entrega de módulos com qualidade aquém do projetado</t>
  </si>
  <si>
    <t>Modulos de desgaste de revestimento, prisão no sal, perfuração de poços de alta inclinação, otimização da perfuração, detecção de falsos kicks</t>
  </si>
  <si>
    <t>PT-200.20.00031.10</t>
  </si>
  <si>
    <t>PT-200.20.00048.20</t>
  </si>
  <si>
    <t>EV-01089</t>
  </si>
  <si>
    <t>Partida de unidade de conversão de CO2 a metanol utilizando redes covalentes orgânicas (COF)</t>
  </si>
  <si>
    <t>Este projeto visa desenvolver catalisadores usando materiais nanoporosos orgânicos (COFs) que possam converter CO2 a metano ou a outros materiais mais valiosos (olefinas e/ou metanol, ambos posteriormente convertidos a produtos mais nobres via processos de alquilação e/ou MTG), usando como redutor os próprios hidrocarbonetos do petróleo, que são agentes potencialmente redutores. Isso faria com que, ao mesmo tempo em que se remove o CO2 das unidades, também ocorra a conversão desse gás em produtos de maior valor, gerando receita ao mesmo tempo que reduz as emissões.</t>
  </si>
  <si>
    <t>Desenvolvimento de novos adsorventes para remoção de CO2 de corrente de gás natural e sua conversão em químicos de maior valor agregado, além de reduzir as emissões de CO2.</t>
  </si>
  <si>
    <t>upimgs/EV-01089.png</t>
  </si>
  <si>
    <t>R$/mil = 1.550,03 (2021 a 2023) - Termo de cooperação e HH de P&amp;D_x000D_
Investimentos necessários à possível unidade industrial serão melhor detalhados com o avanço do projeto.</t>
  </si>
  <si>
    <t>Desenvolver catalisadores heterogêneos baseados em novos materiais nanoporosos orgânicos (COF), capazes de converter CO2 a metanol, utilizando, como agente redutor, os próprios hidrocarbonetos presentes no gás natural bruto, como o etano, propano e butanos.</t>
  </si>
  <si>
    <t>Atualmente, o CO2 é simplesmente emitido na atmosfera a partir de fontes fixas das unidades de processamento de gás natural, o que contribui para o aumento da emissão de gases causadores do efeito estufa. Utilizar essa corrente já existente e descartável como matéria-prima de novos processos de insumos químicos, além de ambientalmente desejável, apresenta-se como negócio em sintonia com as tendências de futuro e presumivelmente rentável.</t>
  </si>
  <si>
    <t>Desempenho do novo material a ser desenvolvido, tanto na reação de desidrogenação de alcanos, quanto na reação de redução do CO2 a metanol. Um desempenho aceitável deste novo catalisador heterogêneo será fundamental para a elaboração de um novo processo.</t>
  </si>
  <si>
    <t>G&amp;E/UN-AGN; _x000D_
G&amp;E/UN-AGN/OMG; _x000D_
SRGE/ERGE/EPRGN/TPG; _x000D_
CENPES/PDRGN/QM.</t>
  </si>
  <si>
    <t>Manutenção do rigor na legislação ambiental; fortalecimento do mercado global de créditos de carbono; cumprimento dos acordos internacional sobre o clima; aceleração da transição da matriz energética mundial; necessidade de diversificação de mercado frente a tendência de queda do consumo de combustíveis fósseis nas próximas décadas.</t>
  </si>
  <si>
    <t>HH da equipe envolvida, manutenção dos recursos financeiros para a celebração de termos de cooperação, tanto para investir em infraestrutura de laboratório, quanto para financiar as atividades de P&amp;D no Laboratório de Nanotecnologia da UFRJ.</t>
  </si>
  <si>
    <t>Em termos ambientais, a redução de emissões de CO2 propiciará ganhos de imagem para a Petrobras pela contribuição ao atingimento dos acordos internacionais do clima. Em termos econômicos, a conversão do CO2 à metanol permitirá à companhia participar do rentável mercado global de insumos químicos.</t>
  </si>
  <si>
    <t>Ganho de SMS. Ganho de imagem. Ganhos econômicos serão mais bem apurados após o desenvolvimento do novo material orgânico nanoporoso (COF).</t>
  </si>
  <si>
    <t>Desinvestimento em UPGN’s; legislação ambiental com baixo rigor e abrangência; fracasso dos acordos internacionais sobre o clima; lenta transição da matriz energética global.</t>
  </si>
  <si>
    <t>Oferecer solução tecnológica capaz de capturar o CO2 produzido junto com o gás natural dos campos do Pré-Sal, contribuindo para cumprir as metas internacionais de redução das emissões, e ao mesmo tempo gerar produtos de alto valor pela conversão do CO2 a metanol.</t>
  </si>
  <si>
    <t>PT-200.20.00015.08</t>
  </si>
  <si>
    <t>PT-200.20.00214.06</t>
  </si>
  <si>
    <t>EV-01090</t>
  </si>
  <si>
    <t>PLANRED</t>
  </si>
  <si>
    <t>PLANRED - Ferramenta de Planejamento da Operação Integrada de Recursos Energéticos Distribuídos</t>
  </si>
  <si>
    <t>Prover uma ferramenta que permitirá a melhor alocação dos recursos energéticos distribuídos aumentando a receita gerada em um eventual negócio futuro da PETROBRAS.</t>
  </si>
  <si>
    <t>upimgs/REDs_dTgNshg.png</t>
  </si>
  <si>
    <t>U41F</t>
  </si>
  <si>
    <t>Fabio Pereira Costa Brilhante</t>
  </si>
  <si>
    <t>2474680</t>
  </si>
  <si>
    <t>P&amp;D: 1 termo de cooperação e HH interno.</t>
  </si>
  <si>
    <t>- Integração da simulação de redes elétricas desde o nível do SIN (grandes players) até a ponta na distribuição (ex.: residencial em baixa tensão)._x000D_
- Assimetria de informações: distribuidoras vs demais._x000D_
- Posicionamento corporativo sobre entrada em energias renováveis, GD e demais REDs</t>
  </si>
  <si>
    <t>Ainda não há um posicionamento corporativo sobre a participação da Petrobras no negócio de GD e demais REDs. Trabalhamos com cenário de estruturação do negócio a partir de 2025 para entrada a partir de 2027, coincidindo com eventual movimento de liberalização adicional do mercado de energia elétrica no Brasil. Nesse contexto, a Petrobras pode figurar como grande agregador VPP (Virtual Power Plant) diretamente, via subsidiária ou participação em terceiros, seja como dona dos ativos e/ou operadora dos recursos distribuídos._x000D_
Possibilidade de colaborar com os aprimoramentos legais e regulatórios que buscam modernizar o setor elétrico brasileiro.</t>
  </si>
  <si>
    <t>- O pacote padrão de REDs inclui GD, armazenamento, carros eléticos e resposta de demanda (controle da carga)._x000D_
- A ferramenta deve quantificar objetivamente os benefícios da operação integrada dos REDs, de forma que seja possível valorar economicamente os serviços dela decorrentes.</t>
  </si>
  <si>
    <t>- UFJF: instituição de pesquisa com competências no desenvolvimento de estudos e métodos de simulação computacional para avaliação de impactos e identificação de oportunidades decorrentes da inserção e do gerenciamento ativo de Recursos Energéticos Distribuídos (REDs) na rede elétrica nacional.</t>
  </si>
  <si>
    <t>- Redução continuada de preços em solar,  baterias e carros elétricos_x000D_
- Continuidade da tendência de transformação digital no setor elétrico_x000D_
- Atualização da legislação/regulação vigente  requerendo novos tipos de serviços à rede eletrica (ancilares atuais e novos serviços)</t>
  </si>
  <si>
    <t>- Orçamento até 2022 (p/ TC e HH interno)_x000D_
- Apoio de TIC interno para colocação da ferramenta em serviço.</t>
  </si>
  <si>
    <t>'A operação integrada de REDs e os novos serviços resultantes, ao serem remunerados, adicionam uma camada de valor (mediante baixo CAPEX/OPEX) a futuros negócios de REDS (negócio em GD, carregamento de VE, baterias independentes).</t>
  </si>
  <si>
    <t>Otimização da locação e das fontes de receita dos projetos de investimento em REDs_x000D_
- VPL: 40,6 mi (receita adicional aos negócios em REDs)</t>
  </si>
  <si>
    <t>- Manutenção das regras atuais (legislação e regulação) bloqueando participação de REDs para prestação de serviços remunerados à rede_x000D_
- Cancelamento de incentivos ao REDs (Ex.: mecanismo de compensação de energia da GD) reduzindo o tamanho do mercado.</t>
  </si>
  <si>
    <t>Ferramenta computacional amigável para avaliação de impactos e quantificação dos ganhos providos pela operação dos REDs de forma ativa e integrada. Uma característica dos REDs é a sua escala, ao trazer o número de agentes ativos no sistema elétrico de milhares atualmente para a ordem de milhões.  A ferramenta desenvolvida deve embutir formas de realizar o tratamento desta questão, seja via modelagem agregada ou técnica de simulação pela aplicação de computador de alto desempenho.</t>
  </si>
  <si>
    <t>PT-200.20.00004.01</t>
  </si>
  <si>
    <t>PT-200.20.00204.01</t>
  </si>
  <si>
    <t>EV-01091</t>
  </si>
  <si>
    <t>Implantação do BR-SiOP Online em uma UEP da UN-BC</t>
  </si>
  <si>
    <t>Sistema de suporte à decisão para otimização online da produção de óleo e gás de plataformas, considerando restrições impostas pelos poços, linhas e planta de processo da unidade. _x000D_
Implantação do BR-SIOP ONLINE em unidades da UN-BC.</t>
  </si>
  <si>
    <t>- Maximização da produção de óleo e gás respeitando as restrições da unidade._x000D_
- Maior agilidade e robustez no processo de tomada de decisão.</t>
  </si>
  <si>
    <t>UPSV</t>
  </si>
  <si>
    <t>Bruno Ferreira Vieira</t>
  </si>
  <si>
    <t>9791079</t>
  </si>
  <si>
    <t>- Adequação às normas da TIC;_x000D_
- Incorporação de uma estratégia de reconciliação de dados para garantir a aderência dos modelos ao comportamento dos poços e planta de processo ao longo do tempo;_x000D_
-  Interface gráfica amigável;_x000D_
- Incorporação de estratégia de identificação de estado estacionário.</t>
  </si>
  <si>
    <t>Situação atual: Ferramenta de otimização offline que é executada sob demanda. Espera-se um ganho em agilidade e robustez na tomada de decisões com a execução da ferramenta online._x000D_
_x000D_
Onde será aplicada?: A solução será implantada em unidades da UN-BC. As primeiras implantações serão na FPCGZ e P-40._x000D_
_x000D_
FPCGZ: nov/2020_x000D_
_x000D_
Outras unidades em 2021</t>
  </si>
  <si>
    <t>- Existência de modelos representativos do comportamento dos poços;_x000D_
- Acesso em tempo real aos dados do PI;_x000D_
- Importância da valoração dos ganhos obtidos com a ferramenta;</t>
  </si>
  <si>
    <t>Patrocínio: EAEP/EOPM e RES/EE_x000D_
_x000D_
Implantação e valoração: UN-BC/RES/EE e EEIS dos ativos._x000D_
_x000D_
Desenvolvimento: UFSC e PUC-RIO/Tecgraf</t>
  </si>
  <si>
    <t>EEIS do ativo utilizar a ferramenta no processo diário de monitoração e otimização da produção.</t>
  </si>
  <si>
    <t>Apoio da UFSC.</t>
  </si>
  <si>
    <t>VPL de R$ .... MM em 10 anos.</t>
  </si>
  <si>
    <t>Não incorporação da tecnologia na rotina dos engenheiros.</t>
  </si>
  <si>
    <t>Sistema de suporte à decisão para otimização online da produção de óleo e gás de plataformas, considerando restrições impostas pelos poços, linhas e planta de processo da unidade.</t>
  </si>
  <si>
    <t>PT-200.20.00063.05</t>
  </si>
  <si>
    <t>EV-01092</t>
  </si>
  <si>
    <t>Implantação do BR-SiOP Offline em uma UEP</t>
  </si>
  <si>
    <t>Sistema de suporte à decisão para maximizar a produção de óleo e gás de plataformas, respeitando as restrições impostas pelos poços, linhas e planta de processo._x000D_
Implantação do BR-SIOP Offline na UN-ES, por meio da integração da ferramenta ao SOEE (Sistema de Otimização para Elevação e Escoamento).</t>
  </si>
  <si>
    <t>- Maximizar a produção de óleo e gás;_x000D_
- Aumentar a agilidade e robustez do processo de tomada de decisão.</t>
  </si>
  <si>
    <t>- Integração ao SOEE (iniciativa corporativa para gestão e uso de modelos de simulação de escoamento)</t>
  </si>
  <si>
    <t>Situação atual: Ferramenta de otimização offline que é executada sob demanda. Espera-se uma maior utilização na UN-Es a partir da integração com o SOEE._x000D_
_x000D_
Onde será aplicada?: A solução será implantada em unidades da UN-ES. _x000D_
_x000D_
As implantações ocorrerão após a integração SOEE em 2021</t>
  </si>
  <si>
    <t>- Existência de modelos de escoamento representativos do comportamento dos poços;_x000D_
- Importância da valoração dos benefícios.</t>
  </si>
  <si>
    <t>Patrocínio: EAEP/EOPM e RES/EE_x000D_
_x000D_
Implantação e valoração: UN-ES/RES/EE e EEIS dos ativos._x000D_
_x000D_
Desenvolvimento: UFSC e PUC-RIO/Tecgraf</t>
  </si>
  <si>
    <t>Apoio da UFSC e PUC-RIO/Tecgraf.</t>
  </si>
  <si>
    <t>VPL de R$ ... MM em 10 anos.</t>
  </si>
  <si>
    <t>Sistema de suporte à decisão para otimização da produção de óleo e gás de plataformas, considerando restrições impostas pelos poços, linhas e planta de processo da unidade.</t>
  </si>
  <si>
    <t>PT-200.20.00063.06</t>
  </si>
  <si>
    <t>EV-01094</t>
  </si>
  <si>
    <t>Aplicação de biocida alternativo no tratamento de sistemas de resfriamento na Replan</t>
  </si>
  <si>
    <t>Uso de bioproduto, com propriedades tensoativas e biocidas, no sistema de resfriamento com aumento na confiabilidade e disponibilidade de planta de processo em até 10%.</t>
  </si>
  <si>
    <t>Substituição de produtos químicos (biocidas) por biocida "verde", visando o aumento da integridade e confiabilidade operacional das plantas industriais.</t>
  </si>
  <si>
    <t>upimgs/Imagem1_XY3pE9B.png</t>
  </si>
  <si>
    <t>P&amp;D: R$ 1,77 MM_x000D_
CAPEX: R$ 0,00 MM.</t>
  </si>
  <si>
    <t>Obtenção de bacteriófagos específicos a partir de cepas isoladas de águas de resfriamento.</t>
  </si>
  <si>
    <t>Atualmente, faz-se uso de biocidas químicos, p.ex., derivados do cloro, para o controle do crescimento microbiológico. Aplicação será realizada na Replan em 2023.</t>
  </si>
  <si>
    <t>Redução da contaminação microbiológica associada à redução das taxas de corrosão.</t>
  </si>
  <si>
    <t>UFMG; Simbiose; Superbac.</t>
  </si>
  <si>
    <t>Manutenção dos custos atualmente praticados no tratamento químico de sistemas de resfriamentos.</t>
  </si>
  <si>
    <t>Execução integral do escopo do termo de cooperação em vigor com a UFMG.</t>
  </si>
  <si>
    <t>Minimização da toxicidade do efluente e redução da dosagem de produtos químicos. Produto ambientalmente amigável.</t>
  </si>
  <si>
    <t>VPL: R$ 0,21 MM. Obs: cálculo segundo planilha payoff.</t>
  </si>
  <si>
    <t>Impactos não previstos da tecnologia em sistemas correlatos.</t>
  </si>
  <si>
    <t>Dispor de produto, biocida "verde", com a propriedade de mitigar o crescimento microbiológico em sistemas de resfriamento.</t>
  </si>
  <si>
    <t>PT-200.20.00095.05</t>
  </si>
  <si>
    <t>PT-200.20.00188.13</t>
  </si>
  <si>
    <t>EV-01095</t>
  </si>
  <si>
    <t>Instalação de  termossifões em sistema de resfriamento do Cenpes</t>
  </si>
  <si>
    <t>Termossifões instalados na torre de resfriamento do Cenpes, reduzindo a perda de água por evaporação em até 5% e, consequentemente, minimizando o consumo de água doce captada com abrangência para as UNs do Refino.</t>
  </si>
  <si>
    <t>Minimização dos riscos de redução de capacidade de carga processada pelo favorecimento da disponibilidade hídrica, especialmente em regiões que já apresentam cenários de escassez de água no país, alinhados a iniciativa tecnológica da Cia de minimização da vulnerabilidade hídrica e redução de custos de descarte de efluentes líquidos no RGN. Contribuir para a meta de redução de 30% do consumo de água doce na Companhia.</t>
  </si>
  <si>
    <t>upimgs/Imagem_tubos_de_calor.png</t>
  </si>
  <si>
    <t>P&amp;D: R$ 1,13 MM_x000D_
CAPEX: R$ 0,016 MM.</t>
  </si>
  <si>
    <t>Atendimento ao prazo de execução do termo de cooperação. Disponibilidade do Cenpes/Infra e do Compartilhado/CSC-SSE/ECA em relação ao cronograma planejado.</t>
  </si>
  <si>
    <t>A torre de resfriamento opera conforme projeto executivo original. Os termossifões serão instalados nessa torre de resfriamento, alterando o projeto original. A implantação será em 2024.</t>
  </si>
  <si>
    <t>A redução da vazão de reposição do sistema de resfriamento.</t>
  </si>
  <si>
    <t>UFSC._x000D_
CENPES/INFRA_x000D_
COMPARTILHADO/CSC-SSE/ECA</t>
  </si>
  <si>
    <t>Manutenção ou incremento dos atuais custos da água fornecida pela concessionária.</t>
  </si>
  <si>
    <t>Execução integral do escopo do termo de cooperação em vigor com a UFSC.</t>
  </si>
  <si>
    <t>Redução na captação de água em fontes primárias e redução da vulnerabilidade hídrica.</t>
  </si>
  <si>
    <t>VPL: R$ 0,002 MM .</t>
  </si>
  <si>
    <t>Redução dos custos da água fornecida pela concessionária a partir da alteração do modelo gestão.</t>
  </si>
  <si>
    <t>Reduzir a perda de água por evaporação em sistemas de resfriamento.</t>
  </si>
  <si>
    <t>PT-200.20.00095.06</t>
  </si>
  <si>
    <t>PT-200.20.00200.06</t>
  </si>
  <si>
    <t>EV-01096</t>
  </si>
  <si>
    <t>Implantação de metodologia para otimização de reúso de efluente em sistema de resfriamento da Replan.</t>
  </si>
  <si>
    <t>Otimização do reúso de efluente final pré-tratado em até 20% da demanda de águas de reposição em sistema de resfriamento com redução de captação de água doce e da vulnerabilidade hídrica da refinaria.</t>
  </si>
  <si>
    <t>Redução na captação de água em fontes primárias e redução da vulnerabilidade hídrica._x000D_
Disposição de ferramenta computacional comercial visando a otimização do consumo de água em planta industrial.</t>
  </si>
  <si>
    <t>upimgs/PT110429_23.JPG</t>
  </si>
  <si>
    <t>P&amp;D: R$ 1,3 MM_x000D_
CAPEX: R$ 2,50 MM.</t>
  </si>
  <si>
    <t>Operação contínua da Unidade Piloto de Água de Resfriamento.</t>
  </si>
  <si>
    <t>A situação atual faz uso de água bruta tratada como água de reposição em sistemas de resfriamento. A solução será implantada como opção de reúso em sistemas de resfriamento em 2023.</t>
  </si>
  <si>
    <t>Disponibilidade do efluente pré-tratado sem comprometer a integridade da planta operacional.</t>
  </si>
  <si>
    <t>UFRJ.</t>
  </si>
  <si>
    <t>Manutenção dos custos atualmente praticados no tratamento terciário do efluente final.</t>
  </si>
  <si>
    <t>Execução integral do escopo do termo de cooperação em vigor com a UFRJ.</t>
  </si>
  <si>
    <t>VPL: R$ 4,40 MM.</t>
  </si>
  <si>
    <t>Redução dos custos de tratamento terciário de efluente final de refinaria. Disposição de ferramenta computacional comercial adequada as nossas necessidades.</t>
  </si>
  <si>
    <t>Reduzir o volume de água bruta captada. Obter relações de vazões entre a água industrial e o efluente pré-tratado. Substituir a água industrial,  obtida a partir do tratamento da água bruta captada pelo efluente final pré-tratado. Dispor de aplicativo para simulação e otimização do reúso de efluentes, visando uma menor relação custo-benefício.</t>
  </si>
  <si>
    <t>PT-200.20.00095.07</t>
  </si>
  <si>
    <t>PT-200.20.00200.07</t>
  </si>
  <si>
    <t>EV-01097</t>
  </si>
  <si>
    <t>PANDORA 2.0</t>
  </si>
  <si>
    <t>Primeira versão para usuários de modelos híbrido para previsão de produção (INSIM-FT) e modelo CRM, acoplado ao sistema Pandora</t>
  </si>
  <si>
    <t>Realização de previsões de produção mais rápidas usando modelos matemáticos capazes de incorporar a física do escoamento de fluidos no reservatório._x000D_
Identificar influencias entre poços produtores e injetores e realizar uma possível otimização das cotas de injeção com o objetivo de aumentar o fator de recuperação dos reservatórios.</t>
  </si>
  <si>
    <t>upimgs/Tela_pandora.png</t>
  </si>
  <si>
    <t>BEMV</t>
  </si>
  <si>
    <t>Rodrigo Gusmão Cavalcante</t>
  </si>
  <si>
    <t>9858094</t>
  </si>
  <si>
    <t>Custos de HH de funcionários próprios e do contrato com a TIC e rateio dos custos no servidor do aplicativo WEB e do cluster que for utilizado.</t>
  </si>
  <si>
    <t>Melhoria da eficiência computacional  da simulação no INSIM._x000D_
Paralelização eficiente das simulações durante os estudos._x000D_
O aplicativo ser de fácil acesso e que seja usado pelo público alvo.</t>
  </si>
  <si>
    <t>Em geral a realização de previsões de produção usando Simuladores de Fluxos consomem bastante HH e recursos computacionais. Além disso, soluções simplificadas muitas vezes envolvem planilhas não padronizadas e de difícil uso. O uso dos métodos propostos ajudará na realização de previsões mais rápidas assim que a versão do Pandora 2.0 for implantada.</t>
  </si>
  <si>
    <t>O  funcionamento dos modelos do INSIM, do CRM e do MARX no ambiente WEB e a facilidade de interação com o usuário.</t>
  </si>
  <si>
    <t>Parceria com a TIC para facilitar o desenvolvimento do acoplamento dos modelos matemáticos do INSIM, do CRM e do MARX na versão 2.0 do Pandora.</t>
  </si>
  <si>
    <t>Possua desenvolvedores de aplicações WEB disponíveis para serem usados nesse projeto._x000D_
Possua boa adesão de usuários trabalhando na área de reservatórios de ativos.</t>
  </si>
  <si>
    <t>Disponibilidade de bons desenvolvedores de aplicações WEB pela TIC._x000D_
Disponibilização de servidores (clusters) para rodar os modelos que exigem mais recursos computacionais (INSIM e CRM).</t>
  </si>
  <si>
    <t>Entregas de previsões de produções rápidas, mais padronizadas  e confiáveis._x000D_
Otimização de injeção feita de modo mais rápido e simples.</t>
  </si>
  <si>
    <t>Redução de HH dos Engenheiro de Reservatórios e de uso nos clusters de alto desempenho.</t>
  </si>
  <si>
    <t>A TIC não conseguir disponibilizar profissionais qualificados no contrato para realizar as tarefas solicitadas._x000D_
Os usuários apontarem problemas que levam à não adoção da ferramenta.</t>
  </si>
  <si>
    <t>Uma aplicação WEB para facilitar a construção de modelos do INSIM, do CRM e do MARX, realizar simulações e analisar os resultados.</t>
  </si>
  <si>
    <t>PT-200.20.00125.02</t>
  </si>
  <si>
    <t>EV-01098</t>
  </si>
  <si>
    <t>DigitalWell</t>
  </si>
  <si>
    <t>Conjunto de melhorias no desempenho do simulador in-house de geomecânica de poços</t>
  </si>
  <si>
    <t>Abrangência de solução computacional para melhor avaliação geomecânica de estabilidade de poços.</t>
  </si>
  <si>
    <t>"CAPEX P&amp;D 2020: R$ 0 MM_x000D_
Investimento de desenvolvimento exclusivamente proveniente de HH de pessoal Petrobras."								_x000D_
								_x000D_
								_x000D_
						"CAPEX P&amp;D 2020: R$ 0 MM_x000D_
Investimento de desenvolvimento exclusivamente proveniente de HH de pessoal Petrobras."</t>
  </si>
  <si>
    <t>REDUÇÃO DO TEMPO DE SIMULAÇÕES REALIZADAS COM O SOFTWARE DIGITALWELL D_x000D_
_x000D_
ESCOLHA DE MÉTODO NUMÉRICO ADEQUADO PARA SOLUÇÃO DOS SISTEMAS LINEARES.</t>
  </si>
  <si>
    <t>ATUALMENTE O DIGITAL WELL EXECUTA APENAS EM ESTAÇÕES DE TRABALHOS WINDOWS, ESTANDO O USUÁRIO LIMITADO A CAPACIDADE COMPUTACIONAL DO SEU COMPUTADOR. ALÉM DISSO, MELHORIAS PODEM SER FEITAS PARA QUE O SOFTWARE EXECUTE MAIS RAPIDAMENTE.</t>
  </si>
  <si>
    <t>QUÃO MELHOR EM TEMPO DE EXECUÇÃO É A VERSÃO DISPONIBILIZADA. _x000D_
_x000D_
VERIFICAR SE FOI DISPONIBILIZADO PARA EXECUÇÃO NOS CLUSTERS DA PETROBRAS.</t>
  </si>
  <si>
    <t>EFETIVA UTILIZAÇÃO DO DIGITAL WELL NOS CLUSTERS DA PETROBRAS  PELA COMUNIDADE DE SIMULAÇÃO GEOMECÂNICA</t>
  </si>
  <si>
    <t>RESPOSTAS MAIS RÁPIDAS DAS SIMULAÇÕES E POSSIBILIDADE DE UTILIZAR SIMULAÇÕES PARALELAS NO CLUSTER.</t>
  </si>
  <si>
    <t>MELHORIA NOS ESTUDOS DE GEOMECÂNICA VISANDO REDUZIR PROBLEMAS COM POÇOS.</t>
  </si>
  <si>
    <t>UTILIZAÇÃO DE OUTRO SIMULADOR QUE NÃO O DIGITAL WELL PARA REALIZAR OS ESTUDOS GEOMECÂNICOS DA COMPANHIA.</t>
  </si>
  <si>
    <t>DISPONIBILIZAÇÃO DO DIGITAL WELL NOS CLUSTERS DA PETROBRAS COM DESEMPENHO MELHORADO EM RELAÇÃO A VERSÃO ORIGINAL.</t>
  </si>
  <si>
    <t>PT-200.20.00125.03</t>
  </si>
  <si>
    <t>EV-01099</t>
  </si>
  <si>
    <t>HPC Integral</t>
  </si>
  <si>
    <t>Otimização e melhoria na usabilidade de recursos de HPC acadêmico.</t>
  </si>
  <si>
    <t>- Aproveitamento mais eficiente dos recursos de HPC acadêmico disponíveis._x000D_
- Maior velocidade na movimentação de dados entre a Petrobras e o ambiente de HPC acadêmico.</t>
  </si>
  <si>
    <t>upimgs/Sdumont2.jpg</t>
  </si>
  <si>
    <t>CAPEX P&amp;D 2021: R$ 2,6 MM</t>
  </si>
  <si>
    <t>CELEBRAÇÃO DA PARCERIA COM A REDE NACIONAL DE PESQUISA (RNP) PARA TRANSITO DE DADOS COM ALTO DESEMPENHO, INTEGRAÇÃO COM PROVEDORES DE CLOUD.</t>
  </si>
  <si>
    <t>Atualmente em levantamento de requisitos e negociação com entidade externa (LNCC). _x000D_
_x000D_
Usuários do Cenpes e projetos de PD&amp;I da Petrobras em geral._x000D_
_x000D_
06/2022</t>
  </si>
  <si>
    <t>RECURSOS DE HPC SÃO ESSENCIAIS PARA VIABILIZAÇÃO DE DIVERSAS TECNOLOGIAS DIGITAIS_x000D_
_x000D_
TRATA-SE DE FACILITAR E TORNAR MAIS AMIGÁVEL O USO DE RECURSOS DE HPC PARA PESQUISAS</t>
  </si>
  <si>
    <t>EFETIVA UTILIZAÇÃO DOS RECURSOS DE HPC INSTALADOS PELOS ICTS PARCEIROS._x000D_
_x000D_
CONTRATO DISPONIBILIZADO PELA TIC COM OS PROVEDORES DE CLOUD</t>
  </si>
  <si>
    <t>HH DAS GERÊNCIAS ENVOLVIDAS E TC COM LNCC</t>
  </si>
  <si>
    <t>ACESSO À RECURSOS DE HPC A MENOR CUSTO QUANTO COMPARADO A UTILIZAÇÃO DE SERVIÇOS DE COMPUTAÇÃO NA NUVEM: R$ 61,00 MM</t>
  </si>
  <si>
    <t>- Otimização de códigos para arquiteturas paralelas, multicore e distribuídas, incluindo GPUs;_x000D_
- Interconectividade com alto desempenho, utilizando links de alta velocidade e soluções para movimentação de dados._x000D_
- Desenvolvimento de portal para gerenciamento do uso dos recursos do Santos Dumont.</t>
  </si>
  <si>
    <t>PT-200.20.00125.04</t>
  </si>
  <si>
    <t>EV-01100</t>
  </si>
  <si>
    <t>Caracterização de Propriedades Elétricas em Processos de Embebição</t>
  </si>
  <si>
    <t>Caracterização de Propriedades Elétricas em Processos de Embebição para avaliação da saturação na zona invadida pelo fluido de perfuração</t>
  </si>
  <si>
    <t>A avaliação das propriedades elétricas em processos de embebição permite que se avalie a saturação em zonas invadidas pelo filtrado o que pode indicar um limite superior para a saturação de óleo remanescente no reservatório, reduzindo a incerteza do SOR.</t>
  </si>
  <si>
    <t>RQQ0</t>
  </si>
  <si>
    <t>Rodrigo Skinner</t>
  </si>
  <si>
    <t>9608799</t>
  </si>
  <si>
    <t>Os custos de P&amp;D já foram informados anteriormente. Com relação à implantação serão necessários recursos para a realização das análises de caracterização que usarão a metodologia.</t>
  </si>
  <si>
    <t>O tempo do ensaio que é muito longo; A fabricação da cerâmica molhável ao óleo que é uma tecnologia não dominada no Brasil;</t>
  </si>
  <si>
    <t>A técnica pode ser aplicada em qualquer campo em exploração, desenvolvimento e reservatórios que a Petrobras prospecte no futuro. Atualmente temo que estimar o óleo remanescente co parâmetros de drenagem, mas a histerese é conhecida e pode resultar em uma incerteza não desprezível na avaliação atual.</t>
  </si>
  <si>
    <t>Capacitação do laboratório em equipamentos e pessoal para a realização da caracterização como serviço</t>
  </si>
  <si>
    <t>Empresas de fabricação de cerâmica;</t>
  </si>
  <si>
    <t>Aplicação da metodologia para identificação de previsões mais pessimistas do que o necessário, com consequente redução do risco decisório.</t>
  </si>
  <si>
    <t>Recursos financeiros para compra de equipamentos e consumíveis além do HH de desenvolvimento</t>
  </si>
  <si>
    <t>Redução do risco decisório.</t>
  </si>
  <si>
    <t>Continuaríamos com as incertezas da avaliação do cenário pessimista de saturação de óleo residual que incorre em maiores riscos de decisão no projeto de desenvolvimento</t>
  </si>
  <si>
    <t>Metodologia para caracterizar os parâmetros elétricos de Archie resultantes de processos de embebição</t>
  </si>
  <si>
    <t>PT-200.20.00151.10</t>
  </si>
  <si>
    <t>EV-01101</t>
  </si>
  <si>
    <t>Avaliação de metodologias de aceleração medição de Propriedades Elétricas</t>
  </si>
  <si>
    <t>Avaliação de metodologias de aceleração medição de Propriedades Elétricas para disponibilização antecipada da informação de propriedades elétricas</t>
  </si>
  <si>
    <t>Antecipar a caracterização de propriedades elétricas permitindo o uso de dados do reservatório avaliado (ao invés de análogos) em fases mais iniciais do projeto de desenvolvimento, reduzindo as incertezas e riscos associados</t>
  </si>
  <si>
    <t>Compra de equipamentos e insumos na fase de P&amp;D, mas com provável redução de OPEX na fase de implantação, em função da redução nos custos de análise.</t>
  </si>
  <si>
    <t>São necessárias compras e uso de equipamentos e os processos de compra e manutenção no CENPES são um gargalo.</t>
  </si>
  <si>
    <t>Pode ser aplicado em qualquer reservatório em exploração ou desenvolvimento e em futuras prospecções da Petrobras. Atualmente é necessário trabalhar com parâmetros de literatura ou de análogos até receber os resultados do reservatório, o que aumenta a incerteza da saturação de fluidos no reservatório.</t>
  </si>
  <si>
    <t>Ganho de tempo em relação às análises tradicionais de obtenção dos parâmetros elétricos</t>
  </si>
  <si>
    <t>Podemos usar a experiência da Total com uma das metodologias dentro do escopo de um projeto de cooperação que temos com eles</t>
  </si>
  <si>
    <t>Substituição do uso de informações de análogos e de literatura pelos resultados do próprio reservatório em avaliação.</t>
  </si>
  <si>
    <t>Disponibilidade de bombas de deslocamento preciso, de centrífugas e equipamentos de RMN e tomografia, bem como disponibilidade do pessoal dos laboratórios no CENPES.</t>
  </si>
  <si>
    <t>Redução dos riscos associados a determinação da saturação dos reservatórios</t>
  </si>
  <si>
    <t>Redução do risco decisório</t>
  </si>
  <si>
    <t>Problemas nos equipamentos e compras e inviabilidade das metodologias propostas nas amostras de reservatórios da Petrobras</t>
  </si>
  <si>
    <t>PT-200.20.00151.11</t>
  </si>
  <si>
    <t>EV-01102</t>
  </si>
  <si>
    <t>Células fotovoltaicas a base de perovskita</t>
  </si>
  <si>
    <t>Protótipo de módulo fotovoltaico com formulação a base de perovskita escalável para processo rolo-a-rolo</t>
  </si>
  <si>
    <t>A célula fotovoltaica a base de Perovskita se apresenta como possível sucessora da tecnologia dominante (silício cristalino) para geração de energia solar fotovoltaica. Este desenvolvimento permitirá que a Petrobras detenha propriedade intelectual na fabricação de componente inovador, possibilitando que a companhia esteja melhor posicionada para avaliar o potencial econômico da solução e impacto no negócio atual de geração fotovoltaica.</t>
  </si>
  <si>
    <t>upimgs/perov.jpg</t>
  </si>
  <si>
    <t>- P&amp;D: 3 TCs; HH interno e encargos (viagens, etc)_x000D_
_x000D_
- Implementação: CAPEX para ampliação da capacidade fabril; custos operacionais e administrativos;</t>
  </si>
  <si>
    <t>- Encapsulamento compatível_x000D_
- Estabilidade da célula_x000D_
- Elevação da eficiência do módulo</t>
  </si>
  <si>
    <t>- Tecnologia emergente ainda não disponível comercialmente._x000D_
- Aplicado em mercado em expansão, que não compete com silício com menor exigência de estabilidade._x000D_
- Aplicação a partir de 2025.</t>
  </si>
  <si>
    <t>- Filme habilitado para impressão em substrato flexível e transparente_x000D_
- Aplicação em nível de módulo</t>
  </si>
  <si>
    <t>CSEM Brasil (P&amp;D, scale-up)_x000D_
SUNEW  (Scale-up, fabricação)_x000D_
Parceiros Tecnológicos (ICTs)_x000D_
   - UFRN_x000D_
   - UNESP_x000D_
Fornecedores de insumos_x000D_
   - Desenvolvidos durante o P&amp;D</t>
  </si>
  <si>
    <t>- Demanda crescente do mercado para  para módulos flexíveis, leves e semi-transparentes (aplicação em BIPV, Smart Cities, Mobilidade, IoT)._x000D_
- Atratividade econômica para a operação e ampliação de capacidade fabril nacional</t>
  </si>
  <si>
    <t>- Garantia dos desembolsos para os projeto de P&amp;D_x000D_
- Recurso humano interno_x000D_
- Infraestrutura laboratorial para preparo e caracterização dos dispositivos fotovoltaicos</t>
  </si>
  <si>
    <t>- Propriedade intelectual de tecnologia emergente para geração de energia_x000D_
- Solidificação de parceria com o mercado_x000D_
- Ganho indireto em ESG</t>
  </si>
  <si>
    <t>- Remuneração pela Utilização/Licenciamento da tecnologia</t>
  </si>
  <si>
    <t>- Rejeição da tecnologia por conta presença de chumbo na formulação._x000D_
- Ameaça de tecnologias competidoras.</t>
  </si>
  <si>
    <t>Protótipo de célula fotovoltaica a base de perovskita escalável para processo de fabricação rolo a rolo. Eficiência de ao menos o dobro da oferecida pela tecnologia convencional em  OPV e com durabilidade compatível com os requisitos de mercado.</t>
  </si>
  <si>
    <t>PT-200.20.00009.01</t>
  </si>
  <si>
    <t>PT-200.20.10014.02</t>
  </si>
  <si>
    <t>EV-01103</t>
  </si>
  <si>
    <t>Estimativa da viscosidade de correntes gasosas ricas em CO2</t>
  </si>
  <si>
    <t>Correlações otimizadas para previsão da viscosidade de correntes gasosas ricas em CO2</t>
  </si>
  <si>
    <t>Antecipação de resultados necessária para as decisões do EXP100 e PROD1000 nos cenários de reservatórios nos quais esteja prevista a produção de correntes gasosas ricas em CO2, sua injeção como método de suporte de pressão ou de aumento do fator de recuperação ou, ainda, para descarte seguro do CO2 via sequestro geológico.</t>
  </si>
  <si>
    <t>Compra de equipamento especializado, peças de reposição, materiais de consumo para realização dos experimentos estimados em R$ 500 mil. O custo de mão de obra envolvida na execução dos ensaio com as correntes gasosas é estimado em R$ 320 mil.</t>
  </si>
  <si>
    <t>Conclusão dos experimentos de viscosidade e massa específica necessários para otimização dos parâmetros de correlações dedicadas às misturas gasosas ricas em CO2. Suporte para criação de uma interface web que facilite e dissemine o uso na comunidade de engenharia de reservatórios.</t>
  </si>
  <si>
    <t>Áreas exploratórias, campos em desenvolvimento ou ativos nos quais esteja prevista a produção de correntes gasosas ricas em CO2, sua injeção no reservatório como método de suporte de pressão, de aumento do fator de recuperação ou de descarte seguro do CO2 via sequestro geológico._x000D_
Planejamento de ensaios especiais de comportamento de fases, tais como testes de inchamento ou de injeção WAG.</t>
  </si>
  <si>
    <t>Correlações com parâmetros otimizados para previsão de viscosidade de misturas gasosas ricas em CO2. Definição das composições tipicamente produzidas ou usadas para injeção.</t>
  </si>
  <si>
    <t>Universidades (UFRJ, UNICAMP) e empresas de serviço (Oilphase, Expro, SGS) dotadas de equipamentos para medição de viscosidade em condições de alta temperatura e pressão, com equipes técnicas treinadas para operação segura com misturas gasosas inflamáveis e potencialmente explosivas.</t>
  </si>
  <si>
    <t>HH interno dedicado ao projeto.</t>
  </si>
  <si>
    <t>Além do ganho com a realização dos ensaios complexos por corpo técnico próprio, estimada em uma valor ao menos 50% inferior, há ganhos com a antecipação de resultados necessária para as decisões do EXP100 e PROD1000, a partir de correlações otimizadas para os cenários encontrados no pré-sal.</t>
  </si>
  <si>
    <t>Rotatividade de mão-de-obra, perdendo técnicos treinados e capacitados para operação segura do equipamento e manuseio seguro de misturas gasosas inflamáveis e potencialmente explosivas.</t>
  </si>
  <si>
    <t>Caracterização reológica de misturas gasosa ricas em CO2. Indicação ou criação de correlação com parâmetros otimizados para descrição do comportamento da viscosidade destas misturas em função de temperatura e pressão.</t>
  </si>
  <si>
    <t>PT-200.20.00157.03</t>
  </si>
  <si>
    <t>EV-01104</t>
  </si>
  <si>
    <t>Sistemas catalíticos otimizados para redução de densidade e T95% no HDT de diesel S10</t>
  </si>
  <si>
    <t>Implantação de novos sistemas catalíticos para redução de densidade e T95%, permitindo  maior flexibilidade na produção de óleo diesel S10, com aumento da margem de refino associada ao maior processamento de instáveis, maior expansão volumétrica e maiores tempos de campanha.</t>
  </si>
  <si>
    <t>PT-200.20.00017.04</t>
  </si>
  <si>
    <t>PT-200.20.00191.04</t>
  </si>
  <si>
    <t>EV-01105</t>
  </si>
  <si>
    <t>Prato misto de quench de alta performance para UHDT Diesel S10</t>
  </si>
  <si>
    <t>Implantação de prato misto de quench de alta performance em unidade de HDT para produção de óleo diesel S10,  permitindo aumento da conversão, seletividade e vida útil do catalisador das unidades industriais de Hidrorrefino através do aumento da eficiência de troca térmica e de transferência de massa via prato misto com a função distribuição/resfriamento conjugada.</t>
  </si>
  <si>
    <t>Em termos de desempenho de distribuição de carga, os distribuidores Petrobras possuem excelente desempenho, o presente projeto visa a melhorar a forma fabril, a liberação de espaço no reator para o aumento do carregamento de catalisador, e aumento da eficiência de troca térmica e mássica._x000D_
Quanto à forma de fabricação a nova tecnologia tem:_x000D_
  1- uso de material nacional, ao eliminar a utilização de soldas na montagem dos bicos distribuidores de carga, os quais são por interferência mecânica (utilizada em montagem de mancais de eixos de transmissão de potência);_x000D_
  2- precisão de montagem mecânica, pois impacta o desempenho do prato distribuidor;_x000D_
  3- redução de custos de fabricação (estima-se em 30% de redução de custos nos materiais de fabricação, os quais na montagem tradicional são importados._x000D_
Quanto à liberação de espaço no reator:_x000D_
 1- tem a integração do prato de resfriamento ao prato distribuidor numa montagem compacta e com o resfriamento sendo realizado via múltiplos borbulhadores, garantindo a mistura quase perfeita das fases líquida e vapor (localmente, na região de cada borbulhador, é um tanque de mistura agitado), permitindo o uso de “quench”  líquido ou adição de carga  intermediária;                                       2- aumento de carregamento de catalisador  por prato de resfriamento, implicando em aumento de pelo menos 7% no carregamento de catalisador (dependendo da configuração existente no leito pode ter aumento de até 22%), implicando em aumento de tempo de campanha ou de processamento de carga._x000D_
Quanto ao aumento da eficiência de troca térmica e mássica:                                   1- melhor troca térmica entre as fase vapor e líquida no prato misto, permitida pela mistura quase perfeita entre as fases;_x000D_
2- melhor incorporação e distribuição do hidrogênio na fase líquida.</t>
  </si>
  <si>
    <t>PT-200.20.00017.05</t>
  </si>
  <si>
    <t>PT-200.20.00191.05</t>
  </si>
  <si>
    <t>EV-01106</t>
  </si>
  <si>
    <t>Dispositivo anti-slug para UHDT Diesel S10</t>
  </si>
  <si>
    <t>Implantação de dispositivo anti-slug em unidades de HDT para produção de óleo diesel S10, possibilitando a  operação em capacidade máxima de projeto ou acima com maior flexibilidade de alocação de cargas nas unidades de HDR sem que ocorram problemas de vibração devido a instabilidades no escoamento nas tubulações tipo "martelo hidráulico".</t>
  </si>
  <si>
    <t>PT-200.20.00017.06</t>
  </si>
  <si>
    <t>PT-200.20.00191.06</t>
  </si>
  <si>
    <t>EV-01107</t>
  </si>
  <si>
    <t>Partida de unidade de oligomerização de olefinas leves em médios</t>
  </si>
  <si>
    <t>Comissionamento, partida e especificação de produto da unidade de oligomerização de olefinas leves em destilados médios, permitindo adequação do perfil de produção da refinaria ao mercado competitivo local com maior integração do parque existente.</t>
  </si>
  <si>
    <t>Um estudo preliminar realizado com o PIMS, mostrou que a implantação da tecnologia de oligomerização na REPLAN resultaria num VPL de MM US$ 106,_x000D_
c/ TIR de 22% (RT TFCC 009-2017).</t>
  </si>
  <si>
    <t>R$ 3,69 MM (Fonte: Base RAC Portfólio_V21), plurianual</t>
  </si>
  <si>
    <t>Continuidade operacional do processo pela manutenção da estabilidade do catalisador; otimização do processo; Testes em unidade piloto visando obter dados de projeto.</t>
  </si>
  <si>
    <t>Adequar o perfil de produção da refinaria ao mercado competitivo local com maior integração do parque existente; Produção de derivados de maior valor agregado e com menor impacto ambiental;</t>
  </si>
  <si>
    <t>Refinar petróleo e produzir derivados dentro das especificações, respeitando regulações ambientais; Maximizar receita com refino e minimizar custo operacional; Prospectar a expectativa futura da demanda de derivados e adaptar o parque de refino aos desafios ambientais e da competitividade.</t>
  </si>
  <si>
    <t>Engenharia, Refino, Refinarias, AXENS, CLARIANT</t>
  </si>
  <si>
    <t>Manutenção ou aumento da demanda de médios; Redução do consumo de GLP ou disponibilidade de importação a baixo custo de GLP.</t>
  </si>
  <si>
    <t>Recurso de P&amp;D HH (CENPES, ENGENHARIA, REFINO, REFINARIAS);_x000D_
Unidade de bancada; Unidade Piloto_x000D_
Catalisadores</t>
  </si>
  <si>
    <t>Valoração das olefinas presentes no corte C4; Monetização do corte C4 olefínico; Adequação do perfil de produção de derivados à demanda do mercado;</t>
  </si>
  <si>
    <t>VPL de negócio: R$ 598,93 MM.</t>
  </si>
  <si>
    <t>Aumento da taxa de câmbio, inviabilizando o investimento necessário; elevação do preço do GLP; Redução da demanda ou do preço do produto final.</t>
  </si>
  <si>
    <t>Tecnologia de alquilação de aromáticos e olefinas para diesel e QAV de maior qualidade</t>
  </si>
  <si>
    <t>PT-200.20.00017.07</t>
  </si>
  <si>
    <t>PT-200.20.00189.13</t>
  </si>
  <si>
    <t>EV-01108</t>
  </si>
  <si>
    <t>Partida de unidade de alquilação de aromáticos em médios</t>
  </si>
  <si>
    <t>Comissionamento, partida e especificação de produto de unidade de processo combinado de alquilação de aromáticos com olefinas e hidrogenação a alquil-naftênicos para conversão de leves em destilados médios.</t>
  </si>
  <si>
    <t>Custos associados à célula "Recursos Chave"</t>
  </si>
  <si>
    <t>Testes experimentais, modelagem, projeto basico de engenharia e implementacao.</t>
  </si>
  <si>
    <t>Disparidade entre mercado e producao no parque de refino, com oportunidade de aumento de producao de Diesel.</t>
  </si>
  <si>
    <t>Relátórios técnicos_x000D_
Projeto conceitual_x000D_
Projeto básico_x000D_
Procedimentos de partida/parada e operação_x000D_
Reuniões de acompaanhamento_x000D_
Reuniões de CTO_x000D_
Workshops e encontros técnicos</t>
  </si>
  <si>
    <t>Engenharia_x000D_
Refino_x000D_
Refinarias_x000D_
CLARIANT</t>
  </si>
  <si>
    <t>Aumento da demanda de Diesel e QAV, em detrimento de gasolina.</t>
  </si>
  <si>
    <t>"1. Testes de validação de conceito_x000D_
2 . EVTE preliminar com dados de literatura  	_x000D_
3. Seleção de catalisadores    	_x000D_
4. Avaliação de cargas e contaminantes  	_x000D_
5. Validação da tecnologia em unidade de bancada 	_x000D_
6. Cálculo do CAPEX e OPEX    	_x000D_
7. EVTE com dados experimentais   	_x000D_
8. Testes de scale-up em Unidade Piloto 	_x000D_
9. EVTE detalhado     	_x000D_
10. Projeto conceitual_x000D_
11. Projeto básico_x000D_
12. projeto de detalhamento/ construção e montagem_x000D_
13. Partida da unidade_x000D_
"</t>
  </si>
  <si>
    <t>Adequação do perfil de produção da refinaria ao mercado competitivo local com maior integração do parque existente_x000D_
_x000D_
Produção de derivados de maior valor agregado e com menor impacto ambiental</t>
  </si>
  <si>
    <t>Aumento da produção de derivados de maior valor agregado</t>
  </si>
  <si>
    <t>impedimento do uso de combustiveis fosseis.</t>
  </si>
  <si>
    <t>PT-200.20.00017.08</t>
  </si>
  <si>
    <t>PT-200.20.00189.14</t>
  </si>
  <si>
    <t>EV-01109</t>
  </si>
  <si>
    <t>Injeção de vapor em linha de transferência de torre de vácuo</t>
  </si>
  <si>
    <t>Avaliação da  injeção de vapor d’água na linha de transferência de torre de vácuo por meio de teste industrial a ser realizado na RPBC, com objetivo de entender a influência da injeção de vapor na Linha de Transferência na recuperação de destilados frente às demais injeções de vapor (no forno e na seção de retificação de RV). Além disso, pretende-se encontrar um ponto de operação otimizado para a unidade, visando a maior recuperação de destilados ou o menor consumo de vapor d’água para a mesma recuperação de destilados.</t>
  </si>
  <si>
    <t>Maior recuperação de destilados ou menor consumo de vapor d'água para a mesma recuperação de destilados, associado ainda ao menor impacto ambiental, pela menor geração de rejeitos (água ácida).</t>
  </si>
  <si>
    <t>PT-200.20.00017.09</t>
  </si>
  <si>
    <t>PT-200.20.00191.09</t>
  </si>
  <si>
    <t>EV-01110</t>
  </si>
  <si>
    <t>Retificação de RAT com vapores do vaso de prevaporização</t>
  </si>
  <si>
    <t>Realização de teste de retificação de RAT com vapor do vaso pré-flash na UDAV-II da REGAP, com objetivo de avaliar os benefícios e impactos do uso desta modificação de processo em substituição ou complemento à retificação de RAT com vapor d'água, visando aumento da recuperação de diesel na torre atmosférica e/ou redução da geração de água ácida.</t>
  </si>
  <si>
    <t>Esta entrega é aplicável em unidades que possuem vaso pré-flash, tendo maior retorno em unidades que não possuem torre de vácuo ou que não possuem fracionamento GOL-GOP. _x000D_
Além da UDAV-II da REGAP (que já possui a linha para direcionamento do vapor do vaso pré-flash para a retificação do RAT), as unidades fora do desinvestimento que possuem vaso pré-flash são a U-1510 e a U-1710 da REDUC, e a UV da RPBC. Considerando a aplicação da entrega nessas 4 unidades (todas com alinhamento de GOL para diesel; ou seja, o ganho no rendimento de diesel é estimado em 0,2% em relação à carga), o VPL resultante é de R$ 31,8 milhões e o VPL riscado resultante é de R$ 17,4 milhões. _x000D_
No campo de valoração do map-e está sendo considerado apenas o ganho referente ao aumento de 0,2% no rendimento de diesel na UDAV-II da REGAP.</t>
  </si>
  <si>
    <t>PT-200.20.00017.10</t>
  </si>
  <si>
    <t>PT-200.20.00191.10</t>
  </si>
  <si>
    <t>EV-01111</t>
  </si>
  <si>
    <t>Desasfaltação no planejamento do refino</t>
  </si>
  <si>
    <t>Disponibilização de dados representativos de UDASF para aplicação nas ferramentas de planejamento do refino, permitindo melhor representação desse processo nos sistemas de gestão de ativos e melhor integração no esquema de refino._x000D_
Os dados obtidos também serão utilizados na realização de assistências técnicas e acompanhamento de unidades industriais.</t>
  </si>
  <si>
    <t>Aumento da flexibilidade e integração de processos do esquema de refino aumentando a competitividade da Refinaria. Suporte ao planejamento operacional com dados de entrada do processo mais confiáveis reduzindo o rendimento de óleos combustíveis da Refinaria.</t>
  </si>
  <si>
    <t>Orçamento de P&amp;D (HH, plantas piloto, laboratórios, manutenção).</t>
  </si>
  <si>
    <t>Realizar testes na planta piloto de desasfaltação da SIX.</t>
  </si>
  <si>
    <t>Estágio atual de realização de corridas em escala de bancada. Entrega dotará os sistemas de planejamento de portfólio de ativos e de planejamento de produção do refino com informações mais representativas subsidiando a tomada de decisão. A data de implantação considera a incorporação das informações nos sistemas de planejamento.</t>
  </si>
  <si>
    <t>Refino/PO/PFI_x000D_
Refino/PO/DRF_x000D_
Refino/PO/PFI_x000D_
Refinarias_x000D_
CENPES/PDIDMS/PPL/PI_x000D_
CENPES/PDIDMS/PPL/PE (SIX)_x000D_
CENPES/PDIDMS/PPL/LABP_x000D_
CENPES/PDIDMS/PPL/LABQ</t>
  </si>
  <si>
    <t>Disponibilidade de cargas e de realização de corridas em planta piloto da SIX.</t>
  </si>
  <si>
    <t>Indicação de atratividade técnico-econômica na integração das Unidades de Desasfaltação ao esquema de refino, considerando um cenário de processamento crescente de pré-sal nas refinarias e necessidade de produção de CAP a partir desses petróleos.</t>
  </si>
  <si>
    <t>O VPL do negócio previsto para a entrega é de 130 milhões de reais.</t>
  </si>
  <si>
    <t>Queda no preço do petróleo; aumento da demanda por derivados pesados; redução na demanda de óleo diesel.</t>
  </si>
  <si>
    <t>Disponibilização de dados representativos de UDASF para aplicação nas ferramentas de planejamento do refino e construção, a partir de otimizador, de cenários de ganhos de integração entre os processos de conversão e a desasfaltação.</t>
  </si>
  <si>
    <t>PT-200.20.00017.11</t>
  </si>
  <si>
    <t>PT-200.20.00191.11</t>
  </si>
  <si>
    <t>EV-01112</t>
  </si>
  <si>
    <t>Sistema de Secagem otimizado na HDT IV de Diesel da REPLAN</t>
  </si>
  <si>
    <t>Proposta de otimização de condições operacionais do Sistema de Secagem de unidades existentes e de novo projeto básico de um sistema de secagem de produto otimizado para atender à nova especificação de teor de água no diesel S10 produzido nas UHDT de instáveis, permitindo redução da sobre-especificação do teor de água no produto.</t>
  </si>
  <si>
    <t>UP6K</t>
  </si>
  <si>
    <t>Cleber Leonardo Ronqui</t>
  </si>
  <si>
    <t>9809721</t>
  </si>
  <si>
    <t>PT-200.20.00017.12</t>
  </si>
  <si>
    <t>PT-200.20.00188.14</t>
  </si>
  <si>
    <t>EV-01113</t>
  </si>
  <si>
    <t>Simulações dinâmicas para implantação de melhores práticas em UHDT</t>
  </si>
  <si>
    <t>Uso de simulações dinâmicas para otimização de critérios de projeto e procedimentos operacionais para sistemas das unidades de HDT e HCC, permitindo maior confiabilidade e otimização dos procedimentos operacionais , garantindo continuidade operacional e especificação dos produtos.</t>
  </si>
  <si>
    <t>CDV1</t>
  </si>
  <si>
    <t>Gustavo Cezar Pereira</t>
  </si>
  <si>
    <t>9703084</t>
  </si>
  <si>
    <t>PT-200.20.00017.13</t>
  </si>
  <si>
    <t>PT-200.20.00186.10</t>
  </si>
  <si>
    <t>EV-01114</t>
  </si>
  <si>
    <t>Piloto da otimização de Fornos e linhas de transferência das UCRs</t>
  </si>
  <si>
    <t>O objetivo desse trabalho é aplicar em uma refinaria piloto a metodologia para Otimização de Fornos e linhas de transferência das UCRs reduzindo as taxas de deposição de coque e consequentes paradas das unidades. A natureza dinâmica das UCRs exige uma constante adaptação da operação ao longo dos ciclos de enchimento, principalmente nos fornos. Um modelo representativo destes equipamentos permitirá um melhor acompanhamento de variáveis importantes para sua boa operação, atualmente não disponíveis nas unidades, levando à um melhor uso da energia e minimização das taxas de deposição de coque.</t>
  </si>
  <si>
    <t>PT-200.20.00016.09</t>
  </si>
  <si>
    <t>PT-200.20.00186.08</t>
  </si>
  <si>
    <t>EV-01115</t>
  </si>
  <si>
    <t>Uso de catalisador estruturado no Reformador permitindo operação em baixa RVC</t>
  </si>
  <si>
    <t>Os catalisadores atualmente utilizados na etapa de reforma do processo de produção de H2 são baseados em cilindros com múltiplos furos e sua eficiência é baixa, devido às questões de limitação de uso da fase ativa (limitação difusional). Uma nova geração de catalisadores, chamada de estruturados, onde a fase ativa está na superfície do catalisador e que permita usar inclusive materiais nobres permitirá aumentar a eficiência do processo e reduzir as emissões de CO2. A entrega prevê teste de material pré-comercial e o aumento de escala de produtos desenvolvidos no CENPES/INT. Posteriormente em um estágio de tomada de decisão, será definido o melhor produto para realização de teste industrial.</t>
  </si>
  <si>
    <t>Catalisadores de reforma a vapor inovadores e não disponíveis comercialmente que sejam mais ativos e/ou robustos aumentam a confiabilidade e reduzem os custos de produção do H2. A solução pode ser aplicada as 21 unidades de produção de H2 da Petrobras atualmente em operação.</t>
  </si>
  <si>
    <t>upimgs/Slide1_FBHGqED.JPG</t>
  </si>
  <si>
    <t>BK12</t>
  </si>
  <si>
    <t>Roberto Carlos Pontes Bittencourt</t>
  </si>
  <si>
    <t>9106290</t>
  </si>
  <si>
    <t>a) custos relacionados as atividades CENPES de preparo, caracterização e avaliação de catalisadores; b) custos de serviços para aumento de escala; c) custos relacionados a produção do volume de catalisador necessário a realização de teste industrial/ d) custos relacionados ao acompanhamento de teste industrial.</t>
  </si>
  <si>
    <t>a) Existência de recursos de laboratório no CENPES num cenário de pandemia; b) Desafios inerentes ao desenvolvimento de uma tecnologia inovadora; c) Estabelecimentos de parcerias com empresas de produção de catalisadores/ d) Integração entre as areas da empresa para realização de teste industrial.</t>
  </si>
  <si>
    <t>A entrega poderá ser aplicada nas unidades de produção de H2 do refino da Petrobras e se licenciada, poderá ser aplicada em termos mundiais.</t>
  </si>
  <si>
    <t>Obter um catalisador (produto) com tecnologia inovadora (patenteável) e com desempenho superior aos produtos comerciais.</t>
  </si>
  <si>
    <t>a) Empresas produtoras de catalisadores utilizados no processo de produção de H2 (Haldor Topsoe, Johnson Matthey, Clariant); b) Empresas e/ou centros tecnológicos que façam aumento de escala de catalisadores (Procat).</t>
  </si>
  <si>
    <t>Condições técnicas e interesse de mercado para parcerias na produção de catalisadores, com custo aceitável para implantação da solução.</t>
  </si>
  <si>
    <t>a) Recursos no CENPES de preparo, avaliação e caracterização de catalisadores aplicados ao processo de produção de H2.; b) recursos CENPES para elaboração e formalização de termos de cooperação ou contratação de serviços de aumento de escala; c) disponibilidade de unidade para realização de teste industrial.</t>
  </si>
  <si>
    <t>Um catalisador de reforma a vapor com tecnologia inovadora permitiria operar as unidades com menor excesso de vapor, reduzindo assim os custos de produção do H2 e consequentemente os custos de produção do diesel e da gasolina. Tal cenário potencial aumentar os ganhos na venda de combustível e/ou aumenta a competitividade da empresa.</t>
  </si>
  <si>
    <t>a) Redução do custo de produção do H2 o que permite um maior retorno na produção de diesel e gasolina que utilizam este insumo; b) possível ganho com licenciamento da tecnologia.</t>
  </si>
  <si>
    <t>Custos excessivos por parte de produtores de catalisadores para produzir o produto inovador desenvolvido pela Petrobras;</t>
  </si>
  <si>
    <t>Um catalisador inovador de reforma a vapor para uso no processo de produção de H2.</t>
  </si>
  <si>
    <t>PT-200.20.00016.10</t>
  </si>
  <si>
    <t>PT-200.20.00188.08</t>
  </si>
  <si>
    <t>EV-01116</t>
  </si>
  <si>
    <t>Avaliação do uso de antiespumantes de baixo teor de silício na cadeia do petróleo</t>
  </si>
  <si>
    <t>O uso de antiespumantes (AEs) com alto teor de silício (Si) afeta os catalisadores de unidades do Refino. Pretende-se testar AEs com baixo teor de Si para uso nas UCRs e acompanhar os teores nas correntes geradas a partir de petróleos produzidos com o emprego de novos AEs no E&amp;P, informando seus efeitos no Refino.</t>
  </si>
  <si>
    <t>Redução da frequência de paradas de unidades de HDT (aumento do tempo de campanha), com redução de custos associados a trocas de inventários de catalisadores e à perda de produção; desenvolvimento de metodologias adequadas para o acompanhamento da contaminação por silício nas correntes e para a quantificação do desempenho de AEs.</t>
  </si>
  <si>
    <t>PT-200.20.00016.11</t>
  </si>
  <si>
    <t>PT-200.20.00186.09</t>
  </si>
  <si>
    <t>EV-01117</t>
  </si>
  <si>
    <t>Catalisadores de Shift para redução de custo de geração de hidrogênio</t>
  </si>
  <si>
    <t>O principal objetivo dessa entrega é a disponibilização para uso industrial de catalisadores de Shift com maior atividade e robustez. Além disto, deve-se ressaltar a possibilidade de se operar com menor relação vapor/carbono (RVC), provendo ganhos de eficiência energética, reduzindo assim os custos de produção do H2, além da redução das emissões de CO2. Outras vantagens potenciais da entrega de catalisador de shift é a ausência de CrVI em sua composição, sendo este altamente cancerígeno e em banimento na Europa, além da maior atividade, tal como citado, que permite ganhos mesmo com maior RVC. Serão avaliadas formulações próprias e um produto comercial que permitiria a operação com menor RVC, porém com pouca referência de uso em escala industrial e haverá um portal de decisão para a escolha do catalisador que será testado industrialmente.</t>
  </si>
  <si>
    <t>O benefício foi atualizado hoje (15/10) e o VPL ainda não foi calculado via map-e.</t>
  </si>
  <si>
    <t>ZR04</t>
  </si>
  <si>
    <t>Maira Andrade Rodrigues</t>
  </si>
  <si>
    <t>9897071</t>
  </si>
  <si>
    <t>PT-200.20.00016.12</t>
  </si>
  <si>
    <t>PT-200.20.00188.09</t>
  </si>
  <si>
    <t>EV-01118</t>
  </si>
  <si>
    <t>Redução do efeito da carga no HDS - soluções para supressão do efeito dos contaminantes</t>
  </si>
  <si>
    <t>O objetivo dessa entrega é aumentar a vida útil do catalisador seletivo de HDS de nafta craqueada, para tanto serão avaliados os efeitos de contaminantes, com foco, nos compostos nitrogenados na seletividade e atividade dos catalisadores das unidades de HDS de nafta craqueada propondo trapas especificas e /ou adoção de leitos escalonados para supressão do efeito dos contaminantes.</t>
  </si>
  <si>
    <t>O benefício foi atualizado em 16/10 e o VPL foi atualizado no Map-e em 29/10/2020, considerando-se além da economia com a troca do catalisador a economia em se evitar uma parada não programada que resulta em menor carga no FCC. Preliminarmente, essa estimativa foi realizada simulando a parada em 10/23 (disponibilidade de 11 dias) da HDS de NC na RPBC no PLANAB.</t>
  </si>
  <si>
    <t>BK90</t>
  </si>
  <si>
    <t>Sandra Shirley Ximeno Chiaro</t>
  </si>
  <si>
    <t>809140</t>
  </si>
  <si>
    <t>Custos relativos a ST._x000D_
PEP 75 = R$ 2.404.00.00_x000D_
PEP 78 = R$ 3.189.008,00_x000D_
PEP 85 = R$ 443.760,00</t>
  </si>
  <si>
    <t>Amostragem de nafta das refinarias _x000D_
Realização dos testes em planta_x000D_
Resultados analiticos confiáveis_x000D_
_x000D_
Identificação dos contaminanes da carga e a relação causa/efeito com a performance de HDS</t>
  </si>
  <si>
    <t>cliente: REFINO/PO/HDR_x000D_
_x000D_
1) SITUAÇÃO ATUAL:_x000D_
severização da unidade para ajustar especificação de enxofre_x000D_
2) APLICAÇÃO:_x000D_
Refinarias com unidades de HDS NFCC _x000D_
3) A PARTIR DE (2024)</t>
  </si>
  <si>
    <t>Algumas cargas exigem severização da unidade para atender a especificação de enxofre, o que diminui o tempo de vida do catalisador e pode aumentar a perda de octanagem</t>
  </si>
  <si>
    <t>REFINO_x000D_
REFINARIAS_x000D_
IQ-UERJ_x000D_
ALBEMARLE</t>
  </si>
  <si>
    <t>manutenção da demanda de gasolina_x000D_
mudança na regulamentação da ANP, restringindo o enxofre da gasolina para 10ppm</t>
  </si>
  <si>
    <t>'Recursos de P&amp;D HH (CENPES, REFINO)_x000D_
Testes em planta piloto_x000D_
Termos de cooperação_x000D_
Análises químicas_x000D_
Produtos químicos _x000D_
Amostras de carga (NAFTA)</t>
  </si>
  <si>
    <t>Compostos nitrogenados, de silíco e arsenio são venenos para os sítios de HDS. A possivel adoção de trapas levaria a um aumento da seletividade que poderia permitir maior tempo de campanha ou maior capacidade para o mesmo tempo previsto. Esta entrega colabora com todas as unidades de HDS de nafta  hoje em operação.</t>
  </si>
  <si>
    <t>redução da demanda de gasolina_x000D_
falta de material comercial que atenda a solução encontrada no projeto</t>
  </si>
  <si>
    <t>Critérios para avaliar o impacto de modificações nas qualidades de carga das unidades (ou da especificação da produção) sobre a campanha (duração). _x000D_
Conhecimento para discriminar sistemas catalíticos mais eficientes (critérios para pré-qualificação de produtos) _x000D_
Eventual: definição de uma receita de catalisador mais adequada à demanda BR.</t>
  </si>
  <si>
    <t>PT-200.20.00016.13</t>
  </si>
  <si>
    <t>PT-200.20.00188.10</t>
  </si>
  <si>
    <t>EV-01119</t>
  </si>
  <si>
    <t>Utilização de catalisadores rejuvenescidos para produção de diesel S-10 - Determinação de critérios</t>
  </si>
  <si>
    <t>Avaliar opções de emprego de catalisadores comerciais regenerados/rejuvenescidos  nas unidades de HDT da Petrobras, permitindo seu uso em unidades industriais. A utilização de catalisadores regenerados traz como vantagens a redução de custo de inventário e a diminuição na geração de resíduo. A Petrobras utilizou catalisadores regenerados em unidades de HDT de diesel (20 a 30% em volume do inventário principal) entre 2005 e 2010, no entanto, eram originalmente catalisadores tipo I. A demanda mundial de catalisadores regenerados  de Hiroprocessamento em 2018 foi de cerca de 54.500 toneladas, o que corresponde a cerca de 40% da demanda mundial destes catalisadores._x000D_
Atualmente, os catalisadores mais ativos para HDT de diesel são do tipo II e, para a recuperação de atividade destes catalisadores, é necessária uma etapa adicional chamada “rejuvenescimento”. Existem diferentes tecnologias de rejuvenescimento e o objetivo dos testes em escala de laboratório/piloto é avaliar o impacto destas tecnologias na atividade do catalisador regenerado, comparando com o respectivo catalisador virgem e se o uso deste e que quantidade permitirão a produção de Diesel S-10 com as cargas das nossas unidades._x000D_
 Os catalisadores regenerados (tipo I) tem destino natural nas unidades de HDT de nafta de coque que são menos demandantes em termos de atividade, no entanto, deve-se avaliar todas as característica importantes para assegurar e maximizar as vantagens de seu uso.</t>
  </si>
  <si>
    <t>Menor custo com o catalisador,  menor geração de resíduos.</t>
  </si>
  <si>
    <t>PT-200.20.00016.14</t>
  </si>
  <si>
    <t>PT-200.20.00188.11</t>
  </si>
  <si>
    <t>EV-01120</t>
  </si>
  <si>
    <t>Monitoração de aderência e integração do planejamento com o Digital Twin</t>
  </si>
  <si>
    <t>Monitoração de aderência dos sistemas de planejamento e sua integração com o Digital Twin</t>
  </si>
  <si>
    <t>PT-200.20.00001.14</t>
  </si>
  <si>
    <t>PT-200.20.00190.14</t>
  </si>
  <si>
    <t>EV-01121</t>
  </si>
  <si>
    <t>Implantação do ARGUS 4.0</t>
  </si>
  <si>
    <t>Atualizar e evoluir o sistema de acordo com o levantamento de funcionalidades realizado pelos usuários masters, para facilitar e agilizar o acompanhamento e troubleshooting de processos  de refino</t>
  </si>
  <si>
    <t>upimgs/logo.JPG</t>
  </si>
  <si>
    <t>PT-200.20.00001.15</t>
  </si>
  <si>
    <t>PT-200.20.00188.15</t>
  </si>
  <si>
    <t>EV-01122</t>
  </si>
  <si>
    <t>Implementação de sistema Catalyst as a Service em uma refinaria</t>
  </si>
  <si>
    <t>Implementação de um sistema composto por ferramenta baseado em modelos de ML e hardware para otimização de formulação de catalisador de FCC em uma refinaria, de forma integrada com o Digital Twin.</t>
  </si>
  <si>
    <t>UPO9</t>
  </si>
  <si>
    <t>Marcel Effting</t>
  </si>
  <si>
    <t>9787503</t>
  </si>
  <si>
    <t>PT-200.20.00001.16</t>
  </si>
  <si>
    <t>PT-200.20.00191.12</t>
  </si>
  <si>
    <t>EV-01123</t>
  </si>
  <si>
    <t>Implantação do modelo de desativação de catalisadores de equilíbrio nos módulos SIMCRAQ e FCC-Sim</t>
  </si>
  <si>
    <t>Os modelos de desativação do catalisador e de previsão de atividade catalítica devem ser instalados nos simuladores ora em uso. A incorporação desse modelo a simuladores de processo, tais como SimCraq e FCC-Sim, permitirá a estimação mais acurada dos possíveis impactos da alteração das propriedades dos catalisadores de FCC sobre os rendimentos alcançados por esse processo</t>
  </si>
  <si>
    <t>SXS0</t>
  </si>
  <si>
    <t>Allan Silvestre Knapik</t>
  </si>
  <si>
    <t>2491897</t>
  </si>
  <si>
    <t>PT-200.20.00001.17</t>
  </si>
  <si>
    <t>PT-200.20.00189.16</t>
  </si>
  <si>
    <t>EV-01124</t>
  </si>
  <si>
    <t>Modelo reacional molecular de FCC implementado no Petrosim</t>
  </si>
  <si>
    <t>Implementação dos Modelo reacional de FCC a nível molecular no Petrosim para uso no processo do Digital Twin.</t>
  </si>
  <si>
    <t>PT-200.20.00001.18</t>
  </si>
  <si>
    <t>PT-200.20.00190.01</t>
  </si>
  <si>
    <t>EV-01125</t>
  </si>
  <si>
    <t>Implantação de preditores de KPIs para suporte operacional baseados em aprendizado de máquina na REVAP e na REPAR</t>
  </si>
  <si>
    <t>Geração de modelos para uso em tempo real baseados em análise de dados e aprendizado de máquina para predição de KPI  com foco em maximização de eficiência operacional das unidades de Refino</t>
  </si>
  <si>
    <t>PT-200.20.00096.03</t>
  </si>
  <si>
    <t>PT-200.20.00190.02</t>
  </si>
  <si>
    <t>EV-01126</t>
  </si>
  <si>
    <t>Implantar sistema de reconciliação de dados no  parque de refino e integração ao Gêmeo Digital da Industrial</t>
  </si>
  <si>
    <t>Implantação do sistema de reconciliação de dados SigmaFine versão 4.7, para o Digital Twin na Regap, Recap, Revap, Replan, RPBC e Reduc</t>
  </si>
  <si>
    <t>EV-01127</t>
  </si>
  <si>
    <t>Sistema com tecnologia cognitiva para Unidade de Águas Ácidas</t>
  </si>
  <si>
    <t>Sistema assistente cognitivo para detecção de outliers, problemas como inundação de torre de fracionamento, cavitação de bomba, entupimento de tomada de instrumento e outros diagnósticos, utilizando métodos de inteligência artificial, como machine learning e sistema especialista, com implantação na Unidade de Tratamento de Águas Ácidas da RECAP.</t>
  </si>
  <si>
    <t>CXT1</t>
  </si>
  <si>
    <t>Antonio Zani</t>
  </si>
  <si>
    <t>SRGE/ERGE/SEAI/IAI</t>
  </si>
  <si>
    <t>9629076</t>
  </si>
  <si>
    <t>PT-200.20.00096.05</t>
  </si>
  <si>
    <t>PT-200.20.00186.05</t>
  </si>
  <si>
    <t>EV-01128</t>
  </si>
  <si>
    <t>Aperfeiçoamento da estimação da composição da carga utilizada pelo Gêmeo Digital da REVAP por meio do RTO</t>
  </si>
  <si>
    <t>Desenvolvimento de metodologia para utilizar a informação de composição de carga reconciliada pelo sistema de otimização em tempo real como entrada para as simulações do Digital Twin para as etapas de Otimização (Despacho) e de Monitoramento</t>
  </si>
  <si>
    <t>PT-200.20.00096.06</t>
  </si>
  <si>
    <t>PT-200.20.00190.05</t>
  </si>
  <si>
    <t>EV-01129</t>
  </si>
  <si>
    <t>Analisadores Virtuais baseados em machine learning aplicados ao sistema de Otimização da REVAP</t>
  </si>
  <si>
    <t>Desenvolvimento e implantação de inferências de propriedades de interesse para controle e otimização de unidades de processo do refino, utilizando conceitos de machine learning e computação em nuvem. A entrega compreende a sistematização da metodologia de desenvolvimento em arquitetura padronizada e replicável.</t>
  </si>
  <si>
    <t>PT-200.20.00096.07</t>
  </si>
  <si>
    <t>PT-200.20.00190.08</t>
  </si>
  <si>
    <t>EV-01130</t>
  </si>
  <si>
    <t>Analisadores Virtuais baseados em machine learning aplicados ao sistema de Otimização da REVAP II</t>
  </si>
  <si>
    <t>A entrega consiste na segunda etapa de um desenvolvimento de inferências de propriedades de interesse para a otimização de blends no refino, utilizando conceitos de machine learning e computação em nuvem. _x000D_
Baseado no ferramental desenvolvido na entrega parcial, implementar inferências complementares para as correntes do blend, de forma a contribuir para a otimização global da refinaria, em consonância com o gêmeo digital</t>
  </si>
  <si>
    <t>PT-200.20.00096.08</t>
  </si>
  <si>
    <t>PT-200.20.00190.09</t>
  </si>
  <si>
    <t>EV-01131</t>
  </si>
  <si>
    <t>IA aplicada a Otimização em UPGN da UTGCA</t>
  </si>
  <si>
    <t>Desenvolvimento e implantação na UTGCA de inferências de propriedades de interesse para controle e otimização de unidades de processo do refino, utilizando conceitos de machine learning</t>
  </si>
  <si>
    <t>PT-200.20.00096.09</t>
  </si>
  <si>
    <t>PT-200.20.00187.01</t>
  </si>
  <si>
    <t>EV-01132</t>
  </si>
  <si>
    <t>Modelo para predição de NOx para fornos e caldeiras em substituição ou complemento aos analisadores</t>
  </si>
  <si>
    <t>Implantação de sistema preditivo para monitoramento de emissões de NOx em fornos e caldeiras (PEMS), possibilitando redução do custo no monitoramento  através de implementação de modelo preditivo ao invés de instalação de monitoramento contínuo (CEMS).</t>
  </si>
  <si>
    <t>Evitar investimento em sistema contínuo de medidas de emissões gasosas (CEMS), com menores custos de aquisição e manutenção._x000D_
Incluir monitoramento em locais de difícil acesso para instalação de sistema de medição_x000D_
Aumentar confiabilidade da monitoração já que muitas fontes não possuem sistema de medição contínua._x000D_
Em caso de sucesso, o PEMS poderia substituir parte dos CEMS já instalados._x000D_
Atendimento a Resolução CONAMA 436</t>
  </si>
  <si>
    <t>PT-200.20.00014.04</t>
  </si>
  <si>
    <t>PT-200.20.00194.04</t>
  </si>
  <si>
    <t>EV-01133</t>
  </si>
  <si>
    <t>Aumento de eficiência energética de caldeiras de CO e Turbo‐expansor pela redução de depósitos de finos de catalisador</t>
  </si>
  <si>
    <t>Implantação de nova tecnologia para inibição ou redução de formação de depósitos de agregados de finos de catalisador em superfícies de troca térmica de caldeiras de CO,   em orifícios de restrição do terceiro estágio de ciclones, e em turboexpansores com  o aumento confiabilidade mecânica e  da disponibilidade de energia fornecida.</t>
  </si>
  <si>
    <t>Aumento da confiabilidade mecânica e eficiência energética em caldeiras de CO e turboexpansores_x000D_
Redução de custos e questionamentos do órgão ambiental associados a redução de ciclos de limpeza das caldeiras com ramonagens contínuas com vapor  _x000D_
Aumento da disponibilidade dos turbo-expansores_x000D_
Redução de emissões de material particulado_x000D_
Atendimento da Resolução CONAMA 436</t>
  </si>
  <si>
    <t>Custos de P&amp;D estimados (em H/H): R$2.100.000,00_x000D_
Custos estimados de implantação ainda não disponíveis devido ao estado atual de amadurecimento dos estudos, mas serão os seguintes itens:_x000D_
OPEX: Compra de aditivos químicos para inibir formação de depósitos_x000D_
CAPEX: Equipamentos para a alimentação do aditivo e retorno da folga de projeto original nos turbo-expansores</t>
  </si>
  <si>
    <t>O SKID foi montado na SIX/PQ em 2019, faltando a realização de homologação da instrumentação auxiliar da caldeira e comissionamento após hibernação,  e o projeto de interligação em campo com a Caldeira de CO da Refinaria e a Montagem em Campo e posterior realização dos testes.</t>
  </si>
  <si>
    <t>REVAP (paradas 05/22 e 2025)_x000D_
REPLAN I(paradas 2024 e 2029)_x000D_
REPLAN II (paradas 2023 e 2027)_x000D_
REDUC (paradas 2022 e 2025)_x000D_
RECAP (parada 2025)</t>
  </si>
  <si>
    <t>Laudo de Avaliação do uso de Aditivos para a redução ou alteração do tipo de depósitos de finos de catalisador</t>
  </si>
  <si>
    <t>Fornecedores de compostos químicos (aditivos)_x000D_
PPL/LABQ_x000D_
Refino, Engenharia e SIX</t>
  </si>
  <si>
    <t>- O resultado em Proteção de Valor da Companhia ocorrerá em qualquer condição de mercado, desde que haja a demanda atual  por  Vapor e Energia Elétrica na Refinaria.. No entanto, para atingir o ganho econômico previsto (custo evitado) será necessário que a demanda de gasolina e diesel sejam suficientes para que as unidades trabalhem com alto fator de utilização (FUT).</t>
  </si>
  <si>
    <t>P&amp;D: HH, laboratórios e materiais_x000D_
Skid e Unidade Industrial para testes_x000D_
Engenharia : Operação  e Inspeção_x000D_
SBS: compra de produtos químicos</t>
  </si>
  <si>
    <t>Ganhos em Eficiência Energética nas Caldeiras de CO e Turbo-Expansores:_x000D_
- Aumento da Eficiência Energética das Caldeiras_x000D_
- Aumento da Geração de Energia Elétrica dos Turbo-Expansores_x000D_
- Redução da Emissão de CO2 e Consumo de GN/GC</t>
  </si>
  <si>
    <t>R$177.000.000,00 com:_x000D_
- Redução de consumo de combustível nas caldeiras_x000D_
- Venda de energia ou redução de consumo de energia elétrica de concessionária</t>
  </si>
  <si>
    <t>- O risco está associado a uma possível redução drástica de demanda de gasolina e diesel, o que pode fazer com as UFCCs da Petrobras trabalhem com carga muito menor que a nominal, e portanto com menor disponibilidade de geração de Vapor e Energia Elétrica</t>
  </si>
  <si>
    <t>Redução ou alteração do tipo de depósitos de finos de catalisador presentes no Gás de Combustão da UFCC nos equipamentos a jusante do regenenerador (Caldeira de CO, TurboExpansores, Valvulas, Orifícios de Restrição.</t>
  </si>
  <si>
    <t>PT-200.20.00014.05</t>
  </si>
  <si>
    <t>PT-200.20.00193.06</t>
  </si>
  <si>
    <t>EV-01134</t>
  </si>
  <si>
    <t>Medidas de MP 2,5 - Refinaria</t>
  </si>
  <si>
    <t>Avaliação da emissão de material particulado com diâmetro menor que 2,5 micrometros (MP 2,5) em fontes fixas, com o objetivo de preparar a Companhia frente a evolução da legislação ambiental ligada ao tema qualidade do ar.</t>
  </si>
  <si>
    <t>Aumentar o grau de informação sobre as emissões de MP 2,5 nas refinarias _x000D_
Mitigação de possível impacto regulatório na emissão de material particulado (MP 2,5) em fontes fixas_x000D_
Determinação de impacto em comunidades vizinhas às refinarias por meio de modelo de dispersão de partículas</t>
  </si>
  <si>
    <t>CXFS</t>
  </si>
  <si>
    <t>Luciana Neves Loureiro</t>
  </si>
  <si>
    <t>224253</t>
  </si>
  <si>
    <t>PT-200.20.00014.06</t>
  </si>
  <si>
    <t>PT-200.20.00194.06</t>
  </si>
  <si>
    <t>EV-01135</t>
  </si>
  <si>
    <t>Analisador de O2 com tecnologia TDL</t>
  </si>
  <si>
    <t>Aumento da confiabilidade e desempenho dos conversores de amônia com utilização de tecnologia de analisador de Oxigênio com robustez para operar no ambiente agressivo de combustores com gases ácidos</t>
  </si>
  <si>
    <t>Redução de emissões de NOx e SOx  no Conversor de Amônia para garantir enquadramento das emissões no equipamento_x000D_
Redução de custos operacionais com manutenção, intervenções e substituição de analisador de oxigênio_x000D_
Aumento da eficiência e confiabilidade operacional das unidades e maximização do desempenho dos equipamentos ao longo da campanha das unidades por meio do fechamento de malha de controle de O2 em conversores/incineradores_x000D_
Atendimento a Resolução CONAMA 436</t>
  </si>
  <si>
    <t>PT-200.20.00014.07</t>
  </si>
  <si>
    <t>PT-200.20.00194.07</t>
  </si>
  <si>
    <t>EV-01136</t>
  </si>
  <si>
    <t>Redução de emissões em UTAAs</t>
  </si>
  <si>
    <t>Implantação de projeto de engenharia para modificação de Unidade de Águas Ácidas para redução de intervenções e aumento de eficiência, garantindo qualidade da água tratada e redução de emissões na URE e Conversor de Amônia. Projeto de modificação da UTAA U-640 na RECAP e aquisição de material já concluídos.</t>
  </si>
  <si>
    <t>Redução de CAPEX para novos projetos de UTAAs_x000D_
Redução de OPEX (maior continuidade operacional) de unidades do Bloco de Enxofre_x000D_
Redução de emissões NOx e SOx_x000D_
Atendimento a Resolução CONAMA 436</t>
  </si>
  <si>
    <t>ENMO</t>
  </si>
  <si>
    <t>Bianca Erica de Oliveira Rocha</t>
  </si>
  <si>
    <t>9825493</t>
  </si>
  <si>
    <t>PT-200.20.00014.08</t>
  </si>
  <si>
    <t>PT-200.20.00194.08</t>
  </si>
  <si>
    <t>EV-01137</t>
  </si>
  <si>
    <t>Impacto de teores crescentes de biocombustíveis no óleo diesel S10 para atendimento da fase P8 do CONAMA</t>
  </si>
  <si>
    <t>Avaliar o impacto de teores crescentes de biodiesel e HVO no óleo  diesel S10 no tocante à qualidade, desempenho e emissões, em consonância com a fase P8 do CONAMA. Tem por objetivo suportar as negociações da empresa com órgãos reguladores referente à limitação dos teores de biodiesel e introdução do diesel renovável, mais adequado para atendimento dos padrões de emissões da fase P8.</t>
  </si>
  <si>
    <t>Evitar perda de mercado de diesel para biodiesel, em função da possibilidade de aumento do teor deste biocombustível até 20% em 2028. Melhoria das propriedades e emissões do óleo diesel S10 pelo uso de diesel renovável. _x000D_
Suporta a implantação do processo HBio e unidade dedicada de BioQAV. Ver valoração das entregas EV-0025 e EV-0027.</t>
  </si>
  <si>
    <t>Custos de P&amp;D: 18,8 MMR$</t>
  </si>
  <si>
    <t>Implementação de metodologia e realização de testes RDE (IPT)_x000D_
Implantação e comissionamento do Banco D do LEM para avaliação de desempenho em motores com tecnologia EURO-VI (CONAMA P8)._x000D_
Otimizar formulações de diesel com elevado teor de renováveis em atendimento à fase P8 do CONAMA.</t>
  </si>
  <si>
    <t>O Renovabio prevê o aumento do teor de biodiesel até 15% em 2023. Neste ano inicia-se também a fase P8 do CONAMA, com especificações mais rigorosas de emissões. Os estudos propostos visam capacitar a empresa no desenvolvimento de formulações adequadas para estas regulações bem como na negociação com órgãos reguladores para proteção de valor da companhia, evitando impacto indesejáveis em especificação e mercado de diesel.</t>
  </si>
  <si>
    <t>Avaliar o impacto de teores crescentes de biodiesel e HVO no óleo  diesel S10 no tocante à qualidade, desempenho e emissões, em consonância com a fase P8 do CONAMA. _x000D_
Desenvolver formulações de diesel com elevado teor de renováveis (biodiesel+HVO) que atendam a fase P8 do CONAMA.</t>
  </si>
  <si>
    <t>IPT – Testes de desempenho e emissões RDE (Real Drive Emissions) e em banco dinamométrico e de durabilidade do sistema de pós-tratamento de veículo Euro VI._x000D_
_x000D_
Testes com montadoras: Scania: emissões em banco dinamométrico; Volvo: emissões RDE e banco dinamométrico e FPT: emissões em banco dinamométrico e durabilidade do sistema de emissões.</t>
  </si>
  <si>
    <t>Aceitação do diesel renovável em condições de mandato, preço e tarifas compatíveis com o biodiesel.</t>
  </si>
  <si>
    <t>HH de P&amp;D e laboratório para as atividades previstas;_x000D_
Recursos de materiais e serviços para completar o Banco D do LEM_x000D_
Recursos financeiros para o TC com o IPT</t>
  </si>
  <si>
    <t>Evitar perdas de rendimento de diesel fóssil pela implantação da fase P8 do CONAMA_x000D_
Capturar parte do mercado de diesel pela introdução de diesel renovável_x000D_
Emissão de CBios pela produção de combustíveis renováveis.</t>
  </si>
  <si>
    <t>Esta entrega tem por objetivo suportar as negociações com órgãos reguladores referentes à formulações de óleo diesel para atender a fase P8 do CONAMA, contendo elevados teores de biocombustíveis (biodiesel e HVO). Impacta a implantação de unidades de diesel renovável e BioQAv (entregas EV-025 e EV-026). Valoração em andamento pela GIT, conforme metodologia desenvolvida para Entregas da tipologia "Estudos e Caracterização".</t>
  </si>
  <si>
    <t>Elevação do teor de biodiesel acima de 15% a partir de 2023, especificações mais rigorosas para o diesel S10 em decorrência da fase P8 do CONAMA e ausência de regulamentação para o diesel renovável.</t>
  </si>
  <si>
    <t>Esta iniciativa tem por objetivo avaliar o impacto de teores crescentes de biodiesel e HVO no óleo diesel S10 no tocante à qualidade, desempenho e emissões, em consonância com a fase P8 do CONAMA. Tem por objetivo também suportar as negociações da empresa com órgãos reguladores referente à limitação dos teores de biodiesel e introdução do diesel renovável, bem como desenvolver expertise para avaliação de desempenho e emissões em consonância com as novas tecnologias de motores e formulações de combustíveis mais adequados para atendimento dos padrões de emissões da fase P8</t>
  </si>
  <si>
    <t>PT-200.20.00006.02</t>
  </si>
  <si>
    <t>PT-200.20.00179.01</t>
  </si>
  <si>
    <t>EV-01138</t>
  </si>
  <si>
    <t>Implantação de painel com análise preditiva para as movimentações de derivados</t>
  </si>
  <si>
    <t>Painel para visualização e exploração das programações com análise preditiva das movimentações de derivados oferecendo maior previsibilidade para a necessidade de retirada dos produtos em pontos operacionais.</t>
  </si>
  <si>
    <t>Oferecer um modelo de análise preditiva das movimentações de produto baseada em dados históricos que viabiliza maior assertividade nos tempos de execução das mesmas, melhorando o nível de serviço e evitando atrasos.</t>
  </si>
  <si>
    <t>upimgs/modelo_navios.png</t>
  </si>
  <si>
    <t>- Termo de Cooperação TECGRAF _x000D_
- Custo HH Cenpes_x000D_
- Custo HH TIC_x000D_
- Contrato de Serviço e Manutenção com a TECGRAF_x000D_
- Custo de Infra TIC</t>
  </si>
  <si>
    <t>Situação atual: Problemas ocorrem quando não há mais tempo de agir para replanejar a movimentação._x000D_
_x000D_
Clientes:_x000D_
- MD (Ana Paula)_x000D_
 . Programador de Terminal_x000D_
 . Analista de Refinaria_x000D_
 . Programador de Navio_x000D_
- SP (Ricardo Stefanello)_x000D_
 . Programador de Terminal_x000D_
- PSP (Rubens)_x000D_
_x000D_
A partir de quando: _x000D_
O desenvolvimento começa em 2021.</t>
  </si>
  <si>
    <t>- Promover o envolvimento da área cliente durante o desenvolvimento para garantir implantação_x000D_
- Processo de validação de modelos incluindo área cliente_x000D_
- Criar ambiente para execução ML_x000D_
- Integração: TIC x TECGRAF x CENPES x CLIENTE_x000D_
- Gestão de expectativas</t>
  </si>
  <si>
    <t>- TECGRAF_x000D_
- TIC (PN-CENPES)_x000D_
- MC (Maketing e Comercialização)_x000D_
- Programador de Navio_x000D_
- Gestores de Dados (GIN, MTA,...)_x000D_
- Refino (Programação de Produção e Comercialização)</t>
  </si>
  <si>
    <t>- TC Tecgraf + Equipe com conhecimento de ML_x000D_
- TIC PN CENPES para popular dados_x000D_
- Acessos a Bancos de Dados (BRDW, SIGO, MTA, BDEMQ, SAP ...)_x000D_
- Ambiente para execução de ML_x000D_
- HH da área cliente e parceiros para acompanhamento, testes, implantação e participação</t>
  </si>
  <si>
    <t>O problema hoje aparece quando não há mais tempo</t>
  </si>
  <si>
    <t>- Custos evitados de ineficiências operacionais (redução do tempo de sobreestadia, melhor nível de serviço evitando multas contratuais)		_x000D_
- Competitividade: garantir qualidade quando comparada com empresas concorrentes		_x000D_
- Redução do custo de reprogramação		_x000D_
- Orientação para Refinarias com melhor aproveitamento de oportunidades temporais		_x000D_
- Gestão de estoque por oportunidade</t>
  </si>
  <si>
    <t>A empresa pode migrar as soluções de bancos de dados logísticos de forma muito rápida e não conseguirmos nos adaptar a tempo.</t>
  </si>
  <si>
    <t>PT-200.20.00087.02</t>
  </si>
  <si>
    <t>PT-200.20.00210.02</t>
  </si>
  <si>
    <t>EV-01139</t>
  </si>
  <si>
    <t>Implantação de gerenciador inteligente de alertas para o planejamento pré-operacional logístico de derivados</t>
  </si>
  <si>
    <t>Geração de alertas com nível de criticidade para o planejamento da cadeia logística do RGN e tomada de decisões</t>
  </si>
  <si>
    <t>Alertas de eventos logísticos, sob medida ao usuário, de forma a reduzir o tempo para o planejador ou usuário ser comunicado de alterações devido a modificações no cenário e situação operacional.</t>
  </si>
  <si>
    <t>upimgs/alertas_v00.png</t>
  </si>
  <si>
    <t>- Custo de HH do Cenpes para gestão_x000D_
- Custo de HH da TIC para manutenção e suporte_x000D_
- Custo de Infraestrutura de TIC (Servidores)_x000D_
- TC com PUC-Rio Tecgraf</t>
  </si>
  <si>
    <t>Hoje os eventos logísticos são notificados por e-mail ou ligação telefonica diretamente as pessoas quando são informados ou não são informados. Não há um sistema que notifique automaticamente as ocorrências._x000D_
_x000D_
A proposta iniciar atuando nas movimentações de Petróleo e Derivados (SP e MD)</t>
  </si>
  <si>
    <t>- Informações em diversos banco de dados_x000D_
- Diferentes perfis de usuários, com diferentes prioridades_x000D_
- Garantir que mensagens relevantes não deixem de chegar ao usuário</t>
  </si>
  <si>
    <t>- PUC-Rio TECGRAF</t>
  </si>
  <si>
    <t>- As informações de planejamento e operação continuarão a ser inseridas nos bancos de dados existentes hoje que são consultados para a geração de alertas.</t>
  </si>
  <si>
    <t>- Apoio e infraestrutura de TIC</t>
  </si>
  <si>
    <t>Hoje os eventos logísticos são percebidos manual e as notificação quando realizadas, são feitas de forma manual, pessoa a pessoa.</t>
  </si>
  <si>
    <t>- Redução de tempo entre a ocorrência do evento logístico e a notificação ao usuário, aumentando o tempo disponível para resposta;</t>
  </si>
  <si>
    <t>- A operação logística pode passar a usar o SAP ou outro banco de dados como o principal repositório de informações, os quais não possuem grande histórico de dados, tornando difícil a readaptação/retreino de modelo envolvido. _x000D_
- Por outro lado, caso o novo banco englobe outras funcionalidade, podem haver mais oportunidades para a criação desses alertas.</t>
  </si>
  <si>
    <t>- A entrega é um sistema para reforçar que os eventos logísticos relevantes ao particular usuário do sistema sejam lidos na forma de alertas por esse usuário, reduzindo os alertas recebidos para apenas os relevantes. A entrega se materializará no Portal SIA.</t>
  </si>
  <si>
    <t>PT-200.20.00087.03</t>
  </si>
  <si>
    <t>PT-200.20.00210.03</t>
  </si>
  <si>
    <t>EV-01140</t>
  </si>
  <si>
    <t>Implementação de novas funcionalidades para o solucionador da malha de dutos Claros, Escuros e Osbra</t>
  </si>
  <si>
    <t>Implementação de novas funcionalidades ao Solucionador da programação da malha de dutos de São Paulo que movimenta produtos Claros e Escuros e para o poliduto OSBRA. Essa novas funcionalidades vão garantir maior usabilidade para o solucionador.</t>
  </si>
  <si>
    <t>ST-0087</t>
  </si>
  <si>
    <t>Sistemas de suporte à decisão para a logística do RGN</t>
  </si>
  <si>
    <t>PT-200.20.00087.04</t>
  </si>
  <si>
    <t>EV-01141</t>
  </si>
  <si>
    <t>Modelo de Otimização do Sistema de dutos OSRIO</t>
  </si>
  <si>
    <t>Desenvolver modelo de otimização do sistema de dutos OSRIO, de forma a oferecer uma ferramenta de apoio à tomada de decisão para a programação otimizada (scheduling) da distribuição de derivados e petróleo</t>
  </si>
  <si>
    <t>PT-200.20.00087.05</t>
  </si>
  <si>
    <t>EV-01142</t>
  </si>
  <si>
    <t>Implantar no Terminal de Cabiunas - OSDUC 1, metodologia para verificação de medidores de vazão intrusivos</t>
  </si>
  <si>
    <t>Implantar no Terminal de Cabiunas - OSDUC 1, metodologia para verificação de medidores de vazão ultrassônicos intrusivos e que não tenham condições de retirada para calibração</t>
  </si>
  <si>
    <t>Acompanhamento do desempenho do medidor fixo instaladoPossibilidade de flexibilização do tempo entre calibrações dos medidoresAlta abrangência na Petrobras</t>
  </si>
  <si>
    <t>B99J</t>
  </si>
  <si>
    <t>Andre Ferreira</t>
  </si>
  <si>
    <t>242166</t>
  </si>
  <si>
    <t>Aproximadamente R$ 500 mil reais desde o início do desenvolvimento até a entrega em 2021</t>
  </si>
  <si>
    <t>Possibilidade de realização de testes em campo para validação do método.</t>
  </si>
  <si>
    <t>Situação atual: O medidor instalado no OSDUC 1 não tem by-pass, assim não pode ser retirado sem a parada da operação._x000D_
Onde: OSDUC 1, Terminal de Cabiunas_x000D_
Quando: março de 2021</t>
  </si>
  <si>
    <t>Solução adequada a estrutura e aos procedimentos operacionais; treinamento da equipe da operação; garantia do registro histórico para avaliações e manutenção futuras.</t>
  </si>
  <si>
    <t>- Áreas de Negócio: LOG/PL/GMI, INDUSTRIAL DA SEDE, UN-BC/ENGP/EPEE_x000D_
- Universidade: PUC-Rio</t>
  </si>
  <si>
    <t>- HH de equipe interna do CENPES, HH de técnicos da PUC para a realização dos testes, análise e tratamento dos dados_x000D_
- Disponibilidade da área de Negócio para a realização dos testes em campo e validação das entregas parciais e implantação dessa entrega"</t>
  </si>
  <si>
    <t>Acompanhamento do desempenho do medidor instalado_x000D_
Possibilidade de flexibilização do tempo entre calibrações dos medidores_x000D_
Alta abrangência</t>
  </si>
  <si>
    <t>Ganho estimado da ordem de R$ 2 MM, valor de VPL para o ano de 2021.</t>
  </si>
  <si>
    <t>Não incorporação das mudanças dos processos de trabalho para a utilização do sistema de forma integrada;</t>
  </si>
  <si>
    <t>Implantar um sistema para verificação de medidores ultrassônicos fixos intrusivos a partir de um conjunto de medidores ultrassônicos clamp-on. Esse sistema tem a possibilidade de ser calibrado sem que seja necessária a parada da operação. Além disso, servirá como referência para a flexibilização do prazo obrigatório de calibração de medidores junto a ANP.</t>
  </si>
  <si>
    <t>PT-200.20.00087.06</t>
  </si>
  <si>
    <t>PT-200.20.00209.02</t>
  </si>
  <si>
    <t>EV-01143</t>
  </si>
  <si>
    <t>Implementar algoritmo de cálculo para estimativa de tempo de decantação de petróleo em tanques</t>
  </si>
  <si>
    <t>Determinação do tempo mínimo de repouso para o petróleo em tanques de armazenamento para que haja decantação de água e sedimentos suficiente para enquadrar o petróleo dentro de 1% de BS&amp;W para liberação de sua expedição para venda e/ou processamento.</t>
  </si>
  <si>
    <t>Redução do tempo de residência do petróleo em tanques_x000D_
Garantia do enquadramento do petróleo para transferências (BSW de 1%)_x000D_
Maior disponibilidade de tanques, evitar sobreestadia de navios, maior agilidade e segurança na operação. Esse projeto se aplica aos ativos da Logística, Industrial e E&amp;P</t>
  </si>
  <si>
    <t>. Custos de HH de pessoal_x000D_
  - CENPES_x000D_
  - GMI_x000D_
  - SP_x000D_
. viagens para testes</t>
  </si>
  <si>
    <t>Acesso aos tanques e disponibilidade de operadores para o levantamento dos dados necessários em campo</t>
  </si>
  <si>
    <t>Situação atual: O tempo de repouso é baseado na experiência da operação e em média é de 24 horas, sendo flexibilizado arbitrariamente quando o petróleo não está enquadrado. O tempo de 24 horas porém não tem validação técnica._x000D_
Onde: Tanques de petróleo, Terminais e Refinarias_x000D_
Quando: novembro de 2021</t>
  </si>
  <si>
    <t>- Áreas de Negócio: LOG/PL/GMI, INDUSTRIAL DA SEDE</t>
  </si>
  <si>
    <t>- HH de equipe interna do CENPES, HH da equipe da área de negócio para todas as etapas do projeto_x000D_
- Disponibilidade da estrutura física da área de Negócio para a realização dos testes em campo e validação das entregas parciais e implantação dessa entrega</t>
  </si>
  <si>
    <t>Ganho estimado da ordem de R$ XX MM, valor de VPL para o ano de 2021._x000D_
_x000D_
1 dia de adianto =&gt; valor total * (1 - juro ^ (364/365))</t>
  </si>
  <si>
    <t>Implantar um algoritmo para determinação do tempo mínimo de repouso de petróleo em tanques, considerando dados obtidos em tanques de armazenamento reais. _x000D_
_x000D_
Deverão ser avaliados os petróleos e tanques mais representativos, sendo consideradas as características dos petróleos. A avaliação será feita por medição direta do perfil de densidade nos tanques no momento do recebimento do petróleo, além de outras avaliações e ensaios em laboratório para comparação com os resultados.</t>
  </si>
  <si>
    <t>PT-200.20.00087.07</t>
  </si>
  <si>
    <t>PT-200.20.00182.01</t>
  </si>
  <si>
    <t>EV-01144</t>
  </si>
  <si>
    <t>Implementar dispositivo portátil para calibração de densímetros em EMEDS de GLP com procedimento para calibração e interface para coleta de dados e cálculos</t>
  </si>
  <si>
    <t>Uma maleta com um densímetro de linha, bateria e sistema de comunicação já foi construída e testada. Será feita a calibração e disponibilizada para uso em uma refinaria. Com os dados coletados será feita a validação do método e posterior implementação do dispositivo.</t>
  </si>
  <si>
    <t>EV-01145</t>
  </si>
  <si>
    <t>Implantar dispositivo e metodologia para verificação de sistemas de medição para segurança (detecção de vazamentos) em polidutos</t>
  </si>
  <si>
    <t>Será ampliado e adaptado o desenvolvimento atual do uso de medidores de vazão ultrassonicos clamp-on para os medidores de detecção de vazamentos.</t>
  </si>
  <si>
    <t>EV-01146</t>
  </si>
  <si>
    <t>Implantar dispositivo e metodologia para verificação de sistemas de medição de descarte de água em refinarias</t>
  </si>
  <si>
    <t>Será ampliado e adaptado o desenvolvimento atual do uso de medidores de vazão ultrassonicos clamp-on para os medidores de volume de descarte de água.</t>
  </si>
  <si>
    <t>EV-01147</t>
  </si>
  <si>
    <t>Implementar dispositivo de medição de perfil de densidade em tanques por diferencial de pressão</t>
  </si>
  <si>
    <t>Perfilador, atualmente em fase de protótipo, será implantado em um Terminal para validação em campo. Posteriormente, será construída e implementada a solução final.</t>
  </si>
  <si>
    <t>EV-01148</t>
  </si>
  <si>
    <t>Inspetor Digital</t>
  </si>
  <si>
    <t>Software de IA para análise e sugestões de melhoria dos relatórios de Inspeção</t>
  </si>
  <si>
    <t>Maior confiabilidade e segurança de processo para as unidades, através da melhor qualidade dos relatórios de Inspeção. Manutenção da certificação SPIE, que possibilita realizações de paradas em intervalo de tempo maior (6 em 6 anos ao invés de 3 em 3)</t>
  </si>
  <si>
    <t>E5P8</t>
  </si>
  <si>
    <t>Antonioni Barros Campos</t>
  </si>
  <si>
    <t>2552729</t>
  </si>
  <si>
    <t>PT-200.20.00097.03</t>
  </si>
  <si>
    <t>PT-200.20.00215.04</t>
  </si>
  <si>
    <t>EV-01149</t>
  </si>
  <si>
    <t>Implantação do Sistema Inteligente para suporte à manutenção de sistemas de automação</t>
  </si>
  <si>
    <t>Implantação do Módulo do BR-PlantExpert de detecção, interpretação e classificação de eventos anormais em sistemas de automação, com recursos para facilitar o acompanhamento de seu tratamento por parte das equipes de manutenção</t>
  </si>
  <si>
    <t>BR53</t>
  </si>
  <si>
    <t>Kaku Saito</t>
  </si>
  <si>
    <t>181513</t>
  </si>
  <si>
    <t>PT-200.20.00097.04</t>
  </si>
  <si>
    <t>PT-200.20.00215.08</t>
  </si>
  <si>
    <t>EV-01150</t>
  </si>
  <si>
    <t>Implantação do Sistema de Monitoramento de Compressores</t>
  </si>
  <si>
    <t>Sistema para monitoramento de compressores em tempo real, com interface para entrada de dados e visualização de resultados de ótima usabilidade. É baseado em softwares open source e integrado às ferramentas utilizadas pela PETROBRAS, tais como PI e Portal Integridade, e permite customização das metodologias de monitoramento pelos usuários.</t>
  </si>
  <si>
    <t>Melhoria da eficiência e disponibilidade dos compressores de topo através do monitoramento, evitar paradas de manutenção não planejadas, redução de custos de manutenção e melhoria operacional dos compressores._x000D_
Benefício anual estimado: redução de custos em R$ 4.68 MM (refinarias do Sudeste)</t>
  </si>
  <si>
    <t>PT-200.20.00097.05</t>
  </si>
  <si>
    <t>PT-200.20.00215.09</t>
  </si>
  <si>
    <t>EV-01151</t>
  </si>
  <si>
    <t>Implantação de Sistema para recebimento de dados de falha e cálculos de métricas diferenciadas de confiabilidade para INDUSTRIAL</t>
  </si>
  <si>
    <t>Sistema para recebimento de dados de falha e cálculos de métricas diferenciadas de confiabilidade para comparação entre unidades PETROBRAS e benckmarks internacionais</t>
  </si>
  <si>
    <t>Estudo e gestão de dados de falha de equipamentos criticos</t>
  </si>
  <si>
    <t>REFINO/AC/CFSP</t>
  </si>
  <si>
    <t>SG3M</t>
  </si>
  <si>
    <t>Renato Fernando Mendes</t>
  </si>
  <si>
    <t>139556</t>
  </si>
  <si>
    <t>PT-200.20.00097.06</t>
  </si>
  <si>
    <t>PT-200.20.00215.10</t>
  </si>
  <si>
    <t>EV-01152</t>
  </si>
  <si>
    <t>Implantação de ferramenta de Otimização de Vapor para Tocha na REFAP</t>
  </si>
  <si>
    <t>Ferramenta que disponibiliza parâmetros para otimização do vapor para a tocha e avaliação da eficiência de queima.</t>
  </si>
  <si>
    <t>Minimização na emissão de fuligem, redução na demanda de vapor para a tocha e redução do Impacto Ambiental.</t>
  </si>
  <si>
    <t>PT-200.20.00097.07</t>
  </si>
  <si>
    <t>PT-200.20.00193.08</t>
  </si>
  <si>
    <t>EV-01153</t>
  </si>
  <si>
    <t>Sistema de monitoramento e equipamento protótipo para prever a ocorrência de falhas em motores elétricos de indução, acionadores de  bombas e compressores</t>
  </si>
  <si>
    <t>Sistema de monitoramento e equipamento protótipo capaz de detectar condições anormais de operação e prever a ocorrência de falhas em motores elétricos de indução, acionadores de bombas e compressores, com o uso de sensores magnetostrictivos</t>
  </si>
  <si>
    <t>Redução do custo e tempo de intervenção por meio de diagnóstico preditivo identificando o defeito antes que evolua para uma falha crítica, permitindo a intervenção planejada._x000D_
Quando ocorrem danos decorrentes da não intervenção devido a barras quebradas, os reparos costumam apresentar custos elevados e podem variar, dependendo da extensão dos danos, de 30% a 90% do valor de um motor novo e duração de mais de 70 dias para a recuperação das condições originais de funcionamento do motor._x000D_
Os custos de intervenção devido detecção por sistemas de diagnóstico preditivo em motores de média tensão são da ordem de 15% do valor de um motor novo. Um reparo nestas condições pode ser programado e é geralmente realizado em menos que 7 dias. Dependendo da velocidade de evolução do defeito em observação, o reparo pode ser programado para uma data mais propícia aos interesses do negócio.</t>
  </si>
  <si>
    <t>DPBD</t>
  </si>
  <si>
    <t>Geraldo Bieler</t>
  </si>
  <si>
    <t>806751</t>
  </si>
  <si>
    <t>PT-200.20.00097.08</t>
  </si>
  <si>
    <t>PT-200.20.00188.16</t>
  </si>
  <si>
    <t>EV-01154</t>
  </si>
  <si>
    <t>Implantação do BR-Pump</t>
  </si>
  <si>
    <t>Sistema de monitoração e diagnóstico em tempo real de bombas, baseado em modelos fenomenológicos, que auxilia na identificação de problemas operacionais em função do acompanhamento do desempenho das máquinas (eficiência) permitindo o melhor planejamento da manutenção e o diagnóstico de problemas._x000D_
Implantação da ferramenta de monitoramento de bombas em unidades da UN-BC.</t>
  </si>
  <si>
    <t>- Redução de perdas._x000D_
- Aumento da disponibilidade de equipamentos críticos.</t>
  </si>
  <si>
    <t>HH: 404 horas (R$ 142.350,00)</t>
  </si>
  <si>
    <t>Atualização do servidor com nova versão do sistema.</t>
  </si>
  <si>
    <t>Situação Atual: Em fase de negociação com a UN-BC para implantação._x000D_
_x000D_
Onde será aplicada: Unidades da UN-BC._x000D_
_x000D_
A partir de quando: Nov/2021</t>
  </si>
  <si>
    <t>Patrocínio: EAEP/EOPM_x000D_
_x000D_
Teste e valoração: UN-BC</t>
  </si>
  <si>
    <t>Antecipação da identificação de anomalias nas bombas antes que elas resultem em paradas com perdas significativas de produção.</t>
  </si>
  <si>
    <t>Identificação antecipada de anomalias nas bombas, a partir do monitoramento em tempo real da eficiência e head, evitando a indisponibilidade dos equipamentos e consequentemente as perdas de produção associadas a estes eventos.</t>
  </si>
  <si>
    <t>VPL: R$ 83,1 MM em 10 anos.</t>
  </si>
  <si>
    <t>Sistema de monitoração e diagnóstico em tempo real de bombas, baseado em modelos fenomenológicos, que auxilia na identificação de problemas operacionais em função do acompanhamento do desempenho das máquinas (eficiência) permitindo o melhor planejamento da manutenção e o diagnóstico de problemas.</t>
  </si>
  <si>
    <t>PT-200.20.00061.07</t>
  </si>
  <si>
    <t>PT-200.20.00045.11</t>
  </si>
  <si>
    <t>EV-01155</t>
  </si>
  <si>
    <t>Produção de H2 com baixa pegada de carbono através do coprocessamento de correntes renováveis em UGH</t>
  </si>
  <si>
    <t>Produção de hidrogênio a partir do processamento de matéria-prima renovável em UGH.</t>
  </si>
  <si>
    <t>Redução das emissões operacionais do Refino. Produção de hidrogênio com menor intensidade de carbono, permitindo reduzir a pegada dos combustíveis renováveis produzidos no refino através de hidroprocessamento, com consequente aumento de CBIO.</t>
  </si>
  <si>
    <t>a) HH e serviços internos CENPES para atividades de preparo, análise e avaliação de catalisadores e processos; b) Recursos para adaptação de unidade e realização de teste industrial.</t>
  </si>
  <si>
    <t>a) Dispor recursos no CENPES de laboratório e pessoal num cenário de pandemia; b) Desenvolver uma solução tecnológica ainda não disponível comercialmente; c) Integrar as diferentes areas da companhia para a realização de teste industrial e implantação da tecnologia;</t>
  </si>
  <si>
    <t>Unidades de grande porte de produção de H2 no refino da Petrobras e no mundo utilizam gás natural ou nafta, o que ocasiona a emissão de cerca de 10 ton CO2/ton H2 produzido. Poderá ser aplicada nas 21 unidades de produção de H2 do refino. A partir da conclusão de teste industrial previsto para 2025.</t>
  </si>
  <si>
    <t>A solução deve permitir manter a operação das unidades atuais de produção de H2 do refino com segurança, confiabilidade e substituindo total ou parcialmente o gás natural por matéria-prima renovável, o que deve reduzir as emissões de CO2 de origem fóssil..</t>
  </si>
  <si>
    <t>a) Fabricantes de catalisadores para o processo de produção de H2 (Clariant, Haldor Topsoe, Johnson Matthey).                          b) Projetistas de unidades de produção de H2 (Haldor Topsoe, Technip, LInde, etc).</t>
  </si>
  <si>
    <t>Dois itens de mercado seriam importantes para  a atratividade econômica da solução proposta: A regulamentação do RENOVABIO abrangendo a produção de H2 renovável e o estabelecimento de um mercado descentralização de produção de biometano.</t>
  </si>
  <si>
    <t>A) Disponibilidade de unidades e recursos técnicos para desenvolvimento de processos no CENPES; _x000D_
b) Disponibilidade de unidade do refino para realização de teste industrial</t>
  </si>
  <si>
    <t>a) Ganhos e imagem e junto a investidores pela redução da intensidade de emissões do efeito estufa (IGEE) num dos processos que mais contribuem no refino para emissões de CO2; b) ganho estratégico de ter opção tecnológica para redução significativa do IGEE na região de SP num cenário de forte competição e de potencial de alteração de legislações locais de emissões; c) Potencias ganhos financeiros se associado a HBIO, BIOQAV ou venda de H2 verde.</t>
  </si>
  <si>
    <t>a) Ganho tangível de aumento de emissões de CBIOs, em acordo com a legislação atual do RENOVABIO, para integração com o futuro projeto bioqav ou com a produção de HBIO._x000D_
b) Ganho potencial de CBIOs se a legislação do RENOVABIO passar a contemplar H2 renovável._x000D_
c) Ganhos intangíveis de imagem e junto a investidores por tornar a empresa mais ambientalmente sustentável.  _x000D_
d) Venda de H2 verde ao mercado.</t>
  </si>
  <si>
    <t>Os riscos dependem da matéria-prima em estudo. Para o biometano não termos uma legislação descentralizada, o que obrigaria a produção (aterros etc) estar próxima a refinarias; Para a nafta verde não ser implantada o projeto bio-qav ou este produzir uma corrente de leves (GLP, nafta) inadequada tecnicamente. Para o caso do etanol a variação de custo sazonal ser exacerbada.</t>
  </si>
  <si>
    <t>Uma solução técnica para utilização de matérias-primas renováveis, para uso em unidades industriais existentes no refino de produção de H2. Parêmetro a ser alcançado: Redução de pelo menos 30% das emissões fósseis na produção de H2, atualmente em 10tonCO2/ton H2.</t>
  </si>
  <si>
    <t>PT-200.20.00005.06</t>
  </si>
  <si>
    <t>PT-200.20.00207.05</t>
  </si>
  <si>
    <t>EV-01156</t>
  </si>
  <si>
    <t>Mercado de Carbono no Brasil</t>
  </si>
  <si>
    <t>Elaboração do modelo de mercado de Carbono no Brasil e realização de piloto do caso Petrobras</t>
  </si>
  <si>
    <t>identificar oportunidades e remover entraves para facilitar a adoção de NCS como alternativa para compensações de emissões da indústria de O&amp;G. Preparar a empresa, buscando oportunidades, para enfrentar estruturação de mercado de carbono e eventual necessidade de compra de créditos de carbono. Identificar oportunidades para reduzir custos de compensação</t>
  </si>
  <si>
    <t>CSIO</t>
  </si>
  <si>
    <t>Paulo Cesar de Campos Barbosa</t>
  </si>
  <si>
    <t>207428</t>
  </si>
  <si>
    <t>Construir uma solução factível e interessante para a empresa que possa ser "incentivada" apenas no momento de interesse para a empresa.</t>
  </si>
  <si>
    <t>Há a tendência de se exigir offset de C para emissões não abatíveis. Quando/se obrigatório, será necessário articular solução eficiente para aproveitar o potencial brasileiro e nossa posição estratégica nesse mercado.</t>
  </si>
  <si>
    <t>- custo de transação baixo_x000D_
- segurança jurídica_x000D_
- confiança na verificação_x000D_
- securitização do crédito_x000D_
- independência em relação à implementação física do crédito_x000D_
- atratividade para ofertantes.</t>
  </si>
  <si>
    <t>SMS/MC_x000D_
Estratégia_x000D_
RS_x000D_
Eventuais externos:_x000D_
BNDES_x000D_
BVRio_x000D_
IPEA_x000D_
CEBDS</t>
  </si>
  <si>
    <t>Se/quando mercados nacionais/regionais exigirem compensação de emissões ou contabilidade de Carbono para combustíveis fósseis.</t>
  </si>
  <si>
    <t>Usaremos basicamente HH interno. Pode ser crítico a correta aproximação com especialistas/entidades externos.</t>
  </si>
  <si>
    <t>Preparação para ambiente de negócios futuros</t>
  </si>
  <si>
    <t>- Disponibilidade de créditos de carbono, possibilitando cumprimento de condicionantes de licença. _x000D_
- Competitividade em futuros mercados que exigirem compensação de emissões ou contabilidade de Carbono para combustíveis fósseis._x000D_
- Redução dos custos de compensação_x000D_
- Oportunidades em NCS</t>
  </si>
  <si>
    <t>Outro modelo, mais caro ou menos seguro, ser adotado no país._x000D_
Soluções internas se mostrarem muito caras/arriscadas</t>
  </si>
  <si>
    <t>Proposta que estamos discutindo:  _x000D_
_x000D_
A) Avaliação das Soluções Tecnológicas para facilitar quantificação de carbono fixado e outras métricas de soluções baseadas na natureza para incorporação em projetos de engenharia e verificação de créditos; _x000D_
_x000D_
B) Avaliação estratégica de queda de preços de carbono em função de eventual oferta adicional de créditos do tipo NCS em mercados de carbono em estruturação no Brasil incluindo mercados de compensação - offset - e interfaces com a estratégia da Petrobras  _x000D_
_x000D_
C) Identificação de aplicações e oportunidades em diferenciação e segmentação de produtos com estudo das opções de modelos de negócio para incorporação de NCS na visão 2030+ _x000D_
_x000D_
Modelo de mercado de Carbono no Brasil. _x000D_
Parâmetros: custo de transação baixo, segurança jurídica, confiança na verificação, securitização do crédito, independência em relação à implementação física do crédito, atratividade para ofertantes._x000D_
Proposta: Identificar oportunidades em NCS para a Petrobras._x000D_
Parâmetros: Custo/ganho com oportunidade. Sinergia com cadeia de valor.</t>
  </si>
  <si>
    <t>PT-200.20.00168.01</t>
  </si>
  <si>
    <t>PT-200.20.00192.03</t>
  </si>
  <si>
    <t>EV-01157</t>
  </si>
  <si>
    <t>Implantação do Sistema de Sintonia de PID baseado em dados, e filtro adaptativo na REFAP</t>
  </si>
  <si>
    <t>Implantação de sistema de sintonia de PIDs baseado em histórico de dados, e também um filtro adaptativo na malha, para aumentar a estabilidade das malhas na REFAP.</t>
  </si>
  <si>
    <t>Uma camada de controle regulatório bem sintonizada evita que as variáveis de processo lidem com perturbações que, de outra forma, causariam situações de emergência, alarmes e paradas de produção. O filtro adaptativo qualifica melhor as perturbações importantes e a sintonia baseada em dados permite que a sintonia evolua com a evolução da planta de processo.</t>
  </si>
  <si>
    <t>R$300 mil</t>
  </si>
  <si>
    <t>Execução do TC com a UnB, conforme contratado.</t>
  </si>
  <si>
    <t>O desenvolvimento apresenta resultados teóricos promissores que estão sendo testados, na prática, tanto em escala de laboratório na UnB, como em escala piloto na REFAP.</t>
  </si>
  <si>
    <t>Escalabilidade: o verdadeiro valor vem da utilização em massa da tecnologia.</t>
  </si>
  <si>
    <t>Universidade de Brasília (UnB), REFAP, ARD</t>
  </si>
  <si>
    <t>Os filtros devem ser usados como blocos funcionais que podem ser utilizados nos sistemas de controle e controladores já em uso na Petrobras.</t>
  </si>
  <si>
    <t>TC com a UnB, parceria com a REFAP.</t>
  </si>
  <si>
    <t>Redução do número paradas, estabilização dos processos, melhoria de desempenho dos controladores, e aumento de confiabilidade dos equipamentos.</t>
  </si>
  <si>
    <t>Uso interno na Petrobras.</t>
  </si>
  <si>
    <t>A entrega deve ser corretamente anunciada e facilmente disponibilizada para a comunidade de controle.</t>
  </si>
  <si>
    <t>Filtro adaptativo mono e multivariável, para estimação de estados e/ou rejeição de ruídos, que forneça ao controle uma maior robustez a ruídos.</t>
  </si>
  <si>
    <t>PT-200.20.00096.10</t>
  </si>
  <si>
    <t>PT-200.20.00190.11</t>
  </si>
  <si>
    <t>EV-01158</t>
  </si>
  <si>
    <t>Implantar Controle de Materiais por Serialização</t>
  </si>
  <si>
    <t>Criar um Padrão de Identificador Serializado de Materiais que permita distinguir e rastrear individualmente um item na cadeia de suprimentos da Petrobras, tornando possível melhorar o controle dos itens e a acurácia dos estoques, além de reduzir os riscos tributários.</t>
  </si>
  <si>
    <t>Redução de nível de estoques por melhor controle individual de saldos;_x000D_
Redução do tempo de inventário de estoques;_x000D_
Redução de riscos tributários por falta de individualização de itens (autuações e multas; ICMS; Repetro);_x000D_
Redução de complexidade da gestão do Cadastro de Materiais;_x000D_
Redução de 15% dos NMs por revisão (reduzir cerca de 200 mil registros).</t>
  </si>
  <si>
    <t>HH dedicado dos participantes.</t>
  </si>
  <si>
    <t>Conseguir consenso e real colaboração das áreas envolvidas em torno do padrão a ser cocriado;_x000D_
Analisar e endereçar corretamente os impactos da implantação do novo padrão nos processos e sistemas de informação da Petrobras;_x000D_
Promover a implantação gradual e corrigir problemas ao longo do processo.</t>
  </si>
  <si>
    <t>O atual Cadastro de Materiais da Petrobras utiliza o Número de Material como identificador, o que não permite distinguir individualmente itens que possuam as mesmas características e impossibilita o rastreamento. O Padrão de Identificador Único permitirá individualizar a identificação de cada item, viabilizando o rastreamento e a racionalização do Cadastro de Materiais. O desenvolvimento do padrão pode ser concluído até Dezembro/2021 e a implantação pode ser feita gradualmente até Dezembro/2022.</t>
  </si>
  <si>
    <t>Envolvimento colaborativo das áreas de negócios e de apoio;_x000D_
A integração com o Cadastro Nacional de Produtos representa uma grande oportunidade de valor para o Cadastro de Materiais.</t>
  </si>
  <si>
    <t>PGEA (PGEST; OPARM; EIPEO; OGCI)_x000D_
LOEP/LON/OPARM_x000D_
TIC (PN-PGEA; Governança de Dados; Módulos SAP LT, MM, PM; SAP S4/HANA)_x000D_
CONTRIB_x000D_
SUPRIMENTOS/SGO_x000D_
SUPRIMENTOS/BENS_x000D_
_x000D_
Associações de Padronização Comercial (GS1, GS1 Brasil)</t>
  </si>
  <si>
    <t>Alinhamento com padrões comerciais utilizados pelos fornecedores;_x000D_
Adesão dos fornecedores.</t>
  </si>
  <si>
    <t>Equipe PGEA;_x000D_
Equipe CENPES;_x000D_
Equipe TIC;_x000D_
Equipe CONTRIB;_x000D_
Equipe SUPRIMENTOS.</t>
  </si>
  <si>
    <t>O Identificador Único de Materiais permitirá implantar e escalar soluções de rastreamento na cadeia de suprimentos de toda a Petrobras;_x000D_
A integração com informações de fornecedores trará melhoria de qualidade para o Cadastro de Materiais da Petrobras;_x000D_
O alinhamento com padrões comerciais aumentará a produtividade do suprimento de bens.</t>
  </si>
  <si>
    <t>Redução de 15% dos NMs por revisão (reduzir cerca de 200 mil registros dentre os atuais 1,3 milhão);_x000D_
Redução de complexidade da gestão do Cadastro de Materiais;_x000D_
Redução de riscos tributários (autuações e multas; ICMS; Repetro).</t>
  </si>
  <si>
    <t>Pode não haver acordo entre as áreas da Petrobras;_x000D_
A situação pode mostrar-se mais complexa do que o inicialmente mapeado.</t>
  </si>
  <si>
    <t>Criar um Padrão de Identificador Único de Materiais que permita distinguir e rastrear individualmente um item na cadeia de suprimentos da Petrobras, tornando possível melhorar o controle dos itens e a acurácia dos estoques, além de reduzir os riscos tributários._x000D_
Aplicar o padrão para revisar o Cadastro de Materiais, racionalizar os registros e gerar propostas adicionais de melhoria do cadastro._x000D_
Integrar o Identificador Único com padrões comerciais._x000D_
Completar as informações dos materiais através de integração com o Cadastro Nacional de Produtos (CNP).</t>
  </si>
  <si>
    <t>PT-200.20.00084.05</t>
  </si>
  <si>
    <t>EV-01159</t>
  </si>
  <si>
    <t>Implantar solução para redução do volume de NORM</t>
  </si>
  <si>
    <t>Implantar solução tecnológica para redução do  volume de resíduos contaminados com NORM em armazenamento.</t>
  </si>
  <si>
    <t>Separação das fases líquidas e sólidas dos resíduos radioativos, mantendo os elementos radioativos apenas na fase sólida e descartando a fase líquida. Espera-se que a redução do volume total de resíduos radioativos armazenados seja superior a 50%. Além disso, espera-se atender ao requisito de estabilidade dos resíduos radioativos, este requisito será necessário para uma futura destinação final e eliminação do armazenamento inicial</t>
  </si>
  <si>
    <t>PT-200.20.00084.06</t>
  </si>
  <si>
    <t>PT-200.20.00181.06</t>
  </si>
  <si>
    <t>EV-01160</t>
  </si>
  <si>
    <t>Redução de estoques com produção sob demanda</t>
  </si>
  <si>
    <t>Implantar piloto de produção por demanda utilizando MA para redução de estoques e aumento da eficiência logística.</t>
  </si>
  <si>
    <t>PT-200.20.00084.07</t>
  </si>
  <si>
    <t>EV-01161</t>
  </si>
  <si>
    <t>Sistema de Informações Geográficas (SIG) do Potencial de Energias Renováveis</t>
  </si>
  <si>
    <t>Implantação de ferramenta estruturada de informações geográficas (SIG) que, a partir de dados oriundos do mercado de energia, permitam a visualização e a análise sistêmica de informações estratégicas fornecendo, assim, maior suporte técnico e capacidade de análise  ao processo de tomada de decisão da empresa, relativos a negócios envolvendo a geração de energia renovável.</t>
  </si>
  <si>
    <t>ZNWP</t>
  </si>
  <si>
    <t>Paulo Henrique Fernandes Ferreira</t>
  </si>
  <si>
    <t>9660147</t>
  </si>
  <si>
    <t>PT-200.20.00001.19</t>
  </si>
  <si>
    <t>PT-200.20.00204.06</t>
  </si>
  <si>
    <t>EV-01162</t>
  </si>
  <si>
    <t>Implementar Soluções para a Aceleração da Liberação do Navio no Terminal</t>
  </si>
  <si>
    <t>Aumentar a eficiência nos processos de trabalho que impactam no tempo total dos navios nos Terminais aquaviários</t>
  </si>
  <si>
    <t>LOG/GIL</t>
  </si>
  <si>
    <t>PT-200.20.00087.12</t>
  </si>
  <si>
    <t>PT-200.20.00210.12</t>
  </si>
  <si>
    <t>EV-01163</t>
  </si>
  <si>
    <t>Sistemas de armazenamento de energia de menor custo</t>
  </si>
  <si>
    <t>Prover solução de sistemas de armazenamento de menor custo por meio de desenvolvimento dos anodos de bateria de grafite a partir de derivados de petróleo.</t>
  </si>
  <si>
    <t>upimgs/Battery.jpg</t>
  </si>
  <si>
    <t>CL95</t>
  </si>
  <si>
    <t>Eduardo de Castro Vieira</t>
  </si>
  <si>
    <t>228067</t>
  </si>
  <si>
    <t>P&amp;D: termo de cooperação, HH interno, desenvolvimento de  fornecedor / parceiro.</t>
  </si>
  <si>
    <t>- Parte do processo de produção da matéria-prima não é dominada pela Petrobras (parceiro tencológico / comercial detém o conhecimento)_x000D_
- Posicionamento corporativo sobre entrada em energias renováveis, GD e demais REDs</t>
  </si>
  <si>
    <t>Ainda não há um posicionamento corporativo sobre a participação da Petrobras no negócio de energias renováveis e de sistemas de armazenamento de energia. Trabalhamos com cenário de estruturação do negócio a partir de 2025 para entrada a partir de 2028, coincidindo com eventual movimento de liberalização adicional do mercado de energia elétrica no Brasil, no qual se prevê o aumento do uso dos sistemas de armazenamento de energia. Ainda, anodos de bateria de íon lítio são confeccionados com materiais carbonosos, o que representa uma potencial sinergia com a indústria de petróleo.Nesse contexto, a Petrobras pode vir a figurar como sócia em empresas de baterias ou se beneficiar da tecnologia a ser desenvolvida pela aquisição desses sistemas a preços inferiores do que os praticados pelo mercado, a partir de parcerias com fabricantes.</t>
  </si>
  <si>
    <t>- Será possível desenvolver tecnica e economicamente uma corrente de carbono a partir de petróleo que seja utilizada na confecção de eletrodos de carbono para baterias íon-lítio._x000D_
- Haverá no mrecado empresas interessadas em adquirir esse material da Petrobras e em estabelecar parcerias comerciais que garantam condições comerciais vantajosas.</t>
  </si>
  <si>
    <t>- Parceira tecnológica / comercial para avançar no processamento de correntes pesadas_x000D_
- ICT que teste o material carbonoso gerado com relação à sua viabilidade para uso em baterias_x000D_
- Parceiro comercial para aquisição e uso do material desenvolvido a partir das correntes de óleo nacional da Petrobras</t>
  </si>
  <si>
    <t>- Redução continuada de preços em solar,  baterias e carros elétricos_x000D_
- Continuidade da tendência de transformação digital no setor elétrico_x000D_
- Redução do consumo dos derivados tradicionais de petróleo</t>
  </si>
  <si>
    <t>- Orçamento de P&amp;D até 2025;_x000D_
- Trabalho integrado entre as áreas que desenvolvemprocessos de fundo de barril com as equipes que trabalham com energias renováveis;_x000D_
- Parceiros tecnológicos</t>
  </si>
  <si>
    <t>- Redução do investimento em sistemas de armazenamento de energia para compensação de intermitências e prestação de serviços ancilares para futuros negócios em energia solar e eólica._x000D_
- Agregação de valor a correntes pesadas de carbono oriundas de petróleo nacional._x000D_
- Ganhos com propriedade intelectual.</t>
  </si>
  <si>
    <t>- Redução do custo de investimento em sistemas de armazenamento de energia associados a plantas solares fotovoltaicas e/ou eólicas;_x000D_
- Agregação de valor a correntes pesadas de petróleo, tais como Óleo Decantado;_x000D_
- VPL: 15 mi (VPL adicional a uma planta solar fotovoltaica com sistema de armazenamento de energia)</t>
  </si>
  <si>
    <t>- Manutenção das regras atuais do SEB, sem obrigtoriedade / remuneração por sistemas de armazenamento de eneria;_x000D_
- Descoberta de outros materiais mais vantajosos do que os carbonosos para uso como eletrodo de bateria de íon-lítio.</t>
  </si>
  <si>
    <t>A entrega é um sistema de armazenamento de energia com menor custo. Os custos menores serão obtidos pelo desenvolvimento de eletrodos de baterias íon-lítio confeccionados a partir de correntes de petróleo nacional produzido e refinado pela Petrobras e pelo estabelecimento de parcerias comerciais com fabricantes de baterias.</t>
  </si>
  <si>
    <t>PT-200.20.00004.04</t>
  </si>
  <si>
    <t>EV-01164</t>
  </si>
  <si>
    <t>Polímeros semicondutores</t>
  </si>
  <si>
    <t>Desenvolvimento de novos polímeros para dispositivos fotovoltaicos de terceira geração</t>
  </si>
  <si>
    <t>Mercado alcançável somente para módulos fotovoltaicos flexíveis (OPV e PSC) de ~ 10 bilhões US$ / ano_x000D_
Assumindo polímero representando 30% do custo do módulo e margem de 50%, estima-se ganho da ordem de 1,5 bilhões US$ / ano_x000D_
CAPEX não calculado, estimado da ordem de dezenas (no máx. centenas) de milhões.</t>
  </si>
  <si>
    <t>P&amp;D R$ 16 MM (2021-2026)</t>
  </si>
  <si>
    <t>Demonstrar competência na síntese de diferentes polímeros semicondutores com controle de especificação e consistência de qualidade</t>
  </si>
  <si>
    <t>Mercado das células fotovoltaicas de OPV com enorme potencial de crescimento, gerando grande demanda de polímeros semicondutores num ambiente global de cadeia de valor ainda imatura. A demanda desses mesmos insumos é ainda maior se considerarmos sua aplicação no resto da indústria de Eletrônica Orgânica Impressa (EOI), p. ex. OLEDS flexíveis, luminosos e sensores. Solução aplicada em 2026.</t>
  </si>
  <si>
    <t>Ainda não percebido</t>
  </si>
  <si>
    <t>CSEM Brasil_x000D_
Sunew_x000D_
IMA/UFRJ</t>
  </si>
  <si>
    <t>Crescimento exponencial da demanda por dispositivos fotovoltaicos flexíveis a base de OPV</t>
  </si>
  <si>
    <t>Termo de cooperação com parceiros competentes na área de fabricação e testes em dispositivos fotovoltaicos orgânicos.</t>
  </si>
  <si>
    <t>Mercado alcançável somente para módulos fotovoltaicos flexíveis de ~ 10 bilhões US$ / ano;_x000D_
_x000D_
Viabilização de  tecnologias sustentáveis e de futuro (Energia 4.0 humanização da energia)</t>
  </si>
  <si>
    <t>Assumindo polímero representando 30% do custo do módulo (demanda de ~ 10 bi US$/ano) e margem de 50%, estima-se ganho da ordem de 1,5 bilhões US$ / ano pela venda dos insumos. CAPEX estimado da ordem de dezenas (no máx. centenas) de milhões.</t>
  </si>
  <si>
    <t>Rápida maturidade da cadeia de valor e atendimento antecipado do mercado</t>
  </si>
  <si>
    <t>Novos polímeros com propriedades especiais para dispositivos fotovoltaicos de terceira geração visando à melhoria de eficiência e estabilidade a custo de produção competitivo.</t>
  </si>
  <si>
    <t>EV-01165</t>
  </si>
  <si>
    <t>Tecnologias para detecção de alagamento em dutos flexíveis de PO</t>
  </si>
  <si>
    <t>Desenvolver, bem como identificar, testar e qualificar, tecnologias capazes de detectar a presença de água no espaço anular de dutos flexíveis de produção (PO) em operação, recolhidos ou novos.</t>
  </si>
  <si>
    <t>Identificar a real condição do anular dos dutos flexíveis no pré-sal. Para os dutos secos evita-se perdas de produção e custos com recursos navais. Para os dutos alagados, pode-se evitar danos ambientais e/ou às instalações.</t>
  </si>
  <si>
    <t>upimgs/IMG-20190325-WA0000.jpg</t>
  </si>
  <si>
    <t>Realizar retirada de interferências para acoplamento nos dutos;_x000D_
Construir novas versões de ferramenta para lidar com as interferências;_x000D_
Construir novas versões de ferramentas para inspeção de dutos de todos os fornecedores com suas particularidades de projeto de conector e corpo tubular.</t>
  </si>
  <si>
    <t>Cada ferramenta de ispeção apresenta um nível de prontidão distinto._x000D_
1. Anel Coletor: validado. Aguardando processo de compra e definindo estratégia de implantação;_x000D_
2. MDSeal-1: validado. Preparação de teste no duto LL-60;_x000D_
3. MDSeal-2: em fabricação na TechnipFMC;_x000D_
4. Trâmites de assinatura de TC com SENAI;_x000D_
5. Trâmites de assinatura de TCs com Ativatec/Galp e Oceaneering</t>
  </si>
  <si>
    <t>Serão realizadas entregas parciais. _x000D_
A data da disponibilização e implantação se referem à última entrega (ferramenta de transmissão gama)</t>
  </si>
  <si>
    <t>ICT: SENAI, UFRJ_x000D_
Empresas: Oceaneering, TechnipFMC, Ativatec</t>
  </si>
  <si>
    <t>Valor barril, câmbio dolar,</t>
  </si>
  <si>
    <t>Assinaturas de termos de cooperação com empresas; infra estrutura de laboratório; compra de materiais; barcos de inspeção (RSVs)</t>
  </si>
  <si>
    <t>Redução de OPEX;_x000D_
Evitar paradas de produção;</t>
  </si>
  <si>
    <t>Benefício (R$ MM): VPL: 2174  ; VPL: riscado:1331 ;</t>
  </si>
  <si>
    <t>Falta de interesse ou capacidade das empresa na prestação deste tipo de serviço.</t>
  </si>
  <si>
    <t>Solução com várias entregas estratificadas:_x000D_
1. Ferramenta do anel coletor: flowlines e risers de fundo do fabricante TechnipFMC;_x000D_
2. Ferramenta MDSeal-1: risers do fabricante TechnipFMC;_x000D_
3. Ferramenta MDSeal-2: risers do fabricante TechnipFMC (com capacidade para lidar com interferências);_x000D_
4. Ferramenta MDSeal-3: risers dos fabricantes BH e NOV_x000D_
5. Ferramenta de transmissão gama: flowlines dos fabricantes BH e NOV.</t>
  </si>
  <si>
    <t>PT-200.20.00027.01</t>
  </si>
  <si>
    <t>EV-01166</t>
  </si>
  <si>
    <t>Protótipo de sistema supressor de arco elétrico para testes em campo em unidades da Petrobras</t>
  </si>
  <si>
    <t>Dispositivo baseado em eletrônica de potência capaz de impedir a formação de arco elétrico e eliminar os efeitos danosos que um curto-circuito a arco pode causar em painéis de distribuição elétrica e ao pessoal técnico envolvido nas atividades de manobra e manutenção.</t>
  </si>
  <si>
    <t>•       aumento de disponibilidade operacional das unidades devido à redução de paradas para substituição do supressor de arco;_x000D_
•	eliminação de riscos decorrentes de arco à integridade física das pessoas envolvidas com operação e manutenção nas áreas com painéis elétricos, resultando em menor comprometimento da imagem da empresa, redução de custos com processos e indenizações;_x000D_
•	redução dos custos de manutenção de painéis elétricos pela eliminação de danos aos componentes internos dos mesmos em decorrência da atuação mais rápida do supressor ativo;_x000D_
•	redução dos custos de aquisição de painéis elétricos, caso se confirme que com esta tecnologia os mesmos não precisem ser resistentes a arco elétrico.</t>
  </si>
  <si>
    <t>CDC8</t>
  </si>
  <si>
    <t>Fernando Elias de Freitas Fadel</t>
  </si>
  <si>
    <t>9701668</t>
  </si>
  <si>
    <t>PT-200.20.00007.05</t>
  </si>
  <si>
    <t>PT-200.20.00205.05</t>
  </si>
  <si>
    <t>EV-01167</t>
  </si>
  <si>
    <t>Sistema preditivo de monitoramento de emissões</t>
  </si>
  <si>
    <t>Ferramenta de análise e predição da composição dos gases de exaustão oriundos da queima de combustível em turbogeradores, utilizando modelos matemáticos semi-empíricos que permitam a maior abrangência possível para sua aplicação.</t>
  </si>
  <si>
    <t>- Redução de custos de operação e manutenção de sistema para análise da composição dos gases de exaustão oriundos da queima de combustível em turbogeradores (em relação ao CEMS);_x000D_
- Redução de custo de aquisição (em relação ao CEMS);_x000D_
- Aumento da segurança operacional devido à eliminação da necessidade de armazenamento de gases inflamáveis como o hidrogênio.</t>
  </si>
  <si>
    <t>G&amp;E/UN-TERM/SMS-MGS</t>
  </si>
  <si>
    <t>BDA9</t>
  </si>
  <si>
    <t>Adriano Gomes Souza Barros</t>
  </si>
  <si>
    <t>809199</t>
  </si>
  <si>
    <t>PT-200.20.00007.06</t>
  </si>
  <si>
    <t>PT-200.20.00194.01</t>
  </si>
  <si>
    <t>EV-01168</t>
  </si>
  <si>
    <t>FFS-Flex-SSC</t>
  </si>
  <si>
    <t>Atendimento da conformidade legal (SGSS) e viabilização de reutilização e extensão de vida de dutos flexíveis projetados para serviço sweet (sem H2S) em poços sujeitos a teores relevantes de H2S, evitando perdas associadas à substituição de dutos e os serviços vinculados.</t>
  </si>
  <si>
    <t>A partir de 2023, uma média de 15 km/ano de dutos projetados para serviço doce poderiam ser reutilizados ou ter sua vida estendida na UN-BC._x000D_
_x000D_
Premissa da valoração:  O projeto de P&amp;D viabiliza a extensão de vida de dutos que, projetados para serviço doce, operam com teores de H2S fora do envelope de projeto. 70% dos dutos seriam aprovados em outras condições de extensão de vida (análise de barreira, etc). 90% dos dutos são em Ativos que não serão descomissionados nos próximos 10 anos (maioria são da UN-RIO). Dentre eles, o projeto visa salvar minimamente 15%._x000D_
Resultado:  790 km x 0,70 x 0,90 x 0,15 = 74,6 km de dutos em 5 anos.  Média de 15 km/ano._x000D_
Custo de substituição:   Recolhimento por PLSV (diária de US$ 200k; recolhimento de 280m/dia médio):  R$ 3571/m de duto; Material:  US$ 800/m (4”), US$900/m (6”), US$2000/m (8”), US$4000/m (9”) -&gt; média ponderada de USD1,26k/m._x000D_
Benefício:  R$ 94MM/ano.</t>
  </si>
  <si>
    <t>Termos de cooperação com ICTs nacionais.</t>
  </si>
  <si>
    <t>Os ativos da UN-BC operam dutos que não foram projetados para serviço ácido.  O teor de H2S está aumentando em alguns deles. _x000D_
Será aplicada na UN-BC, a partir de 2023.</t>
  </si>
  <si>
    <t>Comprimento de linhas flexiveis operando com H2S</t>
  </si>
  <si>
    <t>LNDC_x000D_
DNV_x000D_
TWI</t>
  </si>
  <si>
    <t>Demanda por aços de elevada resistencia para fabricação de arames de linhas flexiveis para operação com H2S</t>
  </si>
  <si>
    <t>75 km/dutos por ano que deveriam ser retirados de operação por força da presença de teores elevados de H2S podem ser mantidos em serviço.</t>
  </si>
  <si>
    <t>Manter a produção e postergar serviços de retirada de dutos.</t>
  </si>
  <si>
    <t>Guideline com limites e criterios para operação de dutos Flexiveis operando com H2S</t>
  </si>
  <si>
    <t>PT-200.20.00160.07</t>
  </si>
  <si>
    <t>PT-200.20.00223.11</t>
  </si>
  <si>
    <t>EV-01169</t>
  </si>
  <si>
    <t>Biopoliuretano Nanoestruturado para revestimento</t>
  </si>
  <si>
    <t>Tinta de alto desmpenho  com matriz de biopoliuretano nano estruturado aumentando o efeito barreira do esquema de pintura acelando a cura.</t>
  </si>
  <si>
    <t>EAQS</t>
  </si>
  <si>
    <t>Teresa Cristina Alves Villano Rosario</t>
  </si>
  <si>
    <t>9653734</t>
  </si>
  <si>
    <t>EV-01171</t>
  </si>
  <si>
    <t>PET ADESIVO</t>
  </si>
  <si>
    <t>"Produto a ser aplicado diretamente ao local danificado, sem a necessidade de tratamento de superfície para evitar propagação da corrosão."</t>
  </si>
  <si>
    <t>Desenvolver um sistema de reparação para estruturas pintadas, que possa ser aplicado diretamente ao local danificado, sem a necessidade de um tratamento de superfície específico. O adesivo será feito de PET reciclado e da fácil aplicação.</t>
  </si>
  <si>
    <t>R$2.540.327,02</t>
  </si>
  <si>
    <t>Desenvolver um sistema de reparo que tenha alta aderência na superfície aplicada, mesmo na ausência de um pré-tratamento adequado. Aumentar a propriedade de resistência ao impacto de revestimentos pela incorporação de partículas, sem diminuir suas demais propriedades.</t>
  </si>
  <si>
    <t>O projeto está em fase de elaboração de novo plano de trabalho com base nas novas premissas informadas pelo CTO de Junho de 2020.. Será aplicado em unidades off shore (UN-BC, UN-BS, Búzios, UN-ES); e on shore (Reduc, Cenpes). A entrega de um protótipo de Pet Adesivo está prevista para 12 meses após a contratação.  Em 24 meses teremos um protótipo para ser utilizado em superfície sem a necessidade de preparação de superfície. Em 36 meses teremos um protótipo testado em laboratório em em campo._x000D_
Modelo de Negócio:_x000D_
Atual: parceiros mapeados (3M, Mack Color Adelpack e Adelbras)_x000D_
12 meses: aquisição da patente;_x000D_
20 meses: chamada ao mercado e definição de parceiros;_x000D_
30 meses: licenciamento;_x000D_
31 meses: implantação;</t>
  </si>
  <si>
    <t>A facilidade de aplicação dos sistema desenvolvido, frente aos sistemas disponíveis no mercado. O baixo custo do sistema desenvolvido e sua grande contribuição para minimizar os impactos ambientais gerados por plásticos descartados indevidamente.</t>
  </si>
  <si>
    <t>UFMG e Unidades de Negócio_x000D_
Possíveis parceiros do mercado mapeados:3M, Mack Color Adelpack e Adelbras)</t>
  </si>
  <si>
    <t>Interesse do mercado  na fabricação do adesivo de  Pet e produção em larga escala. Após a prova de conceito	 os possíveis  fabricantes serão 	convocados para participar da pesquisa. Os possíveis parceiros já estão mapeados.</t>
  </si>
  <si>
    <t>Mão de obra capacitada, equipamentos para realização de análises e preparação de amostras.</t>
  </si>
  <si>
    <t>Valorização da marca Petrobras no desenvolvimento de  produtos com material reciclado e preservação do meio ambiente._x000D_
Preservação de estruturas metálicas com pontos de corrosão de forma eficiente por um período de até 2 anos._x000D_
Abrangência do produto.A</t>
  </si>
  <si>
    <t>VPL Negócio: R$ 67MM</t>
  </si>
  <si>
    <t>As unidades operacionais manterão as campanhas de pintura da forma que é realizada atualmente. Não haverá perda para o mercado.</t>
  </si>
  <si>
    <t>Desenvolver um sistema de reparação para estruturas pintadas, que possa ser aplicado diretamente ao local danificado, sem a necessidade_x000D_
de um tratamento de superfície específico.</t>
  </si>
  <si>
    <t>PT-200.20.00042.05</t>
  </si>
  <si>
    <t>EV-01172</t>
  </si>
  <si>
    <t>Robôs móveis para realização de atividades de inspeção e intervenção</t>
  </si>
  <si>
    <t>Robôs andadores quadrúpedes e de esteiras para realizar trajetos na plataforma de forma autônoma ou tele operada, transpondo obstáculos e realizando inspeção através de  sensores e dispositivos óticos, podendo também realizar desde pequenas intervenções através de end effectors de mercado como serem desenvolvidos end effectors específicos e módulos de inteligência artificial com fins de que o robô possa realizar atividades mais complexas.</t>
  </si>
  <si>
    <t>Diminuir a exposição da tripulação embarcada ao risco (HHER), aumento da segurança operacional e consequente redução de acidentes além de aumento na produtividade, aumento da confiabilidade na apuração de dados. Registro de dados estruturados e rastreabilidade das informações produzidas durante a ronda do robô.</t>
  </si>
  <si>
    <t>upimgs/RobMovel.jpg</t>
  </si>
  <si>
    <t>- Custos dos robôs comerciais (SPOT e ANYMAL) + Custo de JIP com a TAUROB, TOTAL e EQUINOR + Custo de HH de Produção Petrobras/Parceiros.</t>
  </si>
  <si>
    <t>DESAFIOS: Acordo comercial de aluguel ou compra de robôs quadrúpedes._x000D_
Desenvolvimento de aplicações de inspeção e manutenção em plataformas de petróleo com robôs quadrúpedes._x000D_
Desenvolvimento de hardware específico para atuação em manutenção._x000D_
Evolução do hardware atual para certificação  para áreas explosivas._x000D_
_x000D_
ESTRATÉGIA DE IMPLANTAÇÃO: #[ Desenvolvimento, junto aos principais playes de mercado, de aplicações para indústria de O&amp;G e contratação/aquisição dos produtos desenvolvidos para uso na Petrobras. ]#</t>
  </si>
  <si>
    <t>- Compra dos primeiros robôs móveis (quadrúpedes e de esteira) para iniciar os testes/desenvolvimento das atividades;_x000D_
- Possibilidade de utilização 'plug and play' em plataformas existentes da Petrobras devido a versatilidade da tecnologia.</t>
  </si>
  <si>
    <t>levantamento de atividades passíveis de serem realizadas por robôs._x000D_
Infraestrutura necessária para implementação._x000D_
Desenvolvimento de software e hardware específicos para cada conjunto de atividades levantadas.</t>
  </si>
  <si>
    <t>- BOSTON DYNAMICS;_x000D_
- ANYBOTICS;_x000D_
- TAUROB;_x000D_
- TOTAL e EQUINOR.</t>
  </si>
  <si>
    <t>- Disponibilização das aplicações desenvolvidas nos produtos comerciais já existentes no mercado;</t>
  </si>
  <si>
    <t>Acordo comercial de aluguel ou compra de robôs quadrúpedes._x000D_
Possível parceria com a Universidade de São Paulo e UFRJ.</t>
  </si>
  <si>
    <t>- Redução de HHER e consequente POB;_x000D_
- Redução de riscos de incidentes/acidentes por retirada do homem de ambientes insalubres;_x000D_
- Aumento da confiabilidade e maiores chances de se realizar preditivas;_x000D_
- Melhorara nos registros das informações (como um IoT o robô poderá registrar os dados ou ser acessado/consultado/operado de qualquer lugar).</t>
  </si>
  <si>
    <t>RACIONAL (TEXTO DETALHADO): Para valorar este projeto foi realizada uma amostragem de tarefas de 1º escalão realizadas em uma plataforma selecionada (P-63) onde as tarefas foram classificadas em 4 níveis de dificuldade (fácil, médio, difícil e restrito); contudo, foram consideradas apenas as tarefas de níveis fácil e médio para valoração, computando o HH de confirmação dessas tarefas._x000D_
_x000D_
Obs 1.: A amostra correspondeu a cerca de 16% do total geral das tarefas de 1º escalão e com isso foi feita uma abrangência por linearidade para a plataforma inteira e posteriormente para 10 UEPs._x000D_
_x000D_
Obs2.: Foram descontadas eventuais perdas na valoração devido às dificuldades de acesso e impossibilidade de automação, e foram acrescentados ganhos de SMS. Para ajudar nessa análise foi realizado um workshop com a UN-BC._x000D_
_x000D_
Obs3.: De modo a ser bem conservador na valoração, foi considerado um impacto de ganho de apenas 25% do potencial._x000D_
_x000D_
Obs4.: Os custos considerados (CAPEX e OPEX) foram com as aquisições de robôs, acessórios e manutenção dos mesmos. Para isso, foram realizadas diversas reuniões com os fabricantes de interesse (Boston Dynamics e Taurob) com fins de estimar os custos envolvidos._x000D_
_x000D_
RESUMO:_x000D_
VARIÁVEL DE NEGÓCIO IMPACTADA: Ganho de HHER + Ganho de SMS_x000D_
IMPACTO CONSIDERADO (%): 25%_x000D_
Nº DE UEPs CONSIDERADAS PARA CÁLCULO: 10 UEPs_x000D_
HORIZONTE DE ANÁLISE: 10 anos a partir do 1º benefício gerado_x000D_
CAPEX IMPLANTAÇÃO: R$ 5 Milhões_x000D_
OPEX OPERAÇÃO/MANUTENÇÃO: R$ 45 Milhões_x000D_
ORIGEM DO CÁLCULO DO BENEFÍCIO: Impacto(%) x Ganho Real ajustado x Nº UEPs_x000D_
BENEFÍCIOS GERADOS: R$ 5 MM + R$ 10 MM + R$ 20 MM + 7xR$ 30 MM (quando estável)_x000D_
_x000D_
RACIONAL(TEXTO RESUMO): $[ Foi realizada uma amostragem de tarefas de 1º escalão realizadas em uma plataforma onde as tarefas foram classificadas em 4 níveis de dificuldade (fácil, médio, difícil e restrito); contudo, foram consideradas apenas as tarefas de níveis fácil e médio para valoração, computando o HH de confirmação dessas tarefas. ]$</t>
  </si>
  <si>
    <t>- Aumento excessivo da cotação do dolar pode gerar dificuldades na aquisição;_x000D_
- Falta de fornecedores no Brasil interessados em comercializar os robôs pode dificultar as aquisições.</t>
  </si>
  <si>
    <t>Desenvolvimento de aplicações "em cima" dos seguintes produtos comerciais, a saber:_x000D_
- Robô móvel quadrúpede SPOT;_x000D_
- Robô móvel quadrúpede ANYMAL;_x000D_
- Robô de esteira TAUROB.</t>
  </si>
  <si>
    <t>PT-200.20.00041.12</t>
  </si>
  <si>
    <t>EV-01173</t>
  </si>
  <si>
    <t>Soluções robóticas no projeto básico de FPSOs</t>
  </si>
  <si>
    <t>Integração de robótica no projeto básico de forma a permitir de forma estruturada e ampla a disseminação da aplicação de robôs em atividades de inspeção e operação na plataforma de referência (Eng. Básica Não Rotineira). _x000D_
A entrega se dará pela emissão de especificações técnicas, folha de dados de projetos, desenhos, memorial descritivo, diagramas elétricos e de automação.</t>
  </si>
  <si>
    <t>Redução de POB/HHER através da incorporação de sistemas robóticos em FPSOs. O projeto visa o desenvolvimento já no projeto básico da incorporação da infraestrutura, utilidades e acessibilidade para robótica no projeto básico evitando retrabalhos na plataforma para integração desses sistemas.</t>
  </si>
  <si>
    <t>P&amp;D: R$ 4 milhões_x000D_
Implantação: R$ 10 milhões</t>
  </si>
  <si>
    <t>DESAFIOS: Identificar oportunidades de robotização em FPSOs, bem como a identificação de sistemas robóticos no mercado que atendam esta demanda com pequenas implementações/ajustes._x000D_
_x000D_
ESTRATÉGIA DE IMPLANTAÇÃO: #[ Desenvolvimento durante a fase do projeto para incorporação durante C&amp;M. ]#</t>
  </si>
  <si>
    <t>Situação atual: Aguardando a autorização da alta gerência para a divulgação de edital de chamada publica para seleção de empresa/ICT._x000D_
Onde será aplicada: No projetos de FPSOs de Búzios._x000D_
A partir de quando: 2023</t>
  </si>
  <si>
    <t>Emissão de estudo de viabilidade técnico-econômica para incorporação dos sistemas robóticos em FPSOs.</t>
  </si>
  <si>
    <t>- SRGE/ESUP/APS e Todas UEPs_x000D_
- Fabricantes de robôs;_x000D_
- SPRINT ROBOTICS, Integradores de sistemas robóticos e automação.</t>
  </si>
  <si>
    <t>Desenvolvimento de empresas com competência para desenvolver soluções robóticas na indústria de óleo e gás e disseminação da cultura de robotização.</t>
  </si>
  <si>
    <t>Verba para efetivar a contratação de plano de trabalho.</t>
  </si>
  <si>
    <t>- Redução de POB;_x000D_
- Aumento de produtividade e confiabilidade;_x000D_
- Redução de tempo de custos logísticos.</t>
  </si>
  <si>
    <t>RACIONAL DE VALORAÇÃO: $[ Economia de aproximadamente R$ 95 milhões em VPL com a geração de benefício devido a redução de POB pela incorporação de sistemas robóticos nas plataformas marítimas. ]$  _x000D_
_x000D_
Obs.: Falta detalhar racional de valoração aqui com as premissas utilizadas para se chegar ao valor.</t>
  </si>
  <si>
    <t>Defasagem tecnológica, não ingresso no contexto de transformação digital e perca de competitividade financeira.</t>
  </si>
  <si>
    <t>Emissão de especificações técnicas, folha de dados de projetos, desenhos, memorial descritivo, diagramas elétricos e de automação.</t>
  </si>
  <si>
    <t>PT-200.20.00041.13</t>
  </si>
  <si>
    <t>EV-01174</t>
  </si>
  <si>
    <t>Compressores compactos herméticos</t>
  </si>
  <si>
    <t>Avaliar a viabilidade técnica e econômica e qualificar a tecnologia de compressão compacta hermética para futuros projetos de instalação de superfície na PETROBRAS. Este desenvolvimento conta com a participação das fornecedoras MAN (compressor HOFIM) e BAKER HUGHES (compressor ICL). A SIEMENS declinou interesse no projeto (compressor ICS retirado do mercado).</t>
  </si>
  <si>
    <t>1) Pacote de compressão 33% mais leve e com área ocupada 60% menor, comissionado e testado em fábrica, com escopo reduzido de instalação e comissionamento em campo;​_x000D_
2) Reduções no peso, área ocupada, CAPEX e prazo de construção e integração dos módulos de compressão das UEPs;​_x000D_
3) Ganho em produção devido à maior disponibilidade operacional dos serviços de compressão de gás de processo;​_x000D_
4) Redução de HHER a bordo, manutenção em oficina e operação remota;​_x000D_
5) Benefícios ambientais pela eliminação de óleo lubrificante e ventilação de hidrocarbonetos para a atmosfera. Também reduz queima na tocha.</t>
  </si>
  <si>
    <t>upimgs/Skid_MAN_Hofim.jpg</t>
  </si>
  <si>
    <t>UP93</t>
  </si>
  <si>
    <t>Ronaldo Lucas Alkmin Freire</t>
  </si>
  <si>
    <t>9809825</t>
  </si>
  <si>
    <t>Custos diretos associados à contratação da BHGE e MAN, totalizando R$3,2 milhões. A Siemens foi convidada a participar, mas declinou interesse em fornecer proposta técnica-comercial.</t>
  </si>
  <si>
    <t>O principal desafio para concluir a entrega proposta no prazo determinado é a disponibilidade de verba para a assinatura dos instrumentos contratuais já negociados com os fornecedores BHGE e MAN.</t>
  </si>
  <si>
    <t>Situação atual: A especificação técnica para as contratações dos fornecedores foram elaboradas e aprovadas pela área cliente. SBS finalizou as negociações para a assinatura dos instrumentos contratuais. Processo aguarda a disponibilidade de verba para a assinatura dos instrumentos pelo gestor da carteira tecnológica._x000D_
_x000D_
Onde será aplicada? A área cliente pretende avaliar a tecnologia tendo como foco a sua incorporação no projeto do FPSO de alta capacidade para Búzios. _x000D_
_x000D_
Quando será aplicada? A Fase 2 dos projetos de Búzios 10, 11 e 12 tem previsão de término em Set/21, Mar/22 e Set/22, respectivamente. Os contratos com os fornecedores dos compressores herméticos tem duração prevista de 6 meses a contar na sua assinatura.</t>
  </si>
  <si>
    <t>1) Projeto do pacote de compressão;_x000D_
2) Projeto do módulo de compressão;_x000D_
3) Projeto do módulo de elétrica;_x000D_
4) Eficiência operacional via análise RAM;_x000D_
5) Estratégias de manutenção, sobressalentes, peças de reposição, assistências técnicas e oficinas de reparo;_x000D_
6) Aspectos operacionais;_x000D_
7) FAT, montagem, interligação, comissionamento e pré-operação;_x000D_
8) Aspectos financeiros com impacto em CAPEX e OPEX.</t>
  </si>
  <si>
    <t>A realização desta entrega depende do envolvimento dos fornecedores que detém a tecnologia de compressão hermética e do SRGE/ESUP em conjunto com o Cenpes.</t>
  </si>
  <si>
    <t>Os benefícios da tecnologia de compressão compacta hermética mapeados pelo Cenpes em conjunto com a área cliente precisam ser confirmados ao longo do projeto. A análise dos parâmetros técnicos da entrega precisa resultar na favorabilidade da tecnologia nos projetos de investimento.</t>
  </si>
  <si>
    <t>1) Apoio multidisciplinar do SRGE;_x000D_
2) Contratos ativos com a BHGE e MAN;_x000D_
3) Recursos humanos do CENPES.</t>
  </si>
  <si>
    <t>1) Grande potencial de redução do peso, área ocupada, complexidade e consumo de utilidades. Rapidez na montagem, comissionamento e pré-operação;_x000D_
2) Maior eficiência operacional. Há registro de compressores herméticos operando no leito marinho há mais de 70 mil horas equivalentes com disponibilidade acima de 99%;_x000D_
3) Grande potencial de redução do HHER. Equipamento concebido para operação e diagnóstico em áreas remotas e sem nenhum tipo de intervenção humana de rotina (p.ex., manuseio de válvulas, comutação de elementos filtrantes, ronda de inspeção e preditiva, etc.);_x000D_
4) Aspectos de SMS: ausência de ventilação e emissão fugitiva de hidrocarboneto para a atmosfera, grande redução do HHER a bordo em atividades rotineiras e intervenções, simplificação do arranjo dos módulos e liberação de área no convés da embarcação.</t>
  </si>
  <si>
    <t>Raciocínio da valoração e ganho econômico para a cia:_x000D_
1) Redução do CAPEX do módulo de compressão: utilizado o projeto Cessão Onerosa como referência. Foram estimados os ganhos potenciais nos módulos de compressão Principal e Exportação caso o projeto tivesse optado pelos compressores compactos herméticos nestes serviços. Utilizadas as métricas do SRGE/ESUP para estimativa do CAPEX;_x000D_
2) Aumento do CAPEX do módulo de elétrica: utilizado o projeto Cessão Onerosa como referência. Foram estimados os impactos dos conversores de frequência dos compressores compactos herméticos Principal e Exportação no módulo de elétrica. Utilizadas as métricas do SRGE/ESUP para estimativa do CAPEX.</t>
  </si>
  <si>
    <t>1) Parecer técnico pode recomendar a não adoção dos compressores compactos herméticos por eventuais riscos e limitações atualmente desconhecidos;_x000D_
2) A área de DP pode recusar a adoção de uma tecnologia nova e com pouco precedente no E&amp;P global em virtude dos riscos para o negócio e do número restrito de fornecedores potenciais (BHGE, MAN e SIEMENS);_x000D_
3) Aprovação do pedido de alteração da diretriz de projeto para permitir conversores de frequência em aplicações de média tensão acima de 5MW.</t>
  </si>
  <si>
    <t>Proposta da entrega: Parecer técnico sobre a viabilidade dos compressores herméticos em projetos de superfície, de acordo com os parâmetros técnicos descritos a seguir. Estudo de base comparativa em relação à tecnologia de compressão convencional empregada nos projetos atuais (motor de velocidade fixa, variador hidráulico de velocidade e compressor com lubrificação a óleo e selagem a gás). Cenários de aplicação definidos pela área cliente para explorar as potencialidades e limitações da tecnologia._x000D_
_x000D_
Parâmetros técnicos: viabilidade técnica (área ocupada total, peso total, confiabilidade, maturidade tecnológica e outros aspectos tecnológicos relevantes) e econômica (ganho incremental em valor presente líquido envolvendo CAPEX e OPEX).</t>
  </si>
  <si>
    <t>PT-200.20.00169.07</t>
  </si>
  <si>
    <t>EV-01175</t>
  </si>
  <si>
    <t>Software para extensão da campanha de turbina a gás</t>
  </si>
  <si>
    <t>Software para analisar a campanha de turbinas a gás e estimar a sua vida residual</t>
  </si>
  <si>
    <t>Maximizar a vida em serviço das turbinas a gás aeroderivativas entre revisões em oficina, reduzindo o número de intervenções de troca de máquinas e máquinas sobressalentes ou contratos de leasing.</t>
  </si>
  <si>
    <t>Solicitado no CTO R$6.000.000,00, sendo R$ 3.200.000,00 (PEP 78 - Termo de Cooperação) e R$ 2.800.000,00 (PEP 75 - Hh interno).</t>
  </si>
  <si>
    <t>1) Disponibilidade de recursos para a contratação de ICT;_x000D_
2) Disponibilidade de informações técnicas para a pesquisa;_x000D_
3) Apoio da TIC.</t>
  </si>
  <si>
    <t>Situação atual: detalhamento dos requisitos do produto_x000D_
Onde será aplicada: UN-BC, UN-BS, UN-RIO_x000D_
A partir de quando: primeira versão (beta) do sistema</t>
  </si>
  <si>
    <t>1) Ausência de erros de programação;_x000D_
2) Adaptabilidade a diferentes cenários;_x000D_
3) Qualidade intrínseca dos métodos;_x000D_
4) Facilidade de implementação.</t>
  </si>
  <si>
    <t>1) Instituições de Ciência e Tecnologia (em prospecção);_x000D_
2) Unidades operacionais;_x000D_
3) Oficina de turbomáquinas do E&amp;P.</t>
  </si>
  <si>
    <t>Inexistência de contrato de O&amp;M e a metodologia ser usada pelos clientes internos</t>
  </si>
  <si>
    <t>1) Especialistas das áreas cliente;_x000D_
2) Recursos humanos da ICT;</t>
  </si>
  <si>
    <t>1) Menos Hh exposto ao risco;_x000D_
2) Maior produtividade;_x000D_
3) Menor custo de revisão.</t>
  </si>
  <si>
    <t>Redução de custos com atividades associadas à revisão de turbinas a gás em oficina (contratação, desmontagem, transporte, revisão, remontagem e leasing  ou manutenção de pool de reserva)</t>
  </si>
  <si>
    <t>Área cliente assinar contrato de O&amp;M para os turbogeradores.</t>
  </si>
  <si>
    <t>Proposta: permitir extender a campanha operacional da turbina a gás entre revisões em oficina_x000D_
_x000D_
Parâmetro técnico: tempo entre revisões (horas equivalentes em operação)</t>
  </si>
  <si>
    <t>EV-01176</t>
  </si>
  <si>
    <t>Sistema inteligente para levantamento dos fatores de uso de cargas elétricas nos FPSOs correlacionados às demandas de produção</t>
  </si>
  <si>
    <t>Desenvolver software (open source) para determinar fatores de carga e de intermitência de cargas elétricas de plataformas de produção de petróleo e gás natural, correlacionando-os às variáveis de processo e cenário de operação do sistema elétrico.</t>
  </si>
  <si>
    <t>A partir do aprendizado dos históricos de operação das plataformas de produção de petróleo e gás natural, espera-se, obter: a) Maior exatidão no dimensionamento de sistemas e equipamentos de distribuição de energia elétrica.b) Redução do custo dos sistemas elétricos dos projetos de novas plataformas.c) Redução do peso e área destinada aos equipamentos de distribuição dos sistemas elétricos de plataformas.d) Redução de tempo na elaboração do projeto de sistemas elétricos.e) Incremento à produção de plataformas existentes.</t>
  </si>
  <si>
    <t>O custo do projeto é a composição de custos de atividades, tais como: Equipamento e Material Permanente; Equipe Executora; Diária ou Ajuda de Custo; Material de Consumo; Serviços de Terceiros; Protótipo ou Unidade Piloto; Outras Despesas._x000D_
Não está previsto custos de implantação para a utilização do software.</t>
  </si>
  <si>
    <t>Disponibilizar tecnologias, sistemas e ferramentas e práticas de gestão para otimização da produção, dos processos e para suporte à tomada de decisão._x000D_
A estratégia de implantação do produto se inicia com a seleção do FPSO piloto e o mapeamento do processo, a implementação das técnicas ML e de extração de características, a construção do Banco de Dados de treinamento e inferência, na qual são feitas análises de consistências e de exploração de dados em ambiente controlado, disponível em plataforma livre. Em sequência é feita a delimitação de condições de contorno (integração e interface) e apresentação da PoC (prova de conceito), em ambiente controlado, disponível em plataforma livre. São realizadas melhorias, desenvolvido um produto mínimo viável (PMV), para aplicação em ambiente relevante, disponível em plataforma livre. Com base no PMV é desenvolvido o protótipo (software), realizada a implantação (treinamento, operação assistida, documentação), apresentado o registro do software e roadmap de solução integrada futura. O encerramento do projeto é feito com a entrega do software, documentação (artigos, RT, ...) e workshop final._x000D_
Para avançar na cadeia de maturidade tecnológica e comercial, dois caminhos naturais são desenhados: a) inclusão do software na cadeia de ações da TIC corporativa, para implementar melhorias ao software; b) utilização de startup ao final do projeto, com expertise no avanço de maturidade tecnológica e comercial do produto; c) contratação da ICT ao final do projeto, como prestadora de serviços e avanço de maturidade tecnológica do produto.</t>
  </si>
  <si>
    <t>O dimensionamento de projeto especifica os equipamentos em função de simulação de pontos específicos de operação da planta._x000D_
O software permite cruzamento de dados reais para aplicação nas unidades offshore novas e existentes._x000D_
Pretende-se utilizar a ferramenta computacional imediatamente após a finalização do projeto.</t>
  </si>
  <si>
    <t>a) Direcionamento do desenvolvimento do software tendo como partida a Prova de Conceito._x000D_
b) Avaliação do banco de dados e escolha dos dados representativos para treinamento, teste e validação do software._x000D_
c) Aproveitamento da IA e Aprendizado de Máquinas para apoio à tomada de decisão na especificação de projeto e na operação.</t>
  </si>
  <si>
    <t>a) ICT com expertise em ferramentas de IA, programas open source e aplicações em concessionárias de energia elétrica._x000D_
b) Suporte do usuário, que fornecerá os bancos de dados, participará da validação do software, além de ser o usuário final do software._x000D_
_x000D_
Dados do SIGITEC:_x000D_
Processo: 2020/00149-8_x000D_
No. da PT: PT-154.01.13580_x000D_
Vínculo institucional do processo: UFF</t>
  </si>
  <si>
    <t>Espera-se que os resultados positivos da implantação alavanque a comunidade científica a produzir trabalhos com propósitos bem definidos, reduzindo custos e agregando valores.</t>
  </si>
  <si>
    <t>a) Otimização de projeto do sistema elétrico._x000D_
b) Aumento da produção de unidades existentes.</t>
  </si>
  <si>
    <t>O ganho econômico da utilização do software é o suporte deste às tomadas de decisão, permitindo maior assertividade no desenvolvimento de projeto e no aproveitamento de unidades existentes, focando no resultado fim do negócio - "menor custo e maior lucro"._x000D_
_x000D_
O raciocínio de valoração foi realizado juntamente com o cliente e se baseou no incremento à produção, obtida do estudo de aproveitamento da energia elétrica devido à otimização do aproveitamento de cargas de processo da plataforma P69, considerando:_x000D_
a) Potência instalada dos geradores (instalada = 75MW)._x000D_
b) Produção nominal diária da P69 relacionada a potência elétrica (150.000 BOE/59,49MW)._x000D_
c) Potência elétrica residual dos geradores (residual = 75MW – 59,49MW = 15,51MW)._x000D_
d) Estudo analítico de produção em função das cargas elétricas relativas aos ajustes das cargas de processo (temperatura de operação do vaso separador de gás do tratador eletrostático (V-TO); temperatura de operação do separador de água livre (SG); limitação da relação gás óleo (RGO) e capacidade nominal de processamento de gás)._x000D_
e) Produção diária e potência elétrica do estudo analítico [173.000BOE/ 66,93MW]._x000D_
f) Incremento à produção do estudo analítico utilizando ferramentas de inteligência artificial nos ajustes das cargas de processo._x000D_
_x000D_
Outro raciocínio de valoração, também pertinente, porém não realizado, é a aplicação do software no projeto, para evitar subdimensionamento ou sobredimensionamento, para maior assertividade de peso, área, regime de operação, prazo de entrega, padronização, custo.</t>
  </si>
  <si>
    <t>A técnicas de IA e Machine Learning são bastante conhecidas, porém não aplicadas nos sistemas offshore._x000D_
Entende-se que o impacto será positivo, uma vez que teremos mais conhecimento das nossas unidades offshore. No caso de desaceleração do crescimento da economia, a otimização da produção de unidades existentes pode ser uma alternativa à redução do investimento.</t>
  </si>
  <si>
    <t>A proposta da entrega se pauta no desenvolvimento de um software, baseado em Aprendizado de Máquinas, para correlacionar fatores de carga e de intermitência das cargas elétricas frente ao processo._x000D_
A avaliação de fatores de carga das cargas elétricas permitirá otimizar o dimensionamento do sistema elétrico._x000D_
A avaliação dos fatores de intermitência das cargas elétricas permitirá otimizar o uso da energia elétrica em função das demandas de produção ao longo da vida útil da planta.</t>
  </si>
  <si>
    <t>PT-200.20.00169.09</t>
  </si>
  <si>
    <t>EV-01177</t>
  </si>
  <si>
    <t>Diagnóstico on-line de máquinas elétricas rotativas utilizando técnicas de descargas parciais</t>
  </si>
  <si>
    <t>Sistema de diagnóstico online de máquinas elétricas rotativas através de descargas parciais usando aprendizado de máquinas e estabelecimento de critérios de medição e aceitação em testes de aceitação de fábrica e acompanhamento das medições de campo para diagnóstico e prescrição de ações corretivas.</t>
  </si>
  <si>
    <t>Redução de custos operacionais e aumento de confiabilidade das instalações e equipamentos; Redução na dependência dos fabricantes quanto ao fornecimento de sistemas de medição de descargas parciais;Redução da dependência técnica dos fabricantes de máquinas elétricas rotativas quanto aos valores máximos aceitáveis nos testes de aceitação de fábrica (TAF), em razão de o tema não ser abordado na literatura e nem haver normalização técnica aplicável.</t>
  </si>
  <si>
    <t>Dificuldade de se obter junto aos fabricantes dos sistemas de medição de descargas parciais (DP), análises conclusivas da condição de isolamento das máquinas a partir dos dados medidos;_x000D_
Abordagem pouco difundida na literatura técnica a respeito de diagnóstico da condição de isolamento de máquinas rotativas de média tensão, em especial, acionadas por inversores de frequência, uma vez que o processamento dos dados requer um algoritmo específico de filtragem dos sinais medidos, em virtude dos ruídos oriundos do chaveamento de conversores de frequência e de geradores síncronos, por exemplo; _x000D_
Limitação de empresas com expertise no assunto proposto e “gap” de conhecimento para exploração da comunidade técnico-científica;_x000D_
Limitação para definição de requisito adicional à norma IEC 60034-27-1/2 do valor inicial máximo de descargas parciais (DP) em máquinas elétricas rotativas com tensão superior a 6kV, uma vez que este tema não é abordado na literatura e nem na normalização técnica aplicável;_x000D_
Dificuldade em estabelecer requisitos de projeto para isolamento de máquinas rotativas, seja submetida a DP ou não, uma vez que o conhecimento permanece retido nos fabricantes de máquinas elétricas rotativas, o que esbarra numa limitação técnica do profissional que elabora alguns requisitos técnicos para especificação de motores.</t>
  </si>
  <si>
    <t>O diagnóstico on-line de máquinas elétricas rotativas utilizando técnicas de descargas parciais  é uma tarefa complexa, sendo que a solução proposta será aplicada em engenharia de equipamentos dinâmicos e sistemas elétricos.</t>
  </si>
  <si>
    <t>Instituições científicas, tecnológicas e de inovação.</t>
  </si>
  <si>
    <t>Redução de custos operacionais e aumento de confiabilidade das instalações e equipamentos; _x000D_
Redução na dependência dos fabricantes quanto ao fornecimento de sistemas de medição de descargas parciais (DP);_x000D_
Redução da dependência técnica dos fabricantes de máquinas elétricas rotativas quanto aos valores máximos (DP) aceitáveis nos testes de aceitação de fábrica (TAF), em razão de o tema não ser abordado na literatura e nem haver normalização técnica aplicável.</t>
  </si>
  <si>
    <t>Diminuição dos custos ocasionados pela parada de produção, manutenção corretiva e mão de obra exposta ao risco (HHER)._x000D_
Raciocínio da Valoração._x000D_
Inicialmente, com o apoio da UN, foram realizados os seguintes levantamentos:_x000D_
- Foram quantificadas as falhas das máquinas elétricas rotativas da UN-RIO que tiveram causas relacionadas ao isolamento do estator, que está intimamente relacionado ao fenômeno de descargas parciais;_x000D_
- Os custos relativos ao serviço de reparo tais como: rebobinamento do estator, balanceamento do mancal, comissionamento e ensaios foram obtidos através de intervenção realizada;_x000D_
- A respeito da perda de produção de óleo (unidade de medida em barris – bbl), foram quantificadas apenas as evidências registradas indicadas nos RTAs ou disponíveis em planilhas eletrônicas, disponibilizadas pela gerência UN-RIO/SOP/COI;_x000D_
- Ainda que não seja possível indicar todos os registros de perdas de produção (falta de evidências) decorrente das falhas das máquinas de 13,8 kV, presume-se que os custos totais de manutenção (OPEX) à companhia, ao longo do tempo, sejam superiores à R$ 29 milhões._x000D_
Para estimativa do fluxo de caixa, foi suposto que o ganho com o projeto (considerando uma taxa de efetividade em torno de 85%) será gradativo nos primeiros 5 anos, em função da implementação gradativa nas unidades, para a partir de então torna-se estável, assumindo que a tecnologia já estaria implementada de forma efetiva.</t>
  </si>
  <si>
    <t>Previsibilidade da condição de isolamento das máquinas elétricas rotativas com tensão superior a 6 kV;_x000D_
Redução de perdas de produção e aumento da confiabilidade operacional dos equipamentos críticos das Unidades da Petrobras;_x000D_
Subsídio no processo de tomada de decisão na operação da Unidade de forma a permitir a antecipação das atividades de manutenção programada antes de uma eventual falha inesperada;_x000D_
Melhoria na elaboração dos requisitos técnicos de projeto de máquinas elétricas ao estabelecer um valor máximo (ou um conjunto de valores e a forma de medi-los) de DP a ser aplicado nos testes de aceitação de fábrica (TAF) dos novos projetos da Companhia.</t>
  </si>
  <si>
    <t>PT-200.20.00169.10</t>
  </si>
  <si>
    <t>EV-01178</t>
  </si>
  <si>
    <t>Protótipo para diagnóstico de transformadores a seco</t>
  </si>
  <si>
    <t>Desenvolvimento de protótipos para caracterização no domínio da frequência de transformadores a seco para monitoramento preditivo</t>
  </si>
  <si>
    <t>EV-01179</t>
  </si>
  <si>
    <t>Procedimento de inspeção radiográfica com contraste por nanopartícula</t>
  </si>
  <si>
    <t>"Procedimento para aumentar a detectabilidade e confiabilidade de ensaio radiográfico em trincas de fadiga com a aplicação de_x000D_
nanotecnologia e utilização de técnicas de radiografia industrial"</t>
  </si>
  <si>
    <t>Detecção de trincas de fadiga em estágios iniciais. Possibilidade de monitoramento de crescimentos da trinca com projeção de vida útil. Execução do ensaio sem necessaidade de retirada de pintura e(ou) isolamento térmico.</t>
  </si>
  <si>
    <t>U4K2</t>
  </si>
  <si>
    <t>Kratus Ranieri</t>
  </si>
  <si>
    <t>2455782</t>
  </si>
  <si>
    <t>produção de nanopartículas de elevado número atômico com uniformidade morfológica. otimização dos parâmetros de produção</t>
  </si>
  <si>
    <t>EV-01180</t>
  </si>
  <si>
    <t>Metodologia para determinação de temperaturas na estrutura do flare e equipamentos</t>
  </si>
  <si>
    <t>Obtenção das correlações empíricas de convecção e radiação para estrutura do flare e equipamentos e determinação das suas respectivas temperaturas.</t>
  </si>
  <si>
    <t>- Avaliação da necessidade ou não da instalação de heat shield na torre do flare, bem como o seu dimensionamento, seja para unidades novas ou em operação;_x000D_
- Aumentar a confiabilidade na especificação de materiais e revestimentos na estrutura do flare e equipamentos em seu entorno, bem como especificação de materiais para reparo da estrutura;_x000D_
- Avaliação do aumento de produção na UEP para diferentes composições de gases e a influência da radiação da chama do flare em sua estrutura e equipamentos do entorno;_x000D_
- Calibração dos modelos atuais de simulação de radiação de calor do flare.</t>
  </si>
  <si>
    <t>upimgs/P70.jpg</t>
  </si>
  <si>
    <t>Os custos econômicos envolvidos no P&amp;D são de R$ 1.982.363,08. Para os custos de implantação serão gastos somente HH para as simulações.</t>
  </si>
  <si>
    <t>- Logística de transporte do skid de medição;_x000D_
- Limitação de POB na UEP.</t>
  </si>
  <si>
    <t>- Ensaios laboratoriais já preparados;_x000D_
- Skid para medição em campo já montado e certificado._x000D_
- Aplicação em flare de UEP já existente ou em projeto novos._x000D_
- Implantação a partir de Dezembro/2021</t>
  </si>
  <si>
    <t>- Verificação dos resultados obtidos no laboratório e no campo com os modelos atuais.</t>
  </si>
  <si>
    <t>Pontifícia Universidade Católica do Rio de Janeiro (PUC-Rio)</t>
  </si>
  <si>
    <t>Não se vislumbra qualquer ação do mercado para que a entrega possa atingir o resultado esperado.</t>
  </si>
  <si>
    <t>- Prazo para certificação do painel de medição para área classificada (Zona 2);_x000D_
- Importação do radiômetro para o skid de medição de radiação e laboratório.</t>
  </si>
  <si>
    <t>- Ajustes da produção para os casos que a composição dos gases de queima sejam diferentes da condição de projeto;_x000D_
- Possíveis ganhos de CAPEX por redução de dimensão ou eliminação do Heat Shield;_x000D_
- Avaliação de instalação de proteções térmicas em módulos e equipamentos no entorno do flare.</t>
  </si>
  <si>
    <t>Premissas da Valoração (VPL)_x000D_
1- Redução de CAPEX (R$ 1,10Mi)_x000D_
    - Redução do heat shield de 1/3 para 1/9 - R$ 0,80Mi;_x000D_
    - Flange 300#28"-AI310H para 150#28"-AI316L - R$ 0,20Mi;_x000D_
    - Não contratação de estudo de radiação - R$ 0,1Mi._x000D_
_x000D_
2 - Redução de OPEX (R$ 0,60Mi)_x000D_
     - Redimensionamento de área de heat shield - R$ 0,40Mi;_x000D_
     - Manutenção de reparo da estrutura do flare - 0,10Mi;_x000D_
     - Não contratação de estudo de radiação - R$ 0,1Mi._x000D_
_x000D_
3 - Aumento de Produção (R$ 11,00Mi)_x000D_
     - No início de produção da UEP, pode-se aumentar a capacidade de queima do flare, e consequentemente, a produção em até 50%;_x000D_
     - 10% de aumento de produção por 60 dias;_x000D_
     - Produção inicial de 10mil bpd</t>
  </si>
  <si>
    <t>Surgimento de tecnologia disruptiva para produção de petróleo sem necessidade de queima de gases.</t>
  </si>
  <si>
    <t>Obter as correlações de transferência de calor  e emissividade das superfícies , e como consequência, o cálculo e a medida da temperatura.</t>
  </si>
  <si>
    <t>PT-200.20.00040.27</t>
  </si>
  <si>
    <t>EV-01181</t>
  </si>
  <si>
    <t>Procedimento de inspeção por PM para detecção de trincas por fadiga (Aço Carbono, Duplex e Superduplex) e desenvolvimento de yoke com massa abaixo de 2 kg</t>
  </si>
  <si>
    <t>"Procedimento de inspeção de PM em aços duplex/superduplex;Procedimento de inspeção de PM para aço carbono para detecção de descontinuidades subsuperficiais além de 1 mm profundidade;Disponibilização de yoke com massa abaixo de 2 kg."</t>
  </si>
  <si>
    <t>- Aumentar a capacidade de detecção de trincas de fadiga em equipamentos fabricados em aço inoxidável duplex e superduplex,              - Fabricação de um yoke específico, com possível mudança de material do núcleo magnético das espiras que  induzem o campo magnético. O equipamento deve permitir a variação de frequência de indução do  campo, deve permitir também que se varie a intensidade  de campo magnético ( por variação de corrente e  /ou número de  espiras ). O projeto deve visar ainda um yoke com massa menor do que 2 kg. -	Estabelecer um procedimento de inspeção por partículas magnéticas, técnica do yoke, para detecção de trincas de fadiga em soldas e metal base de aços inoxidáveis duplex e superduplex.               Observação: espera-se que as condições, requisitos para a inspeção de soldas e metal base sejam distintas  e os resultados retratem a análise das duas situações.</t>
  </si>
  <si>
    <t>O valor do projeto é de cerca de R$1.287.000,00 . Desde a sua concepção , planejamento, o projeto envolveu em larga escala a mão de obra Petrobras, o que possibilitou a redução de um valor original de mais de 2 milhões para o valor informado acima</t>
  </si>
  <si>
    <t>Fabricação de corpos de prova, desenvolvimento de aparelhagem.</t>
  </si>
  <si>
    <t>Incidência de trincas de fadiga em estágio inicial de propagação em equipamentos e tubulações de aços inoxidáveis duplex e superduplex. _x000D_
Devido às características ferromagnéticas peculiares desses  aços (microestrutura bifásica formada por ferrita e austenita) com grande redução de permeabilidade magnética e com possibilidade de variação destas propriedades magnéticas ( a depender da temperatura de operação, processo de fabricação,  conformação destes materiais)  o ensaio de Líquido Penetrantes tem sido usado como ensaio superficial exclusivo. _x000D_
O método de líquidos penetrantes não detecta trincas subsuperficiais e apresenta dificuldade para detecção de descontinuidades  rasas, que é uma característica de trincas, por exemplo, de fadiga em fase  inicial de nucleação.  Ela pode ser utilizada em todas as Unidades Operacionais e de Serviços do Sistema Petrobras que possuam equipamentos fabricados em aço inoxidável duplex e superduplex</t>
  </si>
  <si>
    <t>A disseminação da informação sobre a utilização do ensaio de PM nas situações propostas no projeto</t>
  </si>
  <si>
    <t>ITA (Instituto Tecnológico da Aeronáutica)_x000D_
IEAV (Instituto de Estudos Avançados)</t>
  </si>
  <si>
    <t>Disponibilização da tecnologia para as empresas que fabricam aparelhagem para o ensaio de partículas magnéticas</t>
  </si>
  <si>
    <t>Aquisição de chapas_x000D_
Soldagem dos corpos de prova_x000D_
Confecção de descontinuidades_x000D_
Utilização dos laboratórios de END do Cenpes/Sequi e IEAV</t>
  </si>
  <si>
    <t>- Aumentar a capacidade de detecção de trincas de fadiga em equipamentos fabricados em aço inoxidável duplex e superduplex, _x000D_
             - Fabricação de um yoke específico, com possível mudança de material do núcleo magnético das espiras que  induzem o campo magnético. O equipamento deve permitir a variação de frequência de indução do  campo, deve permitir também que se varie a intensidade  de campo magnético ( por variação de corrente e  /ou número de  espiras ). O projeto deve visar ainda um yoke com massa menor do que 2 kg. _x000D_
_x000D_
-	Estabelecer um procedimento de inspeção por partículas magnéticas, técnica do yoke, para detecção de trincas de fadiga em soldas e metal base de aços inoxidáveis duplex e superduplex. _x000D_
              Observação: espera-se que as condições, requisitos para a inspeção de soldas e metal base sejam distintas  e os resultados retratem a análise das duas situações.</t>
  </si>
  <si>
    <t>Possibilidade de evitar a parada de uma Unidade _x000D_
Exemplo de uma situação real_x000D_
VPL:  R$180.000.000,00 (O VPL representa o cenário de vazamento de um equipamento  e se baseia no caso de trincas ocorridas nos vasos separadores V-TO-1223001 e V-TO-1223002 da P-66 em 2017. Uma das trincas descobertas tinha uma profundidade de cerca de 85% da espessura do vaso. Em caso de rompimento, estima-se uma parada da plataforma de cerca de 1 mês ( possibilidade de incêndio, danos a outros equipamentos e módulos , reparos, inspeções). A parada do vaso representaria a parada da produção de toda a plataforma ( capacidade de 150000 bpd. O valor considera, ainda, uma estimativa de US$40,00 para o barril de petróleo</t>
  </si>
  <si>
    <t>Geração de um procedimento qualificado para utilização em todas as Unidades do Sistema Petrobras._x000D_
Confecção de um yoke específico, com massa abaixo de 2 kg</t>
  </si>
  <si>
    <t>PT-200.20.00040.28</t>
  </si>
  <si>
    <t>EV-01182</t>
  </si>
  <si>
    <t>Procedimento de inspeção ACFM para aços inoxidáveis</t>
  </si>
  <si>
    <t>Procedimento de inspeção ACFM para aços inoxidáveis e estudo do comportamento de sinais do ensaio de ACFM considerando tipos de sondas, geometrias, variações metalúrgicas variações de permeabilidade magnética</t>
  </si>
  <si>
    <t>Disponibilizar uma técnica de inspeção que auxilie  na utilização de ferramentas de avaliação de integridade (fornecendo informação quantitativa sobre comprimento e altura de trincas),  permitindo a avaliação da necessidade de parada de uma Unidade e diminuindo os riscos relativos à integridade , operacionalidade, segurança e perdas econômicas.</t>
  </si>
  <si>
    <t>O valor do projeto é de cerca de R$887.000,00 . Desde a sua concepção , planejamento, o projeto envolveu, primordialmente, a mão de obra Petrobras, o que possibilitou a redução de um valor original de cerca de 2 milhões para menos de um milhão, conforme informado acima.</t>
  </si>
  <si>
    <t>Planejamento correto dos corpos de prova ( dimensional, localização , quantidade de descontinuidades),  que sejam representativos das situações reais de inspeção. _x000D_
Procedimento de soldagem que atenda ao planejamento das características da solda</t>
  </si>
  <si>
    <t>Os aços inoxidáveis são largamente empregados nas Unidades do setor petroquímico, tanto offshore quanto onshore. A manutenção da integridade destes equipamentos, instalações passa, obrigatoriamente, pela etapa de realização de ensaios não destrutivos, que visam a detecção de descontinuidades e que podem, se não descobertas a tempo e tratadas, causar falhas catastróficas, como perda de toda uma Unidade e de vidas. Trincas são descontinuidades de ocorrência possível e comum para todos os tipos de materiais, equipamentos, processos de fabricação, etapa de fabricação, construção, montagem, operação, e como informado anteriormente, são responsáveis por falhas que podem ser catastróficas. A utilização cada vez maior da mecânica da fratura, área da mecânica que analisa a propagação de descontinuidades, que usa as informações dimensionais destas descontinuidades para estabelecer a vida útil, tempo de uso antes de uma intervenção, necessidade de reparo imediato de um equipamento, componente, faz com que as técnicas de ensaios não destrutivos que forneçam informações sobre as dimensões, principalmente altura e comprimento, e com incerteza baixa, tenham cada vez mais importância e utilização. O ensaio ACFM é uma técnica com esta característica. Outras técnicas largamente empregadas para dimensionamento de altura são ultrassom phased array e ultrassom ToFD, porém para inspeção de soldas de materiais austeníticos a técnica ToFD ainda não apresenta resultados satisfatórios e a técnica phased array necessita de um processo de qualificação de procedimento mais complexo e demorado, ao contrário do que seria necessário para o ensaio por ACFM. Este trabalho, portanto, permitiria em muitas situações, o aumento da abrangência das inspeções._x000D_
Atualmente, o ensaio é usado, basicamente, em inspeções em aço carbono com sondas convencionais. A técnica poderá ser utilizada a partir da data de conclusão do projeto ( tempo de projeto- 2 anos) e confecção do Procedimento de Inspeção. Ela pode ser utilizada em todas as Unidades Operacionais e de Serviços do Sistema Petrobras que possuam equipamentos fabricados em aço inoxidável austenítico</t>
  </si>
  <si>
    <t>A disseminação da informação sobre a utilização da técnica ACFM nas situações propostas no projeto</t>
  </si>
  <si>
    <t>ABENDI ( Associação Brasileira de Ensaios não Destrutivos e Inspeção)</t>
  </si>
  <si>
    <t>Toda a aparelhagem e acessórios estão disponíveis no mercado, porém com alguns acessórios pouco utilizados no Brasil ( e também no mundo) portanto, com o aprendizado e Procedimento de Inspeção gerado, aumenta-se o escopo de utilização da técnica. O Procedimento, além de permitir a inspeção nas situações propostas no projeto, aumenta o conhecimento por parte dos profissionais e setores beneficiados pelo seu uso, podendo ser utilizado também como referência para requisitos contratuais.</t>
  </si>
  <si>
    <t>Aquisição de chapas_x000D_
Soldagem dos corpos de prova_x000D_
Confecção de descontinuidades_x000D_
Envolvimento de profissionais certificados em ACFM</t>
  </si>
  <si>
    <t>Possibilidade de evitar a parada de uma Unidade _x000D_
Exemplo de uma situação real_x000D_
VPL:  R$180.000.000,00 (O VPL representa o cenário de vazamento de um equipamento  e se baseia no caso de trincas ocorridas nos vasos separadores V-TO-1223001 e V-TO-1223002 da P-66 em 2017. Uma das trincas descobertas tinha uma profundidade de cerca de 85% da espessura do vaso. Em caso de rompimento, estima-se uma parada da plataforma de cerca de 1 mês ( possibilidade de incêndio, danos a outros equipamentos e módulos , reparos, inspeções). A parada do vaso representaria a parada da produção de toda a plataforma ( capacidade de 150000 bpd. O valor considera, ainda, uma estimativa de US$40,00 para o barril de petróleo</t>
  </si>
  <si>
    <t>Confecção de procedimento de inspeção e relatório técnico sobre comportamento dos sinais em diferentes condições ( geometrias, descontinuidades, materiais)</t>
  </si>
  <si>
    <t>PT-200.20.00040.29</t>
  </si>
  <si>
    <t>EV-01183</t>
  </si>
  <si>
    <t>ATLAS DIGITAL da fiscalização - ferramenta de suporte à decisão com base em lições aprendidas</t>
  </si>
  <si>
    <t>Solução para apoiar o GESTOR DO PROJETO na PREDIÇÃO de PRAZOS e CUSTOS a partir da identificação de padrões nas bases de dados de PROJETOS PASSADOS, utilizando INTELIGÊNCIA ARTIFICIAL integrada com percepção de ESPECIALISTAS.</t>
  </si>
  <si>
    <t>(i) Possibilidade de REDUÇÃO em até 50% DOS CUSTOS DE PLEITOS, segundo IPA(ii) Gestão de riscos mais eficiente apoia a redução dos prazos da Fase IV(iii) Aumento da produtividade, devido apoio na fiscalização de contratadas</t>
  </si>
  <si>
    <t>upimgs/imagem_atlas.jpg</t>
  </si>
  <si>
    <t>Custos referente à contratação da Instituição. Valor aproximado de 1,7MM.</t>
  </si>
  <si>
    <t>- Ausência de iniciativa para estruturar os dados históricos de projeto_x000D_
 - Gerar lições aprendidas que sejam automaticamente atualizadas_x000D_
 - Uma solução de predição que possa nos “ensinar” a aprender com projetos passados</t>
  </si>
  <si>
    <t>Projeto em fase de contratação, em que o mercado está começando a desenvolver pesquisas na área._x000D_
_x000D_
Solução para apoiar o GESTOR DO PROJETO de SI na identificação de RISCOS a partir de lições dos PROJETOS PASSADOS, com foco na PREDIÇÃO de PRAZOS e CUSTOS. COMO? (i) avaliando DADOS de projetos passados: Riscos, RDO, RFO, SMPs, documentos de projeto, etc.; (ii) utilizando IA para tratar essas informações e verificar sua relevância e relacionamento; (iii) VALIDAR os resultados da IA com a revisão dos resultados por PROFISSIONAIS EXPERIENTES; (iv) PILOTO para utilização a partir de Búzios; (iv) No desenvolvimento do projeto o Monitor de risco avalia: a. Propostas de Tratamentos para o risco; b. Se o risco está sendo devidamente tratado; c. Se estão surgindo novos riscos.​_x000D_
_x000D_
Oportunidade de aplicação para os projetos de Búzios.</t>
  </si>
  <si>
    <t>(i) Acesso ao banco de dados;_x000D_
(ii) Disponibilização de especialistas com experiência na Fase 4 para calibração do monitor;_x000D_
(iii) Integração ao Sistema Integrado de Gestão da SRGE.</t>
  </si>
  <si>
    <t>SRGE, TIC e UFMG.</t>
  </si>
  <si>
    <t>Desenvolvimento de novos FPSOs.</t>
  </si>
  <si>
    <t>(i) Contratação do TC_x000D_
(ii) Apoio da TIC no envio dos dados para a UFMG_x000D_
(iii) Apoio da TIC na integração do software ao sistema da SRGE.</t>
  </si>
  <si>
    <t>Redução do tempo  e custos de desenvolvimento devido melhoria e predição na gestão de riscos.</t>
  </si>
  <si>
    <t>R$ 31MM/FPSO_x000D_
Baseado em uma análise conservadora da planilha de SMPs e utilizando um parâmetro da IPA._x000D_
 _x000D_
PREMISSAS PARA VALORAÇÃO:​_x000D_
Fonte: Relatório SMPs 07/fev/2020​_x000D_
(i) Filtro da Descrição da Mudança (Coluna O) com as palavras: Risco ou Risk ​_x000D_
(ii) Filtro da Coluna "Etapa Atual" com as palavras: "Implementação" e "Concluída";​_x000D_
(iii) Conversão de U$ para R$ (dado que existem dados com as duas moedas);​_x000D_
(iv) Multiplicação de valor total do filtro po 50%, devido ao ganho na eficiêcia da gestão de risco (fonte: IPA);​_x000D_
(v) Divisão do valor resultante por 9 (quantidade de FPSOs que são resultados da planilha).​</t>
  </si>
  <si>
    <t>(i) Não conseguir aplicar os resultados do projeto por não ter novos projetos de FPSOs próprios. _x000D_
(ii) Saída de profissionais experientes por PIDV.</t>
  </si>
  <si>
    <t>Desenvolvimento de uma solução integrada de dados de projetos passados, visando a otimização do planejamento e execução de novos projeto, considerando:_x000D_
(i) Obtenção de uma base de dados única do histórico de projetos passados_x000D_
Ponto de Partida - UEPs da SRGE_x000D_
(ii) Uso de inteligência artificial para auxílio à tomada de decisões quanto à prazo e custo.</t>
  </si>
  <si>
    <t>PT-200.20.00103.10</t>
  </si>
  <si>
    <t>EV-01184</t>
  </si>
  <si>
    <t>Nanorevestimento para bombas e válvulas</t>
  </si>
  <si>
    <t>Relatório dos testes tribológicos do nanorevestimento, análise do custo benefício do uso do nanorevestimento, procedimentos de aplicação e empresas aptas para realização do revestimento</t>
  </si>
  <si>
    <t>EV-01185</t>
  </si>
  <si>
    <t>Metodologia de utilização de padrões neutros em trocas de informações entre projetos de engenharia</t>
  </si>
  <si>
    <t>Metodologia de utilização de Padrões neutros em trocas de informações entre projetos de engenharia.</t>
  </si>
  <si>
    <t>A padronização dos processos e procedimentos de troca de dados entre disciplinas de engenharia, tanto internamente, quanto com as fornecedoras de serviços durante as etapas de Projeto, Construção e Montagem, poderão garantir a confiabilidade das informações e a agilidade nas respostas/correções a possíveis desvios no projeto.</t>
  </si>
  <si>
    <t>upimgs/Intereng_Imagem.PNG</t>
  </si>
  <si>
    <t>- Não há custos de implantação, uma vez que trata de uma metodologia envolvendo formato gratuitos.</t>
  </si>
  <si>
    <t>- Apenas terminar a consolidação dos resultados de laboratório. Projeto está em fase de finalização.</t>
  </si>
  <si>
    <t>- Projeto em fase final , sendo previsto o relatório final para 12/2020. Oportunidade de uso em qualquer empreendimento de engenharia e das áreas de negócio a partir de Jan/2021.</t>
  </si>
  <si>
    <t>- Efetiva troca de dados em perda e seu aproveitamento plenos nos diversos sistemas.</t>
  </si>
  <si>
    <t>- Grupo de Automação de Engenharia PUC-RIO (TECGRAF)._x000D_
* SIGITEC: 2017/00370-3</t>
  </si>
  <si>
    <t>- Utilização e formatos realmente comprovados e em utilização nos sistemas de engenharia principais de mercado.</t>
  </si>
  <si>
    <t>- Pessoal das disciplinas técnicas do SRGE/ERGE e Equipe do TECGRAF.</t>
  </si>
  <si>
    <t>- Fecha uma lacuna na interoperabilidade entre sistemas de engenharia e permite um liberdade de escolha para a empresa entre os sistemas mais vantajosos.</t>
  </si>
  <si>
    <t>- Evita uma perda de cerca de 300 Milhões de reais por projeto em média em projetos de grande porte (estimativa comprovada por análises feitas em projetos de plataformas) e anualmente cerca de 15,1 Bilhões de dólares na Indústria (relatório NIST 2005)._x000D_
_x000D_
- Esta perda é ponderada pelas fases de projeto (Projeto/Design, C&amp;M e O&amp;M) conforme a tabela 6-8 deste mesmo relatório (NIST) resultando em 6,8% (projeto/design), 8,4%(C&amp;M) e 84,8%(O&amp;M), para cada uma destas etapas.  A estimativa do NIST apresenta uma decomposição em componentes de custos evitados, para as quais foi atribuído um fator de sensibilidade com base na percepção da influência do projeto Intereng. Ao final, somam-se estes valores para 7 plataformas próprias ao longo de dez anos, considerando os prazos: 1 ano de projeto (design), 3 anos de C&amp;M/Comiss. e o 1º ano de O&amp;M.</t>
  </si>
  <si>
    <t>- Redução de custos e prazos nos projetos , pela diminuição do tempo de troca de informações e o aumento de sua confiabilidade.</t>
  </si>
  <si>
    <t>- Desenvolvimento de uma metodologia de uso de formatos neutros existentes para codificar as informações de engenharia e realizar a troca de informações entre os diversos sistemas utilizados em empreendimentos</t>
  </si>
  <si>
    <t>EV-01186</t>
  </si>
  <si>
    <t>Procedimento de inspeção por ToFD em Inox austenítico</t>
  </si>
  <si>
    <t>Metodologia aprimorada de inspeção por ultrassom ToFD em soldas de materiais austeníticos, empregando algoritmos de processamento para aumento da relação sinal/ruído.</t>
  </si>
  <si>
    <t>EV-01187</t>
  </si>
  <si>
    <t>Módulo de detecção de fraudes e avaliação da qualidade de arquivos (PA e ToFD)</t>
  </si>
  <si>
    <t>Software para detecção de arquivos duplicados e avaliação de qualidade em pacotes de inspeção por ultrassom computadorizado Phased Array.</t>
  </si>
  <si>
    <t>Este sistema permitirá que uma pessoa não especialista em ultrassom possa auditar rapidamente e remotamente uma grande quantidade de arquivos de inspeção, identificando fraudes e problemas de qualidade imediatamente após o recebimento dos registros, aumentando a confiabilidade das inspeções realizadas e evitando retrabalhos futuros com a unidade em operação.</t>
  </si>
  <si>
    <t>Em função da suspensão do projeto, apenas uma parcela foi repassada no valor de R$ 826.104,81, sem previsão de novos desembolsos. Conforme informado pelo IPE, este recurso é suficiente para manter o projeto rodando até novembro de 2020. Para implantação, entendemos que não haverá custos pois o software está sendo concebido de maneira a rodar nos computadores corporativos já existentes.</t>
  </si>
  <si>
    <t>- Fornecimento de arquivos de inspeção representativos, para que o parceiro tecnológico Instituto de Pesquisas Eldorado possa adequar e testar o software._x000D_
- Sem novos repasses, o parceiro só tem recursos para manter a equipe do projeto até novembro de 2020.</t>
  </si>
  <si>
    <t>Atualmente o software já permite detectar imagens duplicadas e avaliar qualidade de arquivos de Phased Array gerados pelo fabricante Olympus. A ideia é aumentar a abrangência para arquivos de ToFD e arquivos Phased Array / ToFD do fabricante Technology Design. Estes dois fabricantes representam hoje a maior parte das inspeções realizadas nas obras da Petrobras._x000D_
Esperamos aplicar esta solução nas próximas plataformas próprias da PEtrobras, com início de operação previsto para além de 2024; porém, esta solução é aplicável a qualquer atividade de inspeção, fabricação, construção e montagem dentro da empresa.</t>
  </si>
  <si>
    <t>O Software deve ser capaz de funcionar em computadores padrão da Petrobras e, de preferência, sem precisar da licença de software do fabricante de equipamento de ultrassom que foi empregado na inspeção.</t>
  </si>
  <si>
    <t>SRGE e pessoal envolvido na construção das plataformas próprias e demais empreendimentos da companhia.</t>
  </si>
  <si>
    <t>Atualmente a reinspeção por ultrassom em três módulos das plataformas replicantes emprega uma equipe de 10 pessoas (supervisor, montadores de andaime, lixadores, inspetor de US e pintor, além do HH interno para acompanhamento) por um período aproximado de 150 dias. Considerando que duas plataformas novas serão construídas a partir de 2021, tomamos como premissa que iremos evitar este retrabalho nestas duas plataformas.</t>
  </si>
  <si>
    <t>- Atuação do interlocutor técnico para fornecimento das informações necessárias._x000D_
- Equipe técnica do Instituto de Pesquisas Eldorado (IPE) atuando continuamente no projeto até o final de novembro.</t>
  </si>
  <si>
    <t>Esta entrega permitirá detectar casos de duplicação intencional de arquivos (fraude nas inspeções) em estágios preliminares da obra, facilitando a correção desta não-conformidade pela contratada. Atualmente, temos uma situação nas replicantes em que fraudes detectadas no estágio final da obra levaram a necessidade de reinspeções com a plataforma já em operação, dificultando os trabalhos, com um custo muito mais alto e até mesmo gerando riscos de perdas de produção (que não ocorreram até o momento).</t>
  </si>
  <si>
    <t>Redução com custos de retrabalho na ordem de 25,6 milhões de reais (12,8 por plataforma x 2 plataformas a serem construídas).</t>
  </si>
  <si>
    <t>Utilização nas obras de sistemas de outros fabricantes, com formatos de arquivos que não possam ser lidos pelo software desenvolvido.</t>
  </si>
  <si>
    <t>A proposta é concluir o módulo de detecção de arquivos duplicados (fraude), e incluir também neste módulo a avaliação automática da qualidade das imagens, verificando linhas perdidas, ruído e falta de acoplamento para as técnicas PHased Array e ToFD, abrangendo arquivos gerados pelos fabricantes Olympus e Technology Design.</t>
  </si>
  <si>
    <t>PT-200.20.00040.30</t>
  </si>
  <si>
    <t>PT-200.20.00172.22</t>
  </si>
  <si>
    <t>EV-01189</t>
  </si>
  <si>
    <t>Instrução técnica para ultrassom em alta temperatura</t>
  </si>
  <si>
    <t>Elaboração de instrução técnica para realização dos ensaios por ultrassom phased array à temperatura ambiente e em altas temperaturas</t>
  </si>
  <si>
    <t>Pode-se realizar as inspeções com o equipamento em funcionamento na temperatura de operação; Evitar o tempo de inatividade da planta com consequente perda de rentabilidade do negócio e Reduzir o risco de danos causados por ciclos térmicos associados com paradas periódicas.</t>
  </si>
  <si>
    <t>O investimento em P&amp;D foi de R$ 391.824,62 totalmente pagos a UFRGS. Não está incluído o HH dos especialistas do CENPES e nem a implantação na REFAP</t>
  </si>
  <si>
    <t>Conseguir trabalhar nas inspeções durante a pandemia do covid-19;</t>
  </si>
  <si>
    <t>Execução das inspeções em corpos de prova soldados nas temperaturas de 100°C, 200°C e 300°C para definição dos melhores parâmetros de inspeção. _x000D_
Será aplicada inicialmente nos equipamentos da REFAP no segundo semestre de 2021</t>
  </si>
  <si>
    <t>Criação das leis focais, detalhamento da calibração e demais variáveis técnicas para execução do phased array em altas temperaturas</t>
  </si>
  <si>
    <t>UFRGS, REFAP/IE e empresas de inspeção</t>
  </si>
  <si>
    <t>Ter empresas de inspeção capacitadas para execução destas inspeções em altas temperaturas</t>
  </si>
  <si>
    <t>Ter disponibilidade de equipamento e acessórios de phased array</t>
  </si>
  <si>
    <t>Realizar as inspeções com o equipamento em funcionamento na temperatura de operação;_x000D_
Evita o tempo de inatividade da planta com consequente perda de rentabilidade do negócio;_x000D_
Reduz o risco de danos causados por ciclos térmicos associados com paradas periódicas;</t>
  </si>
  <si>
    <t>A postergação de uma parada de manutenção na REFAP gera um alto ganho financeiro face aos elevados custos, por meio do lucro cessante</t>
  </si>
  <si>
    <t>No momento, o principal risco é não termos empresas de inspeção capacitadas para execução destas inspeções em altas temperaturas</t>
  </si>
  <si>
    <t>Finalização do planejamento de varredura definindo as leis focais a serem utilizadas na inspeção em altas temperaturas. Todos os parâmetros estarão descritos na instrução técnica.</t>
  </si>
  <si>
    <t>PT-200.20.00040.31</t>
  </si>
  <si>
    <t>PT-200.20.00172.02</t>
  </si>
  <si>
    <t>EV-01190</t>
  </si>
  <si>
    <t>Equipamento portátil para limpeza e texturização de superfícies com laser de alta potência</t>
  </si>
  <si>
    <t>Equipamento laser de alta potência portátil para limpeza e texturização de superfícies  e estado da arte no processo.</t>
  </si>
  <si>
    <t>PREPARAÇÃO DE SUPERFÍCIES PARA PINTURA SEM UTILIZAÇÃO DE CONSUMÍVEIS E COM O MÍNIMO DE RESÍDUOS;_x000D_
ALTA REPETIBILIDADE E FACILIDADE DE AUTOMATIZAÇÃO DO PROCESSO;</t>
  </si>
  <si>
    <t>INCERTEZA QUANTO AOS RESULTADOS DA PERFORMANCE DAS TEXTURAS PLANEJADAS COM AS TINTAS DA PETROBRAS E DA PERFORMANCE DO EQUIPAMENTO DE ALTA POTÊNCIA_x000D_
RISCO CAMBIAL QUE INVIABILIZE AS COMPRAS</t>
  </si>
  <si>
    <t>ATIVOS DA COMPANHIA QUE RECEBEM PROTEÇÃO ANTICORROSIVA POR PINTURA.  OS GANHOS SE MOSTRAM MAIS FACTÍVEIS EM REGIÕES QUE NÃO POSSUEM ATMOSFERA EXPLOSIVA E ONDE POSSA SER APLICADO PROCESSO AUTOMATIZADO DE REPARO POR ROBÔS OU DRONES</t>
  </si>
  <si>
    <t>A REALIZAÇÃO DE TESTES EM CAMPO PARA A VALIDAÇÃO DO PROTÓTIPO E METODOLOGIA</t>
  </si>
  <si>
    <t>ICT: SENAI-SC._x000D_
_x000D_
Petrobras: UN-ES; UN-BC; UN-Buzios;      UN-BS e SRGE.         _x000D_
                                              _x000D_
Licenciamento: SBS_x000D_
_x000D_
Processo: 2018/000345-8_x000D_
Nº PT: PT-154.01.13578_x000D_
N° SAP: 4600574312_x000D_
N° ANP: 20877-7</t>
  </si>
  <si>
    <t>"PERCEPÇÃO DE VALOR DOS FORNECEDORES DE SERVIÇOS DA PETROBRAS_x000D_
REQUISITOS AMBIENTAIS QUE FAVOREÇAM A PREPARAÇÃO DE SUPERFÍCIES SEM RESÍDUOS"</t>
  </si>
  <si>
    <t>FONTE LASER IMPORTADA</t>
  </si>
  <si>
    <t>PREPARAÇÃO DE SUPERFÍCIES PARA PINTURA SEM UTILIZAÇÃO DE CONSUMÍVEIS E COM O MÍNIMO DE RESÍDUOS;_x000D_
ALTA REPETIBILIDADE E FACILIDADE DE AUTOMATIZAÇÃO DO PROCESSO;_x000D_
SINERGIA COM MÉTODOS DE APLICAÇÃO AUTOMÁTICA DE PINTURA COM ROBÔS E DRONES</t>
  </si>
  <si>
    <t>ELIMINAR NECESSIDADE DE ESTOQUES DE CONSUMÍVEIS PARA PREPARAÇÃO DE SUPERFÍCIES_x000D_
ELIMINAR NECESSIDADE DE TRATAMENTO E DESCARTE DE RESÍDUOS DO PROCESSO_x000D_
PERMITIR FÁCIL ADAPTABILIDADE DO PROCESSO E AUTOMAÇÃO, E CONSEQUENTE REDUÇÃO DE EXPOSIÇÃO AO RISCO E CUSTOS COM ACESSO</t>
  </si>
  <si>
    <t>CAMBIO DESFAVORÁVEL, TORNANDO NÃO VANTAJOSA A AQUISIÇÃO DE EQUIPAMENTOS IMPORTADOS_x000D_
NÃO HAVER INTERESSE POR PARTE DOS FORNECEDORES PARA SUA UTILIZAÇÃO</t>
  </si>
  <si>
    <t>PROVER PROTÓTIPO E METODOLOGIA QUE VIABILIZEM A IMPLANTAÇÃO DO PROCESSO DE LIMPEZA E TEXTURIZAÇÃO A LASER NA COMPANHIA</t>
  </si>
  <si>
    <t>PT-200.20.00042.06</t>
  </si>
  <si>
    <t>EV-01191</t>
  </si>
  <si>
    <t>Aumento de integridade em juntas soldadas pelo uso correto dos parâmetros de soldagem (Documentação e Execução).</t>
  </si>
  <si>
    <t>Aumento da integridade de juntas soldadas por meio do uso adequado dos parâmetros de soldagem (documentação correta e monitoramento da atividade de soldagem).Para isso foi desenvolvido software capaz de emitir EPS com base em RQPS cadastradas, seguindo escopo de Normas com AWS, API e ASMES.Adicionalmente para o alcance da entrega está sendo desenvolvido software+hardware capaz de monitorar a atividade de soldagem e indicar (inicialmente para alguns materiais) ensaios complementares (caso algum parâmetro saia da faixa adequada).</t>
  </si>
  <si>
    <t>- Aumento da confiabilidade e rastreabilidade das instalações;- Detecção prévia de descontinuidades/ defeitos, reduzindo a probabilidade de falhas.- Aumento da produtividade nas etapas de Fabricação, Construção e Montagem.- Melhor gestão da documentação técnica de soldagem, através de análises mais assertivas e confiáveis.- Rastreabilidade dos parâmetros de soldagem- Redução de retrabalho- Garantia da qualidade- Banco de dados de RQPS's Petrobras.</t>
  </si>
  <si>
    <t>Custo do TC e custo de aquisição do sistema de monitoramento_x000D_
_x000D_
Custo do TC e custo do HH TIC para implementação</t>
  </si>
  <si>
    <t>Redução do valor da última parcela_x000D_
_x000D_
Disponibilizar no servidor Petrobras</t>
  </si>
  <si>
    <t>Em desenvolvimento, qualquer obra ou atividade de manutenção que envolve soldagem._x000D_
Hoje a documentação é emitida por inspetores de solda, que possuem diversas atividades em uma obra, e erros acabam passando despercebidos. Após instalação no servidor Petrobras, a solução já pode ser aplicada.</t>
  </si>
  <si>
    <t>Equipamento capaz de monitorar parâmetros de soldagem. Dados referentes aos diversos defeitos metalurgicos e operacionais para os materiais selecionados._x000D_
Disponibilidade de internet. Acesso ao servidor Petrobras.</t>
  </si>
  <si>
    <t>Senai Cimatec, Senai Rj, FBTS</t>
  </si>
  <si>
    <t>Conclusão do TC, mudança cultural._x000D_
_x000D_
Uso da tecnologia, mudança cultural</t>
  </si>
  <si>
    <t>Aquisição de equipamento de monitoramento. Recursos da terceira parcela_x000D_
_x000D_
Disponibilizar no servidor Petrobras</t>
  </si>
  <si>
    <t>Ganho de integridade e redução de retrabalho_x000D_
_x000D_
Aumento de integridade, menos retrabalho, melhor planejamneto das atividades.</t>
  </si>
  <si>
    <t>Erros na execução da soldagem, sejam eles cometidos por falta de atenção, ou proposital, quando detectados, custam grande quantidade de HH para avaliar a necessidade de refazer a junta ou não. Quando não detectados, podem levar a falhas de integridade de grande prejuízo financeiro._x000D_
No caso de apenas uma plataforma os custos de manutenção por conta de soldagens mal executadas chegaram a aproximadamente R$ 3,5 milhões._x000D_
Considerando um cenário de construção de 5 plataformas em um cenário de 10 anos, e que o software tem potencial de economia de 50%, temos:_x000D_
5x3,5MMx0,5=8,75MM_x000D_
_x000D_
Erros de preenchimento na documentação de soldagem, sejam eles cometidos por falta de atenção, ou proposital, quando detectados, custam grande quantidade de HH para avaliar a necessidade de refazer a junta ou não. Quando não detectados, podem levar a falhas de integridade de grande prejuízo financeiro._x000D_
Com base no trabalho realizado em 2017 para gerência SUP/SISUP-I/SAMX/ES, relatado no R-sequi RJ_888-2017. Cerca de 50% das IEIS avaliadas continham erros. Destas IEIS, 9% apresentaram erros que feriam as normas de projeto ou especificações técnicas._x000D_
Desta forma, supondo que cada IEIS soldaria a mesma quantidade de juntas, 4,5% das soldas desta obra precisariam ser reparadas. Considerando um custo de R$160,65 para cada 150 mm  de solda reparada (ver obervações), em um cenário muito conservador de 100.000 m de solda por ano na Petrobras, a redução de custos por retrabalho seria de:_x000D_
100.000 x 0,045 x (160,65/0,15) = 4.800.000,00/ano</t>
  </si>
  <si>
    <t>Continuidade de falhas prematuras e soldagem sem rastreabilidade._x000D_
_x000D_
Continuarmos emitindo documentação com erros.</t>
  </si>
  <si>
    <t>Sistema capaz de monitorar e indicar correções durante e após a atividade de soldagem._x000D_
Software capaz de emitir EPS sem erros. Respeitando as variáveis de Normas internacionais._x000D_
Para Normas e especificações técnicas internas, o usuário precisa cadastrar as regras específicas, e o software permite a inclusão destes critérios.</t>
  </si>
  <si>
    <t>PT-200.20.00040.32</t>
  </si>
  <si>
    <t>EV-01192</t>
  </si>
  <si>
    <t>Ferramentas de avaliação de integridade estrutural por aquisição de propriedades "in situ"</t>
  </si>
  <si>
    <t>Desenvolver conjunto de ferramentas (metodologia e equipamentos de campo) capazes de estimar propriedades mecânicas de modo não destrutivo e auxiliar na avaliação de integridade estrutural.</t>
  </si>
  <si>
    <t>- Aprimoramento da técnica de indentação instrumentada para determinação de propriedades_x000D_
mecânicas "in situ", incluindo a caracterização de tenacidade à fratura;_x000D_
- Atualização do projeto do indentador instrumentado "PropInSitu" para padrões industriais de alta performance e alta portabilidade;_x000D_
- Concepção de durômetro de campo com alto nível de confiabilidade e baixa influência de fatores externos;_x000D_
- Certificação dos equipamentos para operação em ambientes classificados;_x000D_
- Oferecer condições para que as tecnologias desenvolvidas possam tornar-se disponíveis comercialmente no Brasil.</t>
  </si>
  <si>
    <t>upimgs/Imagem_PropInSitu_e_Durômetro.PNG</t>
  </si>
  <si>
    <t>Orçamento aprovado inicialmente: R$3.909.067,41_x000D_
Parcelas já desembolsadas: R$1.762.521,88_x000D_
Redução de Orçamento em CTO Abr2020: R$646.545,54_x000D_
Orçamento atual: R$3.262.521,87*_x000D_
Valor de parcela prevista para 2021: R$1.500.000*_x000D_
* Oficializado via aditivo de escopo assinado em dez/2020.</t>
  </si>
  <si>
    <t>AVANÇOS EM TRL E CRL: _x000D_
(1) Modelo que correlacione de forma confiável os dados de indentação instrumentada com Tenacidade a Fratura, inclusive estimando para baixas temperaturas;_x000D_
(2) Obter certificação EX (áreas classificadas) e Anatel (operação wireless);_x000D_
(3) Sucesso no licenciamento do ProInSitu como produto comercial</t>
  </si>
  <si>
    <t>SITUAÇÃO ATUAL_x000D_
(1) utilizar propriedades mecânicas estimadas com base normas e literatura. Opção conservadora que penaliza a margem de aceitabilidade;_x000D_
(2) Medição de propriedades mecânicas depende de parada de unidade / equipamento para remoção de amostra. Opção onerosa, acarreta lucro cessante;_x000D_
ONDE SERÁ APLICADA_x000D_
(1) Todas as áreas da companhia;_x000D_
(2) Mercado O&amp;G, Siderurgia, Etc;_x000D_
A PARTIR DE QUANDO_x000D_
2022</t>
  </si>
  <si>
    <t>Definir estratégia de atendimento à clientes internos (quem fará o atendimento? qual o instrumento a ser utilizado? nível de conhecimento mínimo para o operador)</t>
  </si>
  <si>
    <t>EXTERNO:_x000D_
ICT: Universidade Federal de Uberlândia;_x000D_
Fomento: Embrapii_x000D_
INTERNO:_x000D_
Clientes: UN-BS (possibilidade de aplicar em outras áreas da empresa)</t>
  </si>
  <si>
    <t>Licenciamento das tecnologias desenvolvidas para que se tornem disponíveis comercialmente.</t>
  </si>
  <si>
    <t>Garantir o pagamento da parcela prevista para 2021: R$1.500.000</t>
  </si>
  <si>
    <t>APOIAR A GESTÃO DE INTEGRIDADE DE EQUIPAMENTOS/UNIDADES_x000D_
(1) Viabiliza análise de adequação ao uso com menor grau de conservadorismo, consequentemente maior margem de aceitabilidade, sem adicionar risco à tomada de decisão;_x000D_
(2) Evita paradas de produção para retirada de amostra com finalidade de caracterização de propriedades mecânicas, incluindo Tenacidade à Fratura.</t>
  </si>
  <si>
    <t>REDUÇÃO DE OPEX: obter de propriedades sem gerar lucro cessante_x000D_
_x000D_
Cenário Base:_x000D_
- Aplicação: Equipamentos Top Side do E&amp;P;_x000D_
- Necessidade: caracterização de propriedades de materiais para gestão de integridade (Exemplo: adequação ao uso);_x000D_
- Como é feito hoje: caracterização dos materiais requer remoção de amostra e, consequentemente, parada de Equipamento e/ou Unidade e/ou Plataforma;_x000D_
- Como será feito após a entrega: caracterização de propriedades de materiais “in loco” (tenacidade à fratura inclusive), sem intervir na operação para remoção de amostra;_x000D_
- GANHO: evita perda de produção e custos com recomposição dos equipamentos;_x000D_
_x000D_
Estimativa de Benefício Anual (a partir de 2023):_x000D_
- Quantidade de análises por Ano = 2_x000D_
- Probabilidade da intervenção afetar a produção = 10%_x000D_
- Perda de capacidade produtiva devido à intervenção = 10%_x000D_
- Duração da intervenção (amostragem + recomposição) = 5 dias_x000D_
- Produção diária por plataforma = 140.000 bpd_x000D_
--&gt; Potencial: 14.000 barris / ano_x000D_
_x000D_
- Considerando Preço do Barril = 35 USD (referência)_x000D_
- Considerando cotação do Dollar: 1USD = R$3,73_x000D_
--&gt; Potencial: R$2,353 Mi / ano_x000D_
_x000D_
* abrangência pode ser ampliada para demais áreas da companhia</t>
  </si>
  <si>
    <t>Redução de orçamento remanescente para finalização do projeto (previsto desembolso de R$1,5Mi em 2021).</t>
  </si>
  <si>
    <t>Conjunto de ferramentas usadas na gestão de integridade de ativos:_x000D_
(1) Metodologia: estimar tenacidade à fratura de um material utilizando indentação instrumentada;_x000D_
(2) Equipamento: indentador instrumentado com certificação para operar em áreas classificadas (PropInSitu);_x000D_
(3) Equipamento: durômetro portátil com certificação para áreas classificadas, com medição direta do tamanho da indentação.</t>
  </si>
  <si>
    <t>PT-200.20.00040.33</t>
  </si>
  <si>
    <t>EV-01193</t>
  </si>
  <si>
    <t>Proteção Anticorrosiva por TSA contra Mecanismos de SCC</t>
  </si>
  <si>
    <t>Desenvolvimento de tecnologia de proteção anticorrosiva com revestimentos de alumínio por aspersão térmica aplicável tubulações do sistema de injeção de CO2 para evitar mecanismos de trincamento por corrosão-sob-tensão (CST). Estão sendo no momento conduzidos testes de CST (flexão quatro pontos a 100% YS) em várias temperaturas e níveis de fugacidade de H2S e CO2.</t>
  </si>
  <si>
    <t>Aumento da vida útil dos tubulações que operam na presença de gases ácidos.</t>
  </si>
  <si>
    <t>upimgs/Arame_Aluminizado.JPG</t>
  </si>
  <si>
    <t>A implantação será realizada pelos ativos responsáveis pela manutenção das unidades de produção offshore. Este custo ainda deverá ser estimado.</t>
  </si>
  <si>
    <t>Terminar os diversos testes programados de SCC-CO2 ou corrosão-sob-tensão (CST-CO2) em autoclaves em juntas soldadas de aços 9%Ni</t>
  </si>
  <si>
    <t>Fase de testes em laboratório de juntas soldadas de aço 9%Ni revestidas com TSA em meio com elevada fugacidade de CO2</t>
  </si>
  <si>
    <t>Aprovação nos ensaios de SCC-CO2 em tubos e vasos de aços ao níquel, como p.ex. aço 9%Ni</t>
  </si>
  <si>
    <t>Empresas de aplicação de revestimentos por Aspersão Térmica tipo TSA (thermally sprayed aluminum). Por exemplo, as empresa nacionais tais como a GP-Tratamento de Superfície,  Ogramac, etc.</t>
  </si>
  <si>
    <t>Identificar as empresas que possam aplicar estes revestimentos em plataformas offshore durante paradas programadas</t>
  </si>
  <si>
    <t>Número de autoclaves, pois temos somente duas disponíveis e cerca de quatro ensaios (cada um de seis meses de duração)</t>
  </si>
  <si>
    <t>Aumento da vida útil dos equipamentos do sistema de injeção de CO2 que sejam suscetíveis ao mecanismo de SCC-CO2</t>
  </si>
  <si>
    <t>Se tivermos uma perda de integridade no sistema causado por um fenômeno de trincamento por SCC-CO2 e que cause a parada da unidade por um dia: 50.000 barris por dia X 200 reais por barril = R$ 10.000.000,00 considerando  1  FPSO. Somado ao ganho intangível de SMS pelo aumento da confiabilidade doas instalações.</t>
  </si>
  <si>
    <t>Necessidade de reparo por soldagem ou mesmo a troca dos trechos a cada parada havendo a constatação de trincamento por inspeções periódicas.</t>
  </si>
  <si>
    <t>Verificação da eficácia dos revestimentos de alumínio em evitar os mecanismos de SSC em equipamentos do sistema topside de injeção de CO2, p.ex. aços 9%Ni. Os revestimentos de TSA devem demonstrar sua eficácia em evitar o mecanismo de SCC-CO2 mesmo havendo pequenas falhas no revestimento de TSA expondo o substrato.</t>
  </si>
  <si>
    <t>PT-200.20.00043.06</t>
  </si>
  <si>
    <t>PT-200.20.00040.05</t>
  </si>
  <si>
    <t>EV-01194</t>
  </si>
  <si>
    <t>Software para verificação de conformidade legal em projetos de engenharia</t>
  </si>
  <si>
    <t>Como produto tivemos um software protótipo, funcional, capaz de verificar os itens da norma regulamentadora NR-13 e apresentar os equipamentos enquadrados nessa norma e com pendencias no ambiente da maquete 3D. A visualização das pendencias na maquete 3D tem como objetivo facilitar a identificação dos equipamentos pela equipe de fiscalização, facilitar a priorização dos equipamentos de acordo com suas localizações e o próprio planejamento das atividades de fiscalização de campo. Um painel no estilo dashboard permite o acompanhamento gerencial da aderência da planta aos requisitos de conformidade legal.</t>
  </si>
  <si>
    <t>- Maior consistência de informações entre diferentes bases de dados, elevando o nível de qualidade dos projetos;- Otimização das atividades de gerenciamento técnico, reduzindo o esforço através de automatizações;- Garantia de atendimento a regras de projeto e conformidade legal;- Redução de retrabalho na Construção e Montagem por meio de projetos mais consistentes e adequados aos requisitos de projeto e conformidade legal.- As entregas e os benefícios a serem alcançados neste projeto estendem-se a toda a indústria de óleo e gás e caracterizam inovação por não haver, nesta indústria, ferramentas disponíveis que permitam estas verificações de conformidade legal de forma automatizada.</t>
  </si>
  <si>
    <t>upimgs/MAP-e_VCL.PNG</t>
  </si>
  <si>
    <t>O principal desafio é a realização do teste piloto num empreendimento real, pois depende da parceria de gerencias de implementação de empreendimentos e uma pessoa dedicada a aprender utilizar a ferramenta e com conhecimento de programação para permitira a realização de ajustes no código e inclusão de outras normas regulamentadoras. A estratégia de implantação é testar o piloto em alguma obra sendo executada no Refino ou E&amp;P.</t>
  </si>
  <si>
    <t>O projeto já foi concluído em maio/2020 e por conta da pandemia dificultou a sua implantação numa obra da engenharia._x000D_
O status atual é "em implantação" e depende do cliente do projeto a indicação de um local para realização de um teste piloto (visto que se trata de um software protótipo).</t>
  </si>
  <si>
    <t>Deve ser levado em conta que se trata da entrega de um software protótipo, em versão que é possível de ser utilizada num piloto, porém com interface de usuário ainda complexa e que exige conhecimento de código de programação para realização de eventuais ajustes no protótipo. O teste piloto previsto permitirá verificar a efetividade da ferramenta e então partir para sua evolução, desenvolvendo a sua interface para algo mais amigável.</t>
  </si>
  <si>
    <t>TECGRAF - PUC-RIO_x000D_
CÓDIGO SIGITEC: 2017/00291-6</t>
  </si>
  <si>
    <t>O resultado esperado da entrega é a gestão centralizada das pendências associadas à NR-13. Para coleta dos resultados e possibilidade de uso da ferramenta, a Petrobras deve ter implementação de empreendimentos em execução.</t>
  </si>
  <si>
    <t>Para realização do Teste Piloto será necessário uma pessoa que fique responsável pelo sistema, com conhecimento de programação que permita realizar ajustes e inclusões no código fonte.</t>
  </si>
  <si>
    <t>A apresentação dos dados em formato de dashboard permite realizar o diagnóstico geral da aderência do projeto ou unidade à norma regulamentadora NR-13, permitindo a verificação dos itens dessa norma com desvio recorrentes, orientando a tomada de decisão e planos de ação. O protótipo desenvolvido permite tanto a revisão dos requisitos da norma regulamentadora cadastrada (NR-13) como a inclusão de outras normas regulamentadoras._x000D_
A integração com o ambiente 3D permite destacar os equipamentos que apresentam pendencias na maquete 3D, facilitando localizar os equipamentos fisicamente, identificar regiões que precisam ser priorizadas e planejar as atividades de fiscalização._x000D_
O software está em fase protótipo, porém funcional, trazendo uma solução para gestão da conformidade legal de novos projetos ou projetos em andamento.</t>
  </si>
  <si>
    <t>Racional de Valoração:_x000D_
_x000D_
O beneficio da entrega é trazer mais agilidade na verificação de conformidade legal dos projetos de engenharia desde o projeto básico até a operação, resultando assim em maior aderência aos requisitos legais nos projetos com a centralização da gestão no software criado. _x000D_
_x000D_
A valoração buscou traduzir em números um menor esforço das equipes de fiscalização na verificação de conformidade legal e maior controle dessas verificações, evitando assim pendências em inspeções legais. _x000D_
_x000D_
Considerando a etapa de implementação de empreendimento e uma equipe de 4 fiscais responsáveis pela fiscalização do atendimento à requisitos NR-13, consumindo 5000HH/ano (considerando que os fiscais não estão dedicados exclusivamente para NR-13), a um custo de R$ 300,00/hora, resulta em R$ 1,5milhões/ano. Considerando uma capacidade de redução do esforço na ordem de 30%, temos uma economia de R$ 450.000,00/ano/projeto._x000D_
_x000D_
Adicionando ainda a redução de esforço no tratamento de pendências legais, devido ao maior controle que o software permitirá, tendo como base uma média de 30 pendências legais/projeto/ano, exigindo um esforço de 32HH para tratamento dessas pendências, resultaria em R$ 288.000,00/projeto/ano._x000D_
_x000D_
Considerando uma capacidade de redução na quantidade de pendências na ordem de 50%, resultaria numa economia de R$144.000,00/ano/projeto. Temos então um potencial de redução de R$ 594 mil/ano/projeto._x000D_
_x000D_
Como se trata de uma entrega que é um software protótipo, considerando o retorno com apenas a implementação no teste piloto, temos uma economia estimada em no mínimo R$ 594 mil.</t>
  </si>
  <si>
    <t>O risco de não haver novos investimentos devido a condições que não puderam ser previstas.</t>
  </si>
  <si>
    <t>O P&amp;D para desenvolvimento do protótipo do software de verificação de conformidade legal passou pelas fases de verificação da viabilidade da automatização da conformidade legal desde a fase de projeto executivo até construção &amp; montagem propriamente dita. Foi utilizada a norma regulamentadora NR-13 como ponto de partida para o desenvolvimento e num primeiro momento foi identificada certa dificuldade na automatização da verificação, porém foi possível realizar um processo híbrido. Parte da verificação de conformidade legal é realizada automaticamente durante a fase de projeto executivo, outra parte é verificada por meio de listas de verificação durante a fase de construção &amp; montagem e ainda é possível realizar a gestão dos ativos por meio de verificações periódicas durante a fase de operação da unidade._x000D_
A apresentação dos dados em formato de dashboard permite realizar o diagnóstico geral da aderência do projeto ou unidade à norma regulamentadora NR-13, permitindo a verificação dos itens dessa norma com desvio recorrentes, orientando a tomada de decisão e planos de ação. O protótipo desenvolvido permite tanto a revisão dos requisitos da norma regulamentadora cadastrada (NR-13) como a inclusão de outras normas regulamentadoras._x000D_
A integração com o ambiente 3D permite destacar os equipamentos que apresentam pendencias na maquete 3D, facilitando localizar os equipamentos fisicamente, identificar regiões que precisam ser priorizadas e planejar as atividades de fiscalização._x000D_
O software está em fase protótipo, porém funcional, trazendo uma solução para gestão da conformidade legal de novos projetos ou projetos em andamento.</t>
  </si>
  <si>
    <t>PT-200.20.00103.11</t>
  </si>
  <si>
    <t>EV-01195</t>
  </si>
  <si>
    <t>Requisitos de dureza para juntas soldadas sujeitas a SCC CO2 no topside (proposta de revisão da N-133 e ETs).</t>
  </si>
  <si>
    <t>Resultados de testes de corrosão sob tensão em ambiente com CO2 supercritico para avaliar a suscetibilidade do aço ao níquel (9Ni e 5Ni)  ao fenômeno de SCC CO2 no top side estabelecendo para a qualificação de procedimentos de soldagem um critério de dureza ou outro relacionado a microestrutura do material. Essa avaliação também será importante para definir critérios de inspeção dessas tubulações que se encontram em operação.</t>
  </si>
  <si>
    <t>1. Garantia de integridade de tubulações de FPSO.2. Critérios de qualificação e inspeção quanto a suscetibilidade do aço 9Ni ao SCC CO2 no top side</t>
  </si>
  <si>
    <t>(1) Custos P&amp;D: R$3MM;</t>
  </si>
  <si>
    <t>"(1) Otimização de projeto de autoclaves. (2) Modelamento computacional (3)Ensaios em escala laboratorial não normalizados (4) procedimentos de soldagem(5) desenvolvimento do aço 5Ni;_x000D_
"</t>
  </si>
  <si>
    <t>(1) O aço 9Ni é usado para escoamento de CO2 supercritico no TOP SIDE._x000D_
(2) Nunca foi realizado um estudo da susceptibilidade desse aço ao CO2 supercritico._x000D_
(3) Não há alternativa de aço ao niquel para esse material._x000D_
(2) Será aplicada nos FPSOs replicantes e cessão onerosa;_x000D_
(3) A partir de 2022.</t>
  </si>
  <si>
    <t>(1) Num primeiro momento a implantação da entrega se dará atraves da UN-BS._x000D_
(2) A partir dessa implantação essa solução ficará disponivel para outras unidades do sistema Petrobras.</t>
  </si>
  <si>
    <t>(1) UFRGS_x000D_
(2) UN-BS</t>
  </si>
  <si>
    <t>(1) A UN deve considerar os resultados do projeto na sua rotina de inspeção.</t>
  </si>
  <si>
    <t>(1) Resultados de SCC CO2 do material._x000D_
(2)Termo de cooperação com a UFRGS coexecutora do projeto.</t>
  </si>
  <si>
    <t>Aumento da confiabilidade de instalações de superfície de FPSOs</t>
  </si>
  <si>
    <t>Se tivermos uma perda de integridade no sistema causado por um fenomeno de trincamento pos SCCCO2 e que cause a parada da unidade por um dia: 50.000 barris por dia X 200 reais por barril = R$ 10.000.000,00 considerando  1  FPSO. _x000D_
Somado ao ganho intangivel de SMS pelo aumento da confiabilidade doas instalações.</t>
  </si>
  <si>
    <t>(1) A UN não considerar os resultados do projeto no seu plano de inspeção de tubulação e substituição de spools.</t>
  </si>
  <si>
    <t>Resultados de testes de corrosão sob tensão em ambiente com CO2 supercritico para avaliar a suscetibilidade do aço ao níquel (9Ni e 5Ni)  ao fenomeno de SCC CO2 no top side. Estabelecer para a qualificação de procedimentos de soldagem um critério de dureza ou outro relacionado a microestrutura do material. Essa avaliação também será importante para definir critérios de inspeção dessas tubulações que se encontram em operação</t>
  </si>
  <si>
    <t>PT-200.20.00040.03</t>
  </si>
  <si>
    <t>EV-01196</t>
  </si>
  <si>
    <t>Edge Analytics no diagnóstico de equipamentos dinâmicos</t>
  </si>
  <si>
    <t>Sistema que opera próximo ao equipamento, analisando a importância dos dados medidos e determinando quais devem ser compactados e enviados ao servidor, otimizando assim os recursos de rede e armazenamento e possibilitando o uso de técnicas de inteligência artificial no diagnóstico de falhas em equipamentos dinâmicos.</t>
  </si>
  <si>
    <t>A implementação desta tecnologia irá facilitar o diagnóstico de falhas em equipamentos dinâmicos, aumentado a eficiência dos equipamentos e a disponibilidade.</t>
  </si>
  <si>
    <t>upimgs/edge-capa-map.PNG</t>
  </si>
  <si>
    <t>- Custo do HH da equipe da universidade;_x000D_
- Custo do hardware para o protótipo;_x000D_
- Custo do HH Petrobras;</t>
  </si>
  <si>
    <t>Desenvolvimento do protótipo de maneira que possa ser integrado na infraestrutura existente. Possibilitar o uso do software em conjunto com diferentes hardwares de aquisição.</t>
  </si>
  <si>
    <t>A infraestrutura atual que temos em termos de banda de rede e capacidade de armazenamento em servidores impossibilita a utilização de técnicas de inteligência artificial no diagnóstico de falhas de equipamentos dinâmicos devido a grande quantidade de dados necessária para a utilização dessas técnicas. Utilizar técnicas avançadas para a determinação (e possível compactação) dos dados que são de fato importantes para o uso das técnicas de inteligência artificial no diagnóstico de falhas.</t>
  </si>
  <si>
    <t>Dificuldades de implantação do hardware em campo.</t>
  </si>
  <si>
    <t>&lt;Termo de Cooperação&gt; _x000D_
UFU/LMEST_x000D_
Processo 	2019/00106-0 	_x000D_
Nº PT 	PT-154.01.13687 (Ativo)_x000D_
N° SAP 	4600589644</t>
  </si>
  <si>
    <t>Custo de HH da equipe e hardware para desenvolvimento do protótipo que será implantado.</t>
  </si>
  <si>
    <t>- Diagnóstico de problemas de vibração;_x000D_
- Antecipação de problemas de vibração;</t>
  </si>
  <si>
    <t>&lt;Racional da Valoração&gt;_x000D_
Para a análise da valoração da entrega foi utilizado o seguinte racional:_x000D_
_x000D_
A análise dos benefícios considera que a ferramenta que é produto deste P&amp;D tem o potencial de reduzir o tempo que levamos em análises para o diagnóstico e solução de problemas em equipamentos dinâmicos, aumentando a disponibilidade dos e diminuindo perdas por lucro cessante._x000D_
A - Quantidade de falhas/análises por ano = 12_x000D_
B - Perda da capacidade de produção em %/dia = 5%_x000D_
C - Duração da perda da capacidade de produção = 5 dias_x000D_
D - Produção diária por plataforma = 100.000 bpd_x000D_
E - Preço do barril = R$ 160,00_x000D_
Perda anual por lucro cessante: A*B*C*D*E/100 = R$ 12,000,000.00_x000D_
_x000D_
Foi considerado um custo de implantação de R$ 1,000,000.00 considerando hardware a ser instalado e HH necessário._x000D_
_x000D_
Para a variável técnica (Redução do tempo para diagnóstico e correção de falhas em equipamentos dinâmicos), consideramos um impacto de 10%.</t>
  </si>
  <si>
    <t>- Desenvolvimento de ferramentas no mercado que possibilitem a análise dos dados na 'ponta' (edge).</t>
  </si>
  <si>
    <t>Sistema que opera próximo ao equipamento, analisando a importância dos dados medidos e determinando quais devem ser enviados ao servidor, otimizando assim os recursos de rede e armazenamento e possibilitando o uso de técnicas de inteligência artificial no diagnóstico de falhas em equipamentos dinâmicos.</t>
  </si>
  <si>
    <t>PT-200.20.00169.11</t>
  </si>
  <si>
    <t>EV-01197</t>
  </si>
  <si>
    <t>iCrane - Guindaste Inteligente e Seguro</t>
  </si>
  <si>
    <t>"SIGAO (Simulador de Guindaste e de seu Ambiente de Operação) - Implementação de um simulador de guindastes para permitir a execução de testes de laboratório e desenvolvimento dos algoritmos para os ambientes reais.SAOGU (Supervisão e apoio à Operação de Guindastes) - Implementação de um sistema para supervisão e apoio a guindastes baseado em inteligência artificial para análise de riscos e alertas com possível implantação em guindaste real. "</t>
  </si>
  <si>
    <t>Redução de POB e HHER dedicados às atividades de movimentação de carga. Aumento da segurança de processo.Obs.: A valoração não considerou parcelas intangíveis como a vida humana, imagem da PETROBRAS, entre outras. Também não considerou lucro cessante devido a acidentes com movimentação de cargas.</t>
  </si>
  <si>
    <t>Estimados:_x000D_
- custo de R$2,5 MM para Termo de Cooperação;_x000D_
- custo de R$2,5 MM para implantação em cada plataforma_x000D_
- custo de manutenção de R$0,125 MM por ano para cada unidade.</t>
  </si>
  <si>
    <t>Implementação de um simulador de guindaste para permitir a execução de testes de laboratório e desenvolvimento dos algoritmos para os ambientes reais. Implementação de um sistema para supervisão e apoio a guindastes baseado em inteligência artificial para análise de riscos e alertas com possível implantação em guindaste real.</t>
  </si>
  <si>
    <t>Guindastes existentes possuem automação que não consideram a dinâmica de uma movimentação de carga._x000D_
Será aplicada na UN-BC a princípio._x000D_
A previsão da primeira unidade receber o protótipo é em 2023.</t>
  </si>
  <si>
    <t>O envolvimento efetivo dos clientes da entrega, da parceira tecnológica e dos fabricantes/fornecedores de guindastes.</t>
  </si>
  <si>
    <t>UN-BC/SDA_x000D_
SMS/ECE_x000D_
UFMG ou FURG_x000D_
Fabricantes/Fornecedores de guindaste (Liebherr, MEP, NOV, etc.)</t>
  </si>
  <si>
    <t>Os fabricantes de guindastes implantem as tecnologias disponibilizadas por esta entrega de valor.</t>
  </si>
  <si>
    <t>TC com ICT - R$ 1.000.000,00 em 2021_x000D_
                       R$ 1.000.000,00 em 2022_x000D_
                       R$ 1.000.000,00 em 2023</t>
  </si>
  <si>
    <t>Ganhos com o aumento da segurança nas atividades de movimentação de cargas._x000D_
Redução de HHER._x000D_
Redução de OPEX.</t>
  </si>
  <si>
    <t>Foi realizada a estimativa de retorno baseada em duas dimensões: Redução de HHER/TAR e Redução de OPEX_x000D_
_x000D_
Redução de HHER/TAR_x000D_
 - 0,68% de 20.493 desvios UN-BC 2020 são referentes a atividades de Mov. Cargas detectáveis por IA;_x000D_
 - Considerando-se igual nº de desvios não registrados, a pirâmide de Bird, custo de acidente com afastamento de R$500 mil e fatalidade de R$2 milhões;_x000D_
    Resultam em 0,28 acidentes com afastamento/ ano e 0,007 fatalidades/ano, somando-se R$154 economizados com custos de acidentes._x000D_
_x000D_
Redução de OPEX_x000D_
 - Redução de exposição de 2 profissionais envolvidos em movimentação de carga_x000D_
 - Custo do Hh estimado em R$400;_x000D_
 - Taxa de utilização de guindaste em 15% do dia;_x000D_
 - Consideradas 6 plataformas da UN-BC em 10 anos._x000D_
    Resultam em R$1,05 MM/plataforma/ano</t>
  </si>
  <si>
    <t>Os fabricantes de guindastes não implantarem as tecnologias disponibilizadas por esta entrega de valor, o que levaria a entrega não gerar o resultado esperado.</t>
  </si>
  <si>
    <t>Sistema para supervisão e apoio de guindastes baseado em inteligência artificial, CNN, sensores e SLAM, wearables etc.  O projeto busca a captura e análise do cenário no entorno de uma movimentação de carga, a assistência aos guindasteiros, sinalização a transeuntes e atuação automática em guindastes existentes.</t>
  </si>
  <si>
    <t>PT-200.20.00055.04</t>
  </si>
  <si>
    <t>EV-01198</t>
  </si>
  <si>
    <t>Serious game FPSO7</t>
  </si>
  <si>
    <t>Simulador gameficado (Realidade imersiva) que estimula, de forma lúdica, o conhecimento básico sobre FPSO, respectivos módulos e sistemas, regras de ouro e SMS.</t>
  </si>
  <si>
    <t>- Complementação das ações para melhoria de cultura relativo a SMS;- Reduz a resistência à mudança de paradigmas na execução da tarefa;- Uma nova possibilidade de ensino a distância (EAD), retendo o foco do usuário por meio da narrativa, dos desafios e das recompensas.</t>
  </si>
  <si>
    <t>upimgs/Tela_inicial_FPSO7.jpg</t>
  </si>
  <si>
    <t>Instituto SENAI de Tecnologia – Automação e Simulação</t>
  </si>
  <si>
    <t>PT-200.20.00055.05</t>
  </si>
  <si>
    <t>EV-01199</t>
  </si>
  <si>
    <t>Car sharing - Modelos de negócio</t>
  </si>
  <si>
    <t>Avaliação de modelos de negócio para compartilhamento de veículos elétricos</t>
  </si>
  <si>
    <t>A Avaliação de compartilhamento de veículos elétricos através da proposição de modelos de negócio para agregação de valor à energia elétrica com a sua comercialização direta, oferta de serviço de mobilidade e integração da cadeia de negócios, preparando a companhia para o futuro da mobilidade</t>
  </si>
  <si>
    <t>upimgs/Carsharing.jpg</t>
  </si>
  <si>
    <t>ST-0002</t>
  </si>
  <si>
    <t>Mobilidade Elétrica</t>
  </si>
  <si>
    <t>IT-034</t>
  </si>
  <si>
    <t>Explorar a Mobilidade do presente e do futuro</t>
  </si>
  <si>
    <t>Reduzir as emissões de CO2 e de poluição local visando o prolongamento do uso  de combustíveis fósseis, em um cenário de atendimento ao
Acordo de Paris; Tendência de aumento de eletrifcação mundial;
-Entrada do RenovaBio com tendência de aumento de mistura de biodiesel e necessidade de estudos do impacto na qualidade do ar;
- Chamada Estratégica ANEEL para incentivar a mobilidade elétrica no país.
Entrada do rota 2030 com incentivos para o uso do etanol.</t>
  </si>
  <si>
    <t>Desenvolver e implementar processos na Companhia visando atender a requisitos relacionados a uma economia de baixo carbono</t>
  </si>
  <si>
    <t>R$ 42 MM (R$34MM Petrobras)_x000D_
Empresas parceiras (verba ANEEL ou contrapartida)</t>
  </si>
  <si>
    <t>Estruturar e implantar a operação piloto de carsharing</t>
  </si>
  <si>
    <t>Agregação de valor à energia elétrica com a sua comercialização direta, oferta de serviço de mobilidade e integração da cadeia de negócios, preparando a companhia para o futuro da mobilidade</t>
  </si>
  <si>
    <t>Implementação de operação piloto de car sharing_x000D_
Alocação dos carregadores_x000D_
Suporte aos clientes_x000D_
Estudos de impactos da mobilidade elétrica</t>
  </si>
  <si>
    <t>Empresas com estacionamento para clientes/frotas_x000D_
Fabricantes de veículos_x000D_
Fabricantes de carregadores_x000D_
Locadoras de veículos_x000D_
Operador de car sharing_x000D_
Desenvolvedores de soluções digitais_x000D_
Institutos de pesquisa e Universidades_x000D_
Gás&amp;Energia</t>
  </si>
  <si>
    <t>Crescimento da frota de veículos elétricos, representando pelo menos 0,5% (2030) e 2% (2040) da frota total circulante no país.</t>
  </si>
  <si>
    <t>Pessoas com expertise no tema_x000D_
30 Veículos elétricos_x000D_
10 carregadores_x000D_
Espaço físico</t>
  </si>
  <si>
    <t>Participação em novos negócios de mobilidade elétrica, um segmento com potencial de crescimento rápido e que pode compensar impactos negativos no mercado de combustíveis fósseis.</t>
  </si>
  <si>
    <t>Verba ANEEL (Chamada estratégica 22/2018)_x000D_
Receitas obtidas com a operação piloto proporcionais ao investimento (R$650mil em 2 anos)_x000D_
VPL de R$42,2MM (10 anos de implantação)</t>
  </si>
  <si>
    <t>Atraso no crescimento e/ou crescimento menos acelerado da frota de veículos elétricos. Mudanças de comportamento do consumidor. Políticas públicas não favoráveis aos veículos elétricos (estímulo ao biocombustível, por exemplo)</t>
  </si>
  <si>
    <t>Avaliação de compartilhamento de veículos elétricos através da proposição de modelos de negócio e levantamento dos impactos da mobilidade elétrica no mercado de combustíveis e no setor elétrico.</t>
  </si>
  <si>
    <t>PT-200.20.00002.01</t>
  </si>
  <si>
    <t>EV-01200</t>
  </si>
  <si>
    <t>Recarga - Modelos de negócio</t>
  </si>
  <si>
    <t>Avaliação de modelos de negócio para recarga de veículos elétricos</t>
  </si>
  <si>
    <t>Avaliação de recarga de veículos elétricos através da proposição de modelos de negócio para agregação de valor à energia elétrica com a sua comercialização direta, atendimento à frota circulante e integração da cadeia de negócios, preparando a companhia para o futuro da mobilidade.</t>
  </si>
  <si>
    <t>upimgs/Recarga.jpg</t>
  </si>
  <si>
    <t>R$ 42MM (34MM Petrobras)_x000D_
Empresas parceiras (verba ANEEL ou contrapartida)</t>
  </si>
  <si>
    <t>Estruturar e implantar a operação de recarga veicular</t>
  </si>
  <si>
    <t>Agregação de valor à energia elétrica com a sua comercialização direta, atendimento à frota circulante e integração da cadeia de negócios, preparando a companhia para o futuro da mobilidade</t>
  </si>
  <si>
    <t>Desenvolvimento e integração de plataformas digitais e carregadores_x000D_
Alocação/instalação dos pontos de recarga_x000D_
Estudos de impacto da mobilidade elétrica</t>
  </si>
  <si>
    <t>Empresas com estacionamento para clientes_x000D_
Fabricantes de veículos elétricos_x000D_
Fabricantes de carregadores_x000D_
Desenvolvedores de soluções digitais_x000D_
Operador de recarga</t>
  </si>
  <si>
    <t>Pessoas com expertise no tema_x000D_
Carregadores_x000D_
Espaço físico</t>
  </si>
  <si>
    <t>Receitas obtidas com a operação piloto proporcionais ao investimento (R$15mil em 2 anos)_x000D_
VPL de R$68,9MM (10 anos de implantação)_x000D_
Verba ANEEL (Chamada estratégica 22/2018)</t>
  </si>
  <si>
    <t>Avaliação de recarga de veículos elétricos através da proposição de modelos de negócio e levantamento dos impactos da mobilidade elétrica no mercado de combustíveis e no setor elétrico.</t>
  </si>
  <si>
    <t>PT-200.20.00002.02</t>
  </si>
  <si>
    <t>EV-01201</t>
  </si>
  <si>
    <t>Identificação e quantificação de perdas de vapor em sistemas aquecidos por este fluido</t>
  </si>
  <si>
    <t>Sistema de detecção e quantificação de perdas de vapor em tempo real, baseado em sensores de temperatura e vibração distribuídos ao longo de fibra óptica, e câmeras de imageamento por infravermelho, com transmissão de dados wireless.</t>
  </si>
  <si>
    <t>Melhoria no desempenho energético das instalações industriais que utilizam vapor; redução do consumo de combustível usado para gerar vapor; redução da intensidade de emissões de gases de efeito estufa; transformação digital permitindo priorização de recursos e maior efetividade das ações de manutenção; aumento da segurança operacional pela redução da presença de profissionais na área industrial; redução de danos causados por vazamentos de vapor aos equipamentos.</t>
  </si>
  <si>
    <t>B0VA</t>
  </si>
  <si>
    <t>Carla de Araujo Ferreira Melo</t>
  </si>
  <si>
    <t>223300</t>
  </si>
  <si>
    <t>PT-200.20.00007.04</t>
  </si>
  <si>
    <t>PT-200.20.00193.04</t>
  </si>
  <si>
    <t>EV-01202</t>
  </si>
  <si>
    <t>Dispositivos de fluidização e aeração para FCC</t>
  </si>
  <si>
    <t>Desenvolvimento de novos projetos de dispositivos de fluidização e aeração para unidades de FCC.</t>
  </si>
  <si>
    <t>Maior eficiência com possível ganho de conversão e maior confiabilidade com consequente redução do tempo de parada programada.</t>
  </si>
  <si>
    <t>Fase P&amp;D 2020-2023 (R$ 0,8 MM)_x000D_
+_x000D_
Custo de HH para projeto básico dos novos dispositivos</t>
  </si>
  <si>
    <t>Garantir novo convênio com Universidade se couber na verba de investimento externo ou se capacitar internamente para realizar modelagem.</t>
  </si>
  <si>
    <t>Situação atual é de desenvolvimento dos modelos de CFD e montagem da unidade de bancada para realização de testes experimentais._x000D_
Será aplicada nas UFCCs da região SE a partir de Dez/2026.</t>
  </si>
  <si>
    <t>UNICAMP_x000D_
2018/00538-4</t>
  </si>
  <si>
    <t>Disponibilidade de recursos humanos_x000D_
_x000D_
SIX operando para testes em escala de demonstração</t>
  </si>
  <si>
    <t>Valoração a ser feita decorrente de maior eficiência pelo ganho de conversão</t>
  </si>
  <si>
    <t>Desenvolver novos dispositivos de fluidização e aeração para os conversores das unidades de FCC (pipe-grid, vapor de lift) visando à melhoria da confiabilidade mecânica e maior eficiência.</t>
  </si>
  <si>
    <t>EV-01203</t>
  </si>
  <si>
    <t>Protocolo para caracterização de espécies erosivas e incrustantes</t>
  </si>
  <si>
    <t>Características dos sólidos presentes em correntes avaliadas e associadas com propriedades erosivas e incrustantes.</t>
  </si>
  <si>
    <t>Fornecimento dos dados as unidades de interesse. Avaliação do tipo de sólido formado e atuação em dosagens de insumos para mitigação e prevenção (por exemplo, inibidores de incrustação). Quantificação de espécies erosivas para especificação adequada de equipamentos e permissão de flexibilização de aumento de vazão de poços produtores.</t>
  </si>
  <si>
    <t>HH, materias e equipamentos</t>
  </si>
  <si>
    <t>Presença de sólidos em geral em baixa quantidade, não sendo suficiente para realização de caracterização adequada.</t>
  </si>
  <si>
    <t>Aplicação na UNBS, considerando sistemas onde ocorre continuamente incrustação e nos sistemas de Buzios e Libra (UNRIO)</t>
  </si>
  <si>
    <t>Quantidade de sólidos presentes no petróleo e capacidade de separação e concentração dos mesmos</t>
  </si>
  <si>
    <t>SENAI-RJ.</t>
  </si>
  <si>
    <t>Sistemas que permitam realização de filtração em alto volume nas condições necessárias associado a disponibilidade de abordagens adequadas para caracterização.</t>
  </si>
  <si>
    <t>Recursos associados a compra de equipamentos</t>
  </si>
  <si>
    <t>Aumento de produção e redução de custos com intervenções e ocorrências operacionais</t>
  </si>
  <si>
    <t>Aumento de produção em sistemas que tenham restrição de entrega. Otimização da dosagem de inibidores de incrustação e redução de custos com ocorrências relacionadas a incrustação</t>
  </si>
  <si>
    <t>Disponibilidade de materiais associados a membranas de filtração</t>
  </si>
  <si>
    <t>Obtenção de dados relacionados a capacidade de erosão e incrustação de sólidos produzidos presentes no petróleo</t>
  </si>
  <si>
    <t>PT-200.20.00052.07</t>
  </si>
  <si>
    <t>EV-01204</t>
  </si>
  <si>
    <t>Desenvolvimento de abordagens para avaliação da estabilidade de produtos químicos em condições operacionais severas</t>
  </si>
  <si>
    <t>Metodologias e abordagens sistemáticas para avaliação de estabilidade, caracterização, controle de qualidade e desempenho de produtos químicos. Aumento da maturidade com desenvolvimento de metodologia e dispositivos simplificados para avaliação de produtos químicos. Estudos fenomenológicos e métodos de mitigação de problemas operacionais relacionados a produtos químicos.</t>
  </si>
  <si>
    <t>Métodos e/ou dispositivos capazes de avaliar estabilidade, controlar a qualidade e avaliar desempenho de produtos químicos utilizados em unidades operacionais._x000D_
Redução do custo com produtos químicos, e com possíveis problemas correlatos, como redução ou parada de produção, que gerariam lucros cessantes. Otimização dos sistemas que utilizam produtos químicos.</t>
  </si>
  <si>
    <t>B06H</t>
  </si>
  <si>
    <t>Bruno Charles do Couto</t>
  </si>
  <si>
    <t>219697</t>
  </si>
  <si>
    <t>Custos relativos à compra de equipamentos, e custos de montagem de dispositivos de avaliação de produtos químicos.</t>
  </si>
  <si>
    <t>- reproduzir em escala de laboratório condições específicas de campo_x000D_
- entendimentos da fenomenologia de degradação de produtos em condições termodinâmicas severas e correlação com problemas operacionais_x000D_
- desenvolvimento de metodologias mais simplificadas possíveis de avaliação de controle de qualidade de produtos químicos e desempenho de produtos_x000D_
-obtenção de amostras representativas de campo para testes_x000D_
- manutenção/funcionamento adequado de equipamentos e serviços no CENPES_x000D_
- termo de cooperação para desenvolvimento, em especial, de dispositivos que possam ser usados em condições de campo</t>
  </si>
  <si>
    <t>As linhas de trabalho estão em desenvolvimento, principalmente aquelas que dependem somente das atividades no CENPES. As atividades que necessitavam de termos de cooperação, com planos de trabalho já anteriormente definidos o já presentes no SIGITEC, estão impactadas pelas recentes revisões orçamentárias e replanejamentos. Primeiros resultados com possibilidade de aplicação como metodologia esperada para 2021 (estabilidade de produtos químicos para previsão de incrustação). Unidades alvo: P-74 ou P-55 ou alguma alternativa na UN-BS ou UN-ES.</t>
  </si>
  <si>
    <t>Conhecimento mínimo da matéria ativa dos produtos químicos e correlação com desempenho de insumos em campo</t>
  </si>
  <si>
    <t>UFRJ, CNPEM, UFG</t>
  </si>
  <si>
    <t>Avaliação das características e disponibilidade dos insumos em diferentes lotes e cenários ao longo do tempo para validação das soluções desenvolvidas.</t>
  </si>
  <si>
    <t>- Termos de cooperação_x000D_
- Equipamentos de laboratório e materiais</t>
  </si>
  <si>
    <t>- redução de custos com produtos químicos;_x000D_
- redução de problemas operacionais oriundos da utilização de produtos químicos fora de especificação_x000D_
- Otimização do uso de produtos químicos _x000D_
- disponibilização de metodologias e ferramentas de controle de qualidade, caracterização, e avaliação de desempenho preliminar em laboratório, facilitando a seleção e acompanhamento da qualidade dos produtos_x000D_
- entendimento dos fenômenos relacionados a degradação de insumos químicos em unidades de condições operacionais severas e sua mitigação</t>
  </si>
  <si>
    <t>Redução no consumo de insumos químicos em torno de 2,5 % ao ano (projeção de gastos totais com produtos químicos no E&amp;P com produtos químicos em 2020 de R$ 700 milhões ). Redução de  gastos com ocorrências operacionais considerando 1 dia de parada a cada 5 anos de uma unidade operacional que produz 140000 bbl/dia (base FPCSQ). Valor considerado do preço de Petróleo de U$ 50,00, com base e valor da taxa de câmbio (taxa Real) - base 2020- de 3,75.</t>
  </si>
  <si>
    <t>- Ausência de informações com relação à composição de insumos em função da alternância de lotes de produtos e novos desenvolvimentos_x000D_
_x000D_
- mudança de cenários operacionais e de aplicação dos produtos;_x000D_
_x000D_
- Não concretização de planos de trabalho definidos a serem executados em termos de cooperação;_x000D_
_x000D_
- Efeitos da pandemia nas atividades dos laboratórios do CENPES.</t>
  </si>
  <si>
    <t>Metodologias e abordagens sistemáticas para avaliação de estabilidade, caracterização, controle de qualidade e desempenho de produtos químicos. Aumento da maturidade com disponibilização de metodologia e dispositivos simplificados para avaliação de produtos, e resolução de problemas operacionais correlatos.</t>
  </si>
  <si>
    <t>PT-200.20.00052.10</t>
  </si>
  <si>
    <t>EV-01205</t>
  </si>
  <si>
    <t>Pressão de Vapor Verdadeira em Petróleos Estabilizados</t>
  </si>
  <si>
    <t>Método de obtenção de pressão de vapor verdadeira em petróleos estabilizados</t>
  </si>
  <si>
    <t>- Conhecer melhor a relação entre Pressão de Vapor Reid (PVR) e a Pressão de Vapor Verdadeira para petróleos brasileiros, buscando uma correlação entre elas, o que será importante para melhores requisitos de projeto de plataformas e para mudanças nas plataformas atuais para minimizar a liberação de gás nos tanques. _x000D_
- Dispor de rotina de monitoramento da pressão de vapor nas plataformas da Petrobras, cumprindo exigências da Agência Reguladora e minimizando o risco de autuações.</t>
  </si>
  <si>
    <t>UPT6</t>
  </si>
  <si>
    <t>Ricardo Andre Guarnieri</t>
  </si>
  <si>
    <t>9792421</t>
  </si>
  <si>
    <t>Novos projetos. Dez/21</t>
  </si>
  <si>
    <t>Trata-se de um estudo e caracterização. A entrega poderá ser utilizada para projetos futuros. Para projetos existentes, nova linha de pesquisa deve ser aberta, com foco em tecnologia para evitar emissões de gases em tanques.</t>
  </si>
  <si>
    <t>UNs com a disponibilização de amostras representativas; CENPES/PDIEP/GEOQ/TF com análises PVT; SRGE para implantação das correlações nos projetos.</t>
  </si>
  <si>
    <t>Estudo e caracterização. Entrega termina em TRL4.</t>
  </si>
  <si>
    <t>Apoio das UNs na obtenção de amostras representativas.</t>
  </si>
  <si>
    <t>Falta de insumos para obtenção de dados. Necessárias amostras representativas de diferentes campos.</t>
  </si>
  <si>
    <t>Melhor compreensão da pressão de vapor verdadeira dos petróleos, a fim de haver melhor definição de critérios de especificação para novos projetos, e auxiliar nas correções de processo necessárias para mitigar a perda de gás em tanque.</t>
  </si>
  <si>
    <t>PT-200.20.00039.05</t>
  </si>
  <si>
    <t>EV-01206</t>
  </si>
  <si>
    <t>Placas e Gaxetas para Permutadores de Calor - Fase II</t>
  </si>
  <si>
    <t>Aumento de confiabilidade e economicidade de permutadores de calor (Sotware de projeto e monitoramento de PHE, estudos de integridade estrutural de PHEs, avaliação das propriedades mecânicas e fisicoquímicas de gaxetas, mitigação de deposição de sujidades e procedimento de limpeza, procedimento otimizado para aperto de PHEs)</t>
  </si>
  <si>
    <t>Redução de custo com sobressalentes e manutenção; Aumento de disponibilidade do equipamento; Aumento de eficiência operacional.</t>
  </si>
  <si>
    <t>XX MM R$</t>
  </si>
  <si>
    <t>Entrega cumprida sem desvios</t>
  </si>
  <si>
    <t>"(1)Primeira licitação concluída com economia de XX milhões de reais no fornecimento de placas_x000D_
(2) Expansão do modelo de compra para outras unidades do E&amp;P_x000D_
Já disponível para aplicação_x000D_
"</t>
  </si>
  <si>
    <t>Resistência por parte do fornecedor tradicional envolvendo questões e propriedade intelectual</t>
  </si>
  <si>
    <t>"(1) Termo de cooperação com a UNIFEI, já pago. Valor total: XX MM R$_x000D_
(2) Termo de cooperação com UFSC (Última parcela ~ 700 mil – negociado p/ 2021). Valor total 5,6MM R$"</t>
  </si>
  <si>
    <t>Inserção do maior número de fornecedores nos processos licitatórios, desde que qualificados.</t>
  </si>
  <si>
    <t>Divulgação dos resultados com novos clientes e atuação das Uns para adoção do modelo licitatório para compra de placas</t>
  </si>
  <si>
    <t>Valoração: Esperado VPL de 141 MM R$ Aumento de fornecedores e redução de custo de equipamento</t>
  </si>
  <si>
    <t>Licitação de equipamentos por preço inferior ao antigamente praticado. VPL ~141MM R$</t>
  </si>
  <si>
    <t>Judicialização da entrega por questões de propriedade intelectual</t>
  </si>
  <si>
    <t>"1) Especificação técnica  de placas e gaxetas de permutadores para qualificação de diferentes fornecedores e ida ao mercado sob forma de licitação_x000D_
"</t>
  </si>
  <si>
    <t>PT-200.20.00039.07</t>
  </si>
  <si>
    <t>EV-01207</t>
  </si>
  <si>
    <t>Preditor de Umidade em GN</t>
  </si>
  <si>
    <t>Módulo preditor de umidade em gás natural contendo elevados teores de CO2 para aplicativo Hysys, baseado em dados experimentais medidos em laboratório.</t>
  </si>
  <si>
    <t>Um módulo preditor de umidade em correntes gasosas ricas em CO2 acoplável aos dois principais simuladores de projetos de processo disponíveis na empresa, assegurando o melhor dimensionamento e manutenção dos equipamentos de desidratação de gás.</t>
  </si>
  <si>
    <t>Relacionar os valores gastos com os dois convênios e HH do projeto interno (convênios: R$ 2473828.10 e 1650 horas de HH em 2018 e 2019)</t>
  </si>
  <si>
    <t>Concluir os testes laboratoriais com diferentes correntes ricas em CO2 usando métodos independentes para medição de umidade._x000D_
Realizar as simulações termodinâmicas para verificação e/ou aprimoramento dos modelos com base nos dados experimentais._x000D_
Elaborar o módulo preditor de umidade em correntes de gás natural rico em CO2  para os simuladores Hysys e/ou UniSim.</t>
  </si>
  <si>
    <t>1) Estudos de caracterização de fluidos._x000D_
2) Primeira aplicação em dimensionamentos de UEPs após implementação no campo de Mero._x000D_
3) Data prevista de aplicação em Dezembro/21.</t>
  </si>
  <si>
    <t>Solução vai permitir melhor dimensionamento dos equipamentos de secagem de gás levando a redução no tamanho e peso, e otimização no processo de manutenção. O módulo preditor precisa ser facilmente integrado aos simuladores Hysys e/ou Unisim, reproduzindo dados experimentais com desvio aceitável.</t>
  </si>
  <si>
    <t>Há dois convênios vigentes com a UFRJ para construção de um laboratório de medição de umidade em gás (instalado) e medição de correntes de interesse para o campo de Mero (em andamento)</t>
  </si>
  <si>
    <t>A flexibilização nos limites de umidades das correntes de tratamento seja adota pela empresa ao menos no campo de Mero. O resultado pode ser superior ao estimado caso outros campos sigam orientações similares, tais como em Búzios.</t>
  </si>
  <si>
    <t>Todas as parcelas do convênio de P&amp;D para obtenção de dados experimentais já foram quitadas. E um aditivo de prazo foi assinado para permitir concluir as etapas de medição, modelagem e desenvolvimento do simulador após a instalação da infraestrutura do laboratório. O convênio de infraestrutura foi finalizado no último mês de julho.</t>
  </si>
  <si>
    <t>Valor presente líquido estimado pelo cliente em R$ 135 milhões por FPSO em Mero, pelo entendimento do equilíbrio líquido-vapor de água em gases naturais com elevado teor de CO2 fundamental para redução das folgas de engenharia e para permitir competição de tecnologias, por exemplo, a flexibilização da tecnologia para desidratação do gás natural de peneira molecular para TEG.</t>
  </si>
  <si>
    <t>Valor presente líquido da solução estimado pelo cliente em USD 135 milhões por FPSO em Mero, com relaxamento do teor de água para o gás reinjetado.</t>
  </si>
  <si>
    <t>O risco envolvido é o atraso nas medidas de umidade devido ao fechamento da universidade durante a pandêmia.</t>
  </si>
  <si>
    <t>Um módulo preditor de umidade em correntes gasosas ricas em CO2 acoplável aos dois principais simuladores de projetos de processo disponíeis na empresa, assegurando o melhor dimensionamento e manutenção dos equipamentos de desidratação de gás.</t>
  </si>
  <si>
    <t>PT-200.20.00020.06</t>
  </si>
  <si>
    <t>EV-01208</t>
  </si>
  <si>
    <t>Unidade Piloto de Despressurização de CO2</t>
  </si>
  <si>
    <t>Projetos básico e de detalhamento construção de unidade Piloto de ensaios de despressurização do correntes com CO2 e CH4 para avaliar o potencial de bloqueio de linhas de blowdown</t>
  </si>
  <si>
    <t>Trata-se de um projeto de Integridade e Segurança. Há o risco de bloqueio de linhas de despressurização por CO2 sólido. É da natureza do problema que tem probabilidade de não ocorrer. No entanto, caso ocorra, levará à falha catastrófica do sistema de blowdown. Tal falha pode levar a necessidade de grande obra para recuperar o sistema e foi considerado 60 dias de parada. Isto ocorrerá se houver bloqueio, mas não ocorrer explosão do gás vazado na unidade. O caso de maior perda ocorrerá se houver explosão. No caso, é uma explosão com todo o inventário de gás da unidade disponível, uma vez que os sistemas de segurança direcionam todo o inventário justamente para a linha que estaria rompida.</t>
  </si>
  <si>
    <t>CTXZ</t>
  </si>
  <si>
    <t>Raphael Moura Lopes Coelho</t>
  </si>
  <si>
    <t>215072</t>
  </si>
  <si>
    <t>5MM aproximadamente. Projeto mexecutivo de uma planta. Custos de HH de diversos profissionais.</t>
  </si>
  <si>
    <t>At\e o momento o projeto voltou a estaca zero porque a GTEC mudou a estrategia de contratacao e obrigou o encerramento de um PT aberto e abertura de outro PT com toda a burocracia envolvida para mudar a contratacao pela SRGE para contratacao de uma ICT. Depois o hold de projetos do CENPES tb parou o projeto por mais alguns meses.</t>
  </si>
  <si>
    <t>TODAS AS UNIDADES DO PRESAL. PROJETO DE INTEGRIDADE E SEGURANCA</t>
  </si>
  <si>
    <t>A entrega é de conhecimento e obtencão de dados para projeto e operacao de UEPs. Aplicacão imediata.</t>
  </si>
  <si>
    <t>SENAI CIMATEC e INDUSTRIAL</t>
  </si>
  <si>
    <t>NAda. Resultado imediatop</t>
  </si>
  <si>
    <t>Contratacao do SENAI</t>
  </si>
  <si>
    <t>Evitar falhas catastroficas e projeto seguro de UEPs</t>
  </si>
  <si>
    <t>Evitar parada de producao e perda de vidas ou desasatres ambientais</t>
  </si>
  <si>
    <t>Não realziar o projeto de C&amp;M na próxima etapa</t>
  </si>
  <si>
    <t>Neste PT serão realizados os projetos básico e de detalhamento para em outro PT ser construída uma unidade Piloto de ensaios de despressurização do correntes com CO2 e CH4 para avaliar o potencial de bloqueio de linhas de blowdown. O PT de projeto e de C&amp;M foram separados pois a C&amp;M deve custar acima de R$ 20MM. Desta forma, haverá novo portal de decisão futuro sem que tenha ocorrido compromisso no presente do valor integral de projeto + C&amp;M.</t>
  </si>
  <si>
    <t>PT-200.20.00020.07</t>
  </si>
  <si>
    <t>EV-01209</t>
  </si>
  <si>
    <t>Detecção Enxofre Elementar</t>
  </si>
  <si>
    <t>"Disponibilização de sistema de amostragem  e método de análise para monitoramento da presença de enxofre elementar nas correntes gasosas das plantas nas instalações de superfícies. "</t>
  </si>
  <si>
    <t>Aumento do intervalo de troca dos leitos do sistema de secagem do gás, com consequente redução de perdas de produção de óleo em decorrência da não interrupção da planta de processamento para troca dos leitos de secagem.</t>
  </si>
  <si>
    <t>B07H</t>
  </si>
  <si>
    <t>Bruno Rodrigues de Moura</t>
  </si>
  <si>
    <t>219704</t>
  </si>
  <si>
    <t>Custo relacionado a compra do material comercial selecionado e instalação no sistema da planta de processamento (Uso dos mesmos vasos já existentes)</t>
  </si>
  <si>
    <t>Falta de recursos para P&amp;D. _x000D_
_x000D_
Postergação de pagamentos de parcelas. _x000D_
_x000D_
Disponibilidade de ambiente operacional para teste._x000D_
_x000D_
Instalação de material selecionado em unidade operacional.</t>
  </si>
  <si>
    <t>SITUAÇÃO ATUAL:_x000D_
_x000D_
-Sistema de monitoramento de S elementar em final de montagem (amostragem e método de determinação)_x000D_
- Seleção dos materiais adsorvedores já em andamento._x000D_
_x000D_
ONDE SERÁ APLICADO:_x000D_
- Em plantas de processamento com sistema de secagem de gas por peneira molecular e com ocorrência de H2S na produção (potenciais candidatos: Búzios)_x000D_
_x000D_
- Entrega a partir de  Dezembro /24.</t>
  </si>
  <si>
    <t>Presença de S elementar na corrente gás_x000D_
_x000D_
- Vazão, Composição e condições da corrente de gás;_x000D_
- Vida útil das peneiras</t>
  </si>
  <si>
    <t>(1) Unidades operacionais_x000D_
_x000D_
(2) PUC -RIO_x000D_
_x000D_
(3) Empresas fornecedoras de leitos absorvedores.</t>
  </si>
  <si>
    <t>Demanda por óleo e gás natural produzido, a partir das reservas nacionais, permanecer nos níveis atuais ou  superior.</t>
  </si>
  <si>
    <t>Pagamento do termo de cooperação com a ICT._x000D_
_x000D_
Implementação da entrega junto aos clientes.</t>
  </si>
  <si>
    <t>Aplicação direta no processamento em superfície_x000D_
_x000D_
Aumento do intervalo de troca dos leitos do sistema de secagem do gás._x000D_
_x000D_
Aumento da produção de óleo em decorrência da não interrupção da planta de processamento para troca dos leitos de secagem.</t>
  </si>
  <si>
    <t>USD 6,3 MM por planta (unidade)</t>
  </si>
  <si>
    <t>PROPOSTA: Disponibilização de material para remoção de S elementar da corrente de GN nas plantas de produção._x000D_
_x000D_
PARÂMETROS: Diminuição da frequência de troca de penerias moleculares pela não inativação das peneiras pelo S elementar._x000D_
_x000D_
Aumento da produção pela diminuição da parada da planta decorrente da troca das peneiras._x000D_
_x000D_
OUTROS GANHOS:_x000D_
_x000D_
Monitoramento de S elementar nas plantas de produção._x000D_
_x000D_
Prevenção de intervenção das plantas de processo devido a depositos de pó amarelo (S elementar</t>
  </si>
  <si>
    <t>PT-200.20.00020.03</t>
  </si>
  <si>
    <t>EV-01210</t>
  </si>
  <si>
    <t>Vent de Alta Velocidade</t>
  </si>
  <si>
    <t>Estudo experimental sobre jatos sem reação em velocidade supersônica e subsônica para medição e simulação da efetividade da dispersão, do ruído, da inflamabilidade, da toxidez e do odor.</t>
  </si>
  <si>
    <t>Garantir que a Petrobras tenha alternativa tecnologicamente aceitável para descarte de grandes vazões de Hidrocarbonetos gasosos na atmosfera (15.000.000Nm3/dia), de caráter emergencial e esporádico, com o sistema ainda instalado sobre a própria plataforma de produção e assim, possa desenvolver campos de produção de petróleo de elevado RGO ou  com plataformas centrais ou com super plataformas.</t>
  </si>
  <si>
    <t>Custos de TCs com UNISINOS:_x000D_
P&amp;D: 1516,83_x000D_
INFRA: 2989,37</t>
  </si>
  <si>
    <t>Falta de recursos, relativamente altos, para a celebração de TCs.</t>
  </si>
  <si>
    <t>Níveis de emissões compatíveis com o compromisso assumido pela PETROBRAS  de reduzir os níveis de emissões em seus processos de produção. Isso poderá ser atingido ao considerar que o VAV será responsável por fazer o descarte emergencial e esporádico, em momentos de shutdown e como medida de segurança da unidade. Queimas usuais seriam feitas em um flare de menor capacidade, com maior eficiência de queima, levando o conjunto VAV + Flare a apresentar menores níveis de emissões que um sistema Flare sozinho (projetado para grande capacidades e menores eficiências de queima). Poderá ser ainda considerado o sistema VAV + Closed Flare.</t>
  </si>
  <si>
    <t>UNISINOS</t>
  </si>
  <si>
    <t>TCs para execução de experimentos em Túnel de Vento para melhor calibração dos modelos para previsão da dispersão de gases, trazendo acurácia ao projeto.</t>
  </si>
  <si>
    <t>Menores estruturas de dispersão de gases, comparado ao projeto de Flare usual, para unidades de grandes capacidades de processamento de gás natural.</t>
  </si>
  <si>
    <t>Imaginemos que um sistema de descarte de HC gasosos na atmosfera de grande capacidade seja necessário para viabilizar um novo sistema de produção. A solução mais óbvia seria instalar-se dois sistemas de flare para chegarmos a menos de 20.000.000Nm3/dia (Alternativa 1). Suponha-se que essa alternativa fosse substituida por um sistema de flare de médias e aceitáveis dimensões e um sistema de VAV de grande capacidade (Alternativa 2). Avalia-se aqui a diferença a favor deste projeto a economia realizada._x000D_
Dif. Alt1 e Alt2	atribuido	20	MMUSD_x000D_
2-Parada de Produção	uma semana	0	MMUSD_x000D_
	TOTAL	20	MMUSD</t>
  </si>
  <si>
    <t>VAV é um sistema de descarte de Hidrocarbonetos Gasosos na atmosfera sem queima, capaz de descartar até 15.000.000Nm3/dia instalado sobre a própria plataforma de produção. O nosso maior sistema de flare tem uma capacidade de  8.000.000Nm3/dia. Plataformas que necessitem um sistema de capacidade maior somente poderão fazê-lo usando o VAV. Há 6 sistemas de VAV instalados e outros projetados mas o maior é o de PMXL-1 com capacidade de 7.500.000Nm3/dia. Para maiores capacidade deve-se investigar os efeitos de fluxo supersônico, efeito de jato, ruído, vibração, efeito foguete e reduzir a distância de dispersão. Gás de queima difícil com elevado teor de CO2 também pode ser descartado com VAV.</t>
  </si>
  <si>
    <t>PT-200.20.00020.08</t>
  </si>
  <si>
    <t>EV-01211</t>
  </si>
  <si>
    <t>PLAMC - Planejamento Auxiliado por Mapa de Calor</t>
  </si>
  <si>
    <t>Aplicação WEB que nos dê a visão de dimensionamento e de alocação de recurso para atender os picos,  médio e curto prazos das Unidades Marítimas, bacias, blocos e campos exploratórios através de mapas de calor.</t>
  </si>
  <si>
    <t>PT-200.20.00086.04</t>
  </si>
  <si>
    <t>PT-200.20.00208.04</t>
  </si>
  <si>
    <t>EV-01212</t>
  </si>
  <si>
    <t>Implantar PQT – Petrobras QR Code TagScan</t>
  </si>
  <si>
    <t>Aplicativo mobile disponibilizando a visibilidade dos atendimentos, RTs e NF-e em PDF, onde a leitura desses dados seja através da utilização de QR Codes.</t>
  </si>
  <si>
    <t>PT-200.20.00084.08</t>
  </si>
  <si>
    <t>EV-01213</t>
  </si>
  <si>
    <t>RAFa – Robô de Acesso Facilitado</t>
  </si>
  <si>
    <t>Aplicação (chatbot / RPA) para WEB e Dispositivos Móveis. O sistema conterá as informações dos procedimentos e acesso as informações necessárias para cumprimento da demanda requisitada pelo cliente / usuário.</t>
  </si>
  <si>
    <t>PT-200.20.00084.09</t>
  </si>
  <si>
    <t>EV-01214</t>
  </si>
  <si>
    <t>Reconfiguração do sistema de membranas para injeção de água com salinidade controlada (IASC)</t>
  </si>
  <si>
    <t>Reconfiguração do sistema de membranas (URS + UD) para injeção de água com salinidade controlada (IASC). Levantamento das demandas requeridas de vazão, footprint, potencia elétrica e CAPEX.</t>
  </si>
  <si>
    <t>Geração de água de injeção com salinidade controlada a partir de sistemas de membranas de URS e UD com objetivo de aumento do fator de recuperação de óleo (1%) considerando unidade de alta capacidade 225 kbpd.</t>
  </si>
  <si>
    <t>upimgs/Foto_URS.gif</t>
  </si>
  <si>
    <t>HH e TC com a UFRJ/COPPE</t>
  </si>
  <si>
    <t>Alteração projeto conceitual/básico e manutenção dos prazos</t>
  </si>
  <si>
    <t>Verificação de oportunidade de aplicação em BZ 10 e 11 e 12</t>
  </si>
  <si>
    <t>Alterações para o projeto básico do sistema de  membranas (URS + UD) para injeção de água com salinidade reduzida</t>
  </si>
  <si>
    <t>Fornecedores de membranas: DuPont, SUEZ, Toray, Hydranautics</t>
  </si>
  <si>
    <t>Aprovação aumento capacidad elétrica - IBAMA</t>
  </si>
  <si>
    <t>Potencial aumento no fator de recuperação de 1%_x000D_
 (Teste em laboratório pelo CENPES/RES OBTIVERAM 3-4 %)</t>
  </si>
  <si>
    <t>Potencial aumento no fator de recuperação de óleo  de 1%</t>
  </si>
  <si>
    <t>Limitação capacidade elétrica da plataforma</t>
  </si>
  <si>
    <t>Reconfiguração da URS para geração de água com baixa salinidade  - IASC</t>
  </si>
  <si>
    <t>PT-200.20.00161.05</t>
  </si>
  <si>
    <t>EV-01215</t>
  </si>
  <si>
    <t>Inclusão da tecnologia de campos magnéticos (Ímãs) no controle da formação de biofilmes nas membranas das URS</t>
  </si>
  <si>
    <t>Desenvolvimento da aplicação de campos magnéticos (ímãs) com foco no aumento da eficiência de injeção a partir do controle da bioincrustação em membranas de URS em unidades existentes (P-53).</t>
  </si>
  <si>
    <t>Aumento do volume de água injetada a partir do aumento da disponibilidade da URS. Perdas de injeção na P-53 em 2020 de 32,5 %, Fator perda de óleo 0,076, _x000D_
Instalação imãs em 01 trem da P-53, potencial de evitar perda de injeção e produção de óleo equivalente a R$ 11,3 MM em 2021. _x000D_
Potencial redução adicional de custo/ consumo de biocida _x000D_
04 bancos URS em 2022, projeção perda evitada de R$ 69,9 MM.</t>
  </si>
  <si>
    <t>upimgs/IMG_8232.JPG</t>
  </si>
  <si>
    <t>HH e TC com a UFSC</t>
  </si>
  <si>
    <t>Aplicação do ímãs e acompanhamento e parâmetros operacionais da unidade</t>
  </si>
  <si>
    <t>Planejamento de teste na P-53 dois bancos URS</t>
  </si>
  <si>
    <t>O aumento da performance da URS Aumento disponibilidade da URS _x000D_
Atinjimento de cotas de injeção</t>
  </si>
  <si>
    <t>Hidromac, _x000D_
UN-BC, UN-BS e UN-ES</t>
  </si>
  <si>
    <t>Baixo risco as flutuações do mercado</t>
  </si>
  <si>
    <t>Redução das perdas de injeção (previstas em 3%) devido as paradas frequentes da URS para limpezas químicas</t>
  </si>
  <si>
    <t>Redução das perdas de injeção (previstas em 3%) devido as paradas frequentes da URS para limpezas químicas_x000D_
Redução OPEX produtos químicos DBNPA_x000D_
Redução OPEX com troca filtro cartucho R$ 1 MM/ano (UN40.000 m3/d)</t>
  </si>
  <si>
    <t>Aplicação de campo magnético (imãs) no controle da formação de biofilmes nas membranas de nanofiltração de unidades existentes</t>
  </si>
  <si>
    <t>PT-200.20.00161.08</t>
  </si>
  <si>
    <t>EV-01216</t>
  </si>
  <si>
    <t>Inclusão de parâmetros de processo da UF e padronização em projetos afretadas e próprios</t>
  </si>
  <si>
    <t>Definição de parâmetros de processo de ultrafiltração (arranjo/fluxo de permeado) e especificação técnica dos módulos visando a intercambialidade de diferentes fornecedores de membranas de ultrafiltração.</t>
  </si>
  <si>
    <t>Aumento da confiabilidade do projeto de ultrafiltração, padronização dos sistemas de fornecimento de membranas. CAPEX UF p/ PBAC U$ 10 MM previsão ganho com a padronização do fornecimento de mmebranas de UF  U$ 3 MM.</t>
  </si>
  <si>
    <t>HH</t>
  </si>
  <si>
    <t>Especificação técnica de fornecimento dos módulos</t>
  </si>
  <si>
    <t>Projeto de referência Petrobras</t>
  </si>
  <si>
    <t>Numero de fornecedores compatíveis com a especificação técnica de padronização.</t>
  </si>
  <si>
    <t>Empresas fornecedoras de tecnologia de ultrafiltração: SUEZ, DuPont, Hydranautics, Toray, Siemens.</t>
  </si>
  <si>
    <t>Baixo risco as flutuações de mercado</t>
  </si>
  <si>
    <t>Garantia operacional  com definição de parâmetros de projeto _x000D_
Mercado competitivo com a intercambialidade das membranas de ultrafiltração</t>
  </si>
  <si>
    <t>Garantia operacional_x000D_
Redução de OPEX</t>
  </si>
  <si>
    <t>Baixo risco as flutuações de mecado</t>
  </si>
  <si>
    <t>Inclusão de parâmetros de processo e especificação do módulo de membranas para padronização de fornecimento da ultrafiltração</t>
  </si>
  <si>
    <t>PT-200.20.00161.09</t>
  </si>
  <si>
    <t>EV-01217</t>
  </si>
  <si>
    <t>Planejamento flexível de embarcações supridoras de unidades offshore</t>
  </si>
  <si>
    <t>Ferramenta com métodos matemáticos e algoritmos para gerar um planejamento flexível das atividades de suprimento às unidades offshorea a ser integrada aos sistemas existentes.</t>
  </si>
  <si>
    <t>UT6T</t>
  </si>
  <si>
    <t>Victor Anselmo Silva</t>
  </si>
  <si>
    <t>9867263</t>
  </si>
  <si>
    <t>ST-0086</t>
  </si>
  <si>
    <t>Sistemas de suporte à decisão para a logística do E&amp;P</t>
  </si>
  <si>
    <t>PT-200.20.00086.05</t>
  </si>
  <si>
    <t>EV-01218</t>
  </si>
  <si>
    <t>Protótipo MVP de sistema de monitoração de alagamento de anular de dutos flexíveis</t>
  </si>
  <si>
    <t>Desenvolver, bem como identificar, testar e qualificar, tecnologias capazes de detectar a presença de água no espaço anular de dutos flexíveis em operação, recolhidos ou novos.</t>
  </si>
  <si>
    <t>Identificar o momento inicial de alagamento do espaço anular dos dutos flexíveis no pré-sal, bem como acompanhar a dinâmica de alagamento ao longo do tempo de operação. Para os dutos secos evita-se perdas de produção e custos com recursos navais. Para os dutos alagados, pode-se evitar danos ambientais e/ou às instalações.</t>
  </si>
  <si>
    <t>CX97</t>
  </si>
  <si>
    <t>Marcio Albuquerque de Souza</t>
  </si>
  <si>
    <t>9628290</t>
  </si>
  <si>
    <t>P$D: HH equipe CENPES e USP; Equipamentos (transdutores); materiais;_x000D_
Implantação: recursos navais</t>
  </si>
  <si>
    <t>Viabilizar a comunicação submarina do sistema protótipo;_x000D_
Recursos de fabricação na oficina do CENPES;_x000D_
Recursos navais.</t>
  </si>
  <si>
    <t>Conceito validado em laboratório;_x000D_
Projeto mecânico em elaboração;_x000D_
Teste do sistema de comunicação;_x000D_
Piloto no duto LL-95_x000D_
A partir de 31/12/2020</t>
  </si>
  <si>
    <t>Na disponibilização, o protótipo pronto para instalação._x000D_
Na implantação, o protótipo considerado validado no campo e com modelo de negócio definido.</t>
  </si>
  <si>
    <t>CENPES/PDDP/TES, _x000D_
CENPES/PDDP/TPP, _x000D_
USP_x000D_
Empresas que trabalham com a técnica de ultrassom</t>
  </si>
  <si>
    <t>Valor do barril, estabilidade do câmbio, interesse das empresa prestadoras de serviço.</t>
  </si>
  <si>
    <t>Transdutores de ultrassom da USP;_x000D_
Material e mão de obra da oficina do CENPES;_x000D_
Funcionamento do modem acustico para comunicação.</t>
  </si>
  <si>
    <t>Redução de OPEX com recursos navais;_x000D_
Aumento da vida útil de dutos flexíveis;_x000D_
Evitar perdas de produção.</t>
  </si>
  <si>
    <t>Benefício (R$ MM): VPL: 57; VPL riscado: 15.</t>
  </si>
  <si>
    <t>O custo benefício não compensar quando comparado com a inspeção;_x000D_
Sistema não funcionar adequadamente no longo prazo (requerer manutenção).</t>
  </si>
  <si>
    <t>Instalar e qualificar um protótipo para monitorar a condição de alagamento do anular de dutos flexíveis.</t>
  </si>
  <si>
    <t>PT-200.20.00027.02</t>
  </si>
  <si>
    <t>EV-01219</t>
  </si>
  <si>
    <t>Tecnologias para detecção de danos ocasionados pelo SCC CO2 em dutos flexíveis</t>
  </si>
  <si>
    <t>Desenvolvimento de tecnologias para inspeção e monitoramento de danos em dutos flexíveis. A entrega terá rotas com diferentes parceiros (ICTS e empresas) com o objetivo de inspecionar os dutos flexíveis na busca de danos e desenvolver sistemas de monitoração da integridade do corpo tubular e conector.</t>
  </si>
  <si>
    <t>A detecção de danos em dutos que estejam algados é fundamental para continuidade operacional das linhas. Desenvolver uma ferramenta de escaneamento que seja capaz de detectar a presença de arame rompido é necessária para avaliação da integridade do duto.</t>
  </si>
  <si>
    <t>ETEC: USD 1,2 milhões._x000D_
Custos de P&amp;DI: está em construção com o LAMEF/UFRGS. O amadurecimento da proposta está em andamento.</t>
  </si>
  <si>
    <t>Realizar o instrumento jurídico ideal para o desenvolvimento de uma ferramenta de inspeção que localize e quantifique o numero de arames rompidos na aramadura de tração com a empresa Innospection.</t>
  </si>
  <si>
    <t>Hoje temos tecnologias disponíveis para a detecção de anulares alagados mas não temos ferramentas para identificar o dano ocasionado por esse alagamento.</t>
  </si>
  <si>
    <t>Realizar ETEC e TEAs</t>
  </si>
  <si>
    <t>ICTs: UFRGS, UFSC_x000D_
Empresas: Innospection, Sonomatic, TechnipFMC, Oceaneering, Shell, Sonomatic, Inspek, Abendi, Eddyfi, Tracerco, Jentek, GALP</t>
  </si>
  <si>
    <t>-Desenvolver o modelo de contratação para as ferramentas disponibilizadas.</t>
  </si>
  <si>
    <t>Assinatura do instrumento jurídico apropriado._x000D_
Investimento de USD 1,2 milhoes na empresa Innospection (aprovado no CTO da Submarina para 2021).</t>
  </si>
  <si>
    <t>hoje temos disponíveis ferramentas para detectar se o anular dos dutos está alagado ou não e uma vez alagado precisamos saber das condições de integridade deste duto, como por exemplo a presença de arames rompidos.</t>
  </si>
  <si>
    <t>A maturidade comercial e tecnológica da empresa Innospection  é bem elevada para dutos de injeção de gás. Precisamos desenvolver ferramenta que consiga inspecionar os dutos de PO, o que é um desafio pois estes apresentam isolamento térmico externo, dificultando a inspeção.</t>
  </si>
  <si>
    <t>Inspecionar a camada externa da armadura de tração em dutos flexíveis de produção (com isolamento térmico externo). A inspeção da camada interna de tração, quando possivel será considerada um benefício extra.</t>
  </si>
  <si>
    <t>PT-200.20.00027.03</t>
  </si>
  <si>
    <t>EV-01220</t>
  </si>
  <si>
    <t>Configurações de SLWRs de Grandes Diâmetros</t>
  </si>
  <si>
    <t>Geração de configurações viáveis para risers rígidos de diversas funções, acoplados a FPSOs no cenário do Pré-Sal, com diâmetros de 10 a 14 polegadas, em configuração de catenária com flutuadores (Steel Lazy-Wave Riser, SLWR), geradas por meio de metodologia desenvolvida pelo CENPES.</t>
  </si>
  <si>
    <t>Otimizações de custo e tempo necessários ao projeto básico, redução da aproximação UEP-poços pelo comprimento de flowline, do raio de ancoragem dos risers, do espaçamento riser-ancoragem e da quantidade de flutuadores.</t>
  </si>
  <si>
    <t>CYMZ</t>
  </si>
  <si>
    <t>Marcos Andre Duarte Martins</t>
  </si>
  <si>
    <t>9757770</t>
  </si>
  <si>
    <t>ST-0102</t>
  </si>
  <si>
    <t>Otimização de Projetos de Sistemas Submarinos</t>
  </si>
  <si>
    <t>Desenvolvimento de metodologia para viabilizar a geração das configurações de risers de grande diâmetro.</t>
  </si>
  <si>
    <t>Os risers rígidos com grandes diâmetros para elevadas lâminas d’água viabilizam ganhos na coleta da produção e exportação de óleo e gás, se comparados às soluções mais frequentes baseadas em risers flexíveis.</t>
  </si>
  <si>
    <t>Disponibilidade de HH interno.</t>
  </si>
  <si>
    <t>Otimizações de custo e tempo necessários ao projeto básico, redução da aproximação UEP-poços (comprimento de flowline), do raio de ancoragem dos risers, do espaçamento riser-ancoragem e da quantidade de flutuadores.</t>
  </si>
  <si>
    <t>Aumento das taxas de vazão de produção no cenário do Pré-Sal quando comparadas às soluções convencionais baseadas em estruturas flexíveis, além das otimizações dos custos envolvidos no comprimento de flowline, raio de ancoragem e quantidade de flutuadores.</t>
  </si>
  <si>
    <t>Não são previstas mudanças no mercado que alterem a necessidade do aumento de vazões de produção, tampouco no cenário de águas ultra-profundas.</t>
  </si>
  <si>
    <t>Geração de relação de configurações preliminares de risers rígidos em geometria lazy-wave, para diversas funções, com diâmetros entre 10 e 14 polegadas, para o cenário do Pré-Sal.</t>
  </si>
  <si>
    <t>PT-200.20.00102.02</t>
  </si>
  <si>
    <t>EV-01221</t>
  </si>
  <si>
    <t>SASMICRO</t>
  </si>
  <si>
    <t>Ferramenta para ler a instrumentação da ANM e poço. Atualmente é feito através do SASMIc, uma ferramenta “cega”, que é um “pen drive” submarino. Ele é instalado, fica algum tempo adquirindo dados depois sobe para serem verificadas as leituras. Esta ferramenta possui display que permite ver o status da instrumentação imediatamente após ser conectada.</t>
  </si>
  <si>
    <t>Redução de tempo de embarcação para operações de verificação do status da instrumentação submarina e de fundo de poços.</t>
  </si>
  <si>
    <t>HH e contrato de comercializaçao.</t>
  </si>
  <si>
    <t>Fabricação e comercialização.</t>
  </si>
  <si>
    <t>Poços submarinos. A partira da entrega prevista . Dez/22</t>
  </si>
  <si>
    <t>As mesmas de qualquer ferramenta eletronoca submarina</t>
  </si>
  <si>
    <t>Fabricantes de equipamentos submarinos</t>
  </si>
  <si>
    <t>Entrega da ferramenta operacional ou serviço com custo baixo.</t>
  </si>
  <si>
    <t>Contratação</t>
  </si>
  <si>
    <t>diminuição do tempo de RSV para testede instrumentação de ANM.</t>
  </si>
  <si>
    <t>Economia do tempo de intervenção com rsv</t>
  </si>
  <si>
    <t>Continuar usando a ferramenta antiga</t>
  </si>
  <si>
    <t>equipamento de a manutençãode equipamentos submarinos</t>
  </si>
  <si>
    <t>PT-200.20.00051.06</t>
  </si>
  <si>
    <t>EV-01222</t>
  </si>
  <si>
    <t>Desenvolvimento e avaliação de desempenho de tintas anticorrosivas à base de zinco e nanomateriais de carbono.</t>
  </si>
  <si>
    <t>Formular e avaliar o desempenho de tintas anticorrosivas pigmentadas com zinco que apresentem redução do teor de zinco pela aditivação com nanomateriais de carbono buscando grau de proteção anticorrosiva ao substrato metálico igual ou superior ao observado pelas tintas disponíveis no mercado, mas com redução do custo do produto e melhoria nas características mecânicas e eletroquímicas.</t>
  </si>
  <si>
    <t>Diminuição do número de reparos; Otimização do tempo de aplicação.</t>
  </si>
  <si>
    <t>Na fase inicial, apenas o custo de P&amp;D._x000D_
Após a análise de viabilidade, deverá ser calculado o custo de desenvolvimento do parceira para comercialização do produto.</t>
  </si>
  <si>
    <t>'Assinatura do TC com a instituição parceira para desenvolvimento do projeto.</t>
  </si>
  <si>
    <t>Polímeros epóxi são os mais comumente utilizados em revestimentos ricos em zinco, devido à sua excelente resistência mecânica e química e também alta resistência_x000D_
adesiva.</t>
  </si>
  <si>
    <t>'O produto obtido terá que ser melhor aos que já se encontram no mercado, seja na facilidade de aplicação(diminuição no custo de aplicação) seja na melhora das propriedades.</t>
  </si>
  <si>
    <t>CTNANO.</t>
  </si>
  <si>
    <t>O mercado manter-se como está.</t>
  </si>
  <si>
    <t>'Assinatura do TC com a instituição parceira._x000D_
Novamente priorizar o projeto.</t>
  </si>
  <si>
    <t>Redução de custos, decorrente da facilidade de aplicação do revestimento (diminuição no tempo de aplicação e volume de material) e de intervenção para retrabalho.</t>
  </si>
  <si>
    <t>Desenvolvimento de material mais eficiente que o proposto no P&amp;D. A demora no desenvolvimento pode criar a janela de oportunidade no mercado.</t>
  </si>
  <si>
    <t>Diminuição do número de reparos; Otimização do tempo de aplicação; O produto obtido terá que ser melhor aos que já se encontram no mercado, seja na facilidade de aplicação(diminuição no custo de aplicação) seja na melhora das propriedades.</t>
  </si>
  <si>
    <t>PT-144.01.13872.02</t>
  </si>
  <si>
    <t>EV-01223</t>
  </si>
  <si>
    <t>S³MS – Uso de IVA para Monitoramento de Risco em SMS</t>
  </si>
  <si>
    <t>Utilização de tecnologia de visão computacional e inteligência artificial para diminuir o risco de acidentes na operações, reforçando a cultura de SMS.</t>
  </si>
  <si>
    <t>Redução de acidentes em operações onshore e offshore e aumento da cultura de SMS.</t>
  </si>
  <si>
    <t>PT-200.20.00054.01</t>
  </si>
  <si>
    <t>EV-01224</t>
  </si>
  <si>
    <t>Poço Auto Abandonável</t>
  </si>
  <si>
    <t>O projeto de Poço Auto Abandonável consiste numa tecnologia constituída de uma equipamento, a ser descido junto com a completação do poço, contendo uma mistura específica de termite. Quando o sinal de abandono for enviado para este equipamento, uma reação exotérmica será iniciada, causando a fusão dos materiais na devida profundidade e posterior solidificação formando o CSB (Conjunto Solidário de Barreiras) permanente.</t>
  </si>
  <si>
    <t>Principal: O projeto de Poço Auto Abandonável consiste numa tecnologia destinada a reduzir a zero o custo de abandono de poços (ABEX).Secundários: Viabilização do conceito de poço descartável, viabilização do conceito de auto-emergência (uso da ferramenta para contenção de blowout) corte de coluna e flatpack em compressão (MVP1), viabilização de abandonos complexos no parque instalado (MVP2), desvio em poços revestidos (MVP1).</t>
  </si>
  <si>
    <t>- Custos com projeto básico de caracterização e ensaios experimentais com o ITA: R$ 14 MM _x000D_
- Custos com o desenvolvimento das soluções até o TRL 7: R$517 MM_x000D_
- Custos de implantação: o custo de implantação foi estimado pela área cliente e deduzido na fonte de receita</t>
  </si>
  <si>
    <t>- Sucesso no desenvolvimento de termite coloidal para milling e P&amp;A _x000D_
- Sucesso na validação das características de longo prazo da termite para o auto abandono _x000D_
- Validação junto ao regulador do uso dos produtos da reação de termite como barreira de segurança</t>
  </si>
  <si>
    <t>Fase de estudos e caracterização em andamento. Fase de desenvolvimento e prototipagem em planejamento. Será implantada inicialmente no CAMAP-AR-AP (2025) e depois no CAMAP-AUP e CAMAP-BUZ (2027/2028)</t>
  </si>
  <si>
    <t>Redução do Custo de Abandono - Após a entrega final, o uso do poço auto abandonável vai levar a zero o ABEX</t>
  </si>
  <si>
    <t>Pesquisa Básica e Aplicada - Ex. ITA, AVIBRAS_x000D_
Prototipagem, Teste e Comercialização - Ex. AVIBRAS_x000D_
Implantação - Ex. Cias de Serviço</t>
  </si>
  <si>
    <t>Desenvolver modelos de negócio que viabilizem a implantação dos MVP1 e MVP2 como contratos de serviço para POÇOS e a entrega final como contrato de bens de completação para POÇOS</t>
  </si>
  <si>
    <t>- Engajamento de POCOS/EP/IDE/MAB_x000D_
- Engajamento de POCOS/EP/ITC/ETP_x000D_
- Engajamento dos PROJs e SPO_x000D_
- Engajamento do DESC_x000D_
- Engajamento do GAT de ABANDONO</t>
  </si>
  <si>
    <t>- Viabilização de abandono sem retirada de coluna pela aplicação do MVP1 _x000D_
- Viabilização de abandono sem necessidade de tampão de cimento ou correção de cimentação dos anulares - MVP2 _x000D_
- Viabilização do abandono sem necessidade de intervenção alguma com a ENTREGA FINAL</t>
  </si>
  <si>
    <t>Valoração potencial (tamanho do mercado) já deduzidos os devidos custos de implantação ano a ano. Obs. sem desconto de imposto. _x000D_
VPL 10 anos (ref. 2022): R$ 8,5 Bilhões _x000D_
VPL 20 anos (ref. 2022): R$ 12,4 Bilhões _x000D_
VPL 30 anos (ref. 2022): R$ 14,2 Bilhões</t>
  </si>
  <si>
    <t>Riscos no modelo de negócio, relacionados a ter um único fornecedor ou conseguir desenvolver concorrência , riscos jurídicos e riscos com SBS</t>
  </si>
  <si>
    <t>MVP1 - Ferramenta para milling de coluna utilizando termite _x000D_
MVP2 - Ferramenta para P&amp;A utilizando termite _x000D_
ENTREGA FINAL - Poço Auto-abandonável</t>
  </si>
  <si>
    <t>PT-200.20.00057.09</t>
  </si>
  <si>
    <t>EV-01225</t>
  </si>
  <si>
    <t>Inspeção UWILD por USV com ROV</t>
  </si>
  <si>
    <t>Disponibilizar ao mercado solução para realizar parte do escopo de inspeção UWILD sem o uso de mergulhador</t>
  </si>
  <si>
    <t>Aumento da eficiência da inspeção e eliminação de mergulhador</t>
  </si>
  <si>
    <t>HH de engenharia para desenvolvimento do projeto. Materiais para construção do prototipo. HH para execução de testes.</t>
  </si>
  <si>
    <t>A inspeção UWILD é executada por megulhadores. Deverá ser aplicada em todas as unidades marítimas a partir de 2023</t>
  </si>
  <si>
    <t>Eficiencia da solução para executar inspeções UWILD.</t>
  </si>
  <si>
    <t>USSV empresa start-up</t>
  </si>
  <si>
    <t>Redução de exposição ao risco._x000D_
Redução do uso de Barcos de Mergulho (alto custo) por alternativas de menor custo</t>
  </si>
  <si>
    <t>Redução do uso de mergulhadores para a execução de atividades de inspeção UWILD</t>
  </si>
  <si>
    <t>PT-200.20.00175.03</t>
  </si>
  <si>
    <t>EV-01226</t>
  </si>
  <si>
    <t>Delfos Estocástico</t>
  </si>
  <si>
    <t>Entrega do DELFOS, módulo de dimensionamento estocástico de ferramentas e serviços, integrado com o túnel de sondas. Permite o dimensionamento probabilístico para a contratação dos recursos. Inclui o módulo de simulação, cálculo da demanda e dimensionamento para contratação (nível de serviço).</t>
  </si>
  <si>
    <t>A utilização do sistema atua diretamente no nível operacional de contratação de ferramentas e serviços. Nesse contexto, o sistema automatiza a rotina de cálculo estocástico, padroniza entradas e saídas, sendo essas consumidas por diversas áreas em Poços. Todo o contexto de aplicação da solução agrega consistência ao processo de suprimento, reduzindo o risco de eventos de falta de prontidão de recursos.</t>
  </si>
  <si>
    <t>-Custo do Termo de Cooperação que dá base ao mapeamento de processos e ao desenvolvimento_x000D_
HH de equipe da POCOS/SPO/PGD/GDR envolvida no levantamento dos processos.</t>
  </si>
  <si>
    <t>Estruturação de conjunto de regras parametrizáveis e flexíveis que permitam associar de forma adequada e criteriosa o tipo de serviço/ferramenta  e seu quantitativo com base nos informações detalhadas das atividades, cronograma e materiais utilizado</t>
  </si>
  <si>
    <t>Ferramenta implantada em POÇOS/SPO,  incorporando o processo de dimensionamento de serviços</t>
  </si>
  <si>
    <t>A ferramenta de software deverá ser capaz de dimensionar o quantitativo de serviços considerando com base no detalhamento de atividades e materiais e considerar os riscos sobre o cronograma de atividades (desvio de datas de início, desvios de duração e desvio de escopo)</t>
  </si>
  <si>
    <t>O Sorteio realizado pela área de Riscos, considerando diversas fontes de incerteza (data de início, duração de atividades, risco de escopo) é um insumo básico para a execução do Delfos Estocásticos._x000D_
É importante que este insumo continue a ser gerado com as informações e formato acordado.</t>
  </si>
  <si>
    <t>PUC-RJ - Instituto Tecgraf no mapeamento de processos e desenvolvimento da solução_x000D_
Equipe de POCOS/SPO/PGD/GDR e da SUB/SSUB/SANM/GRANM no apoio ao mapeamento de processos e desenvolvimento de requisitos</t>
  </si>
  <si>
    <t>Os principais ganhos para o negócio são:_x000D_
-Redução de HH envolvido nos trabalhos de dimensionamento de serviços para construção/manutenção de poços._x000D_
-Aumento da qualidade das análises._x000D_
-Transparência nos critérios utilizados nas análises_x000D_
-Redução de problemas de prontidão._x000D_
-</t>
  </si>
  <si>
    <t>Os benefícios promovidos pela entrega suportam os custos de seu desenvolvimento e implantação_x000D_
(VPL 16,2 MM R$)</t>
  </si>
  <si>
    <t>Risco de alteração nos processo empregados, divergindo dos processos já mapeados e implementados na ferramenta</t>
  </si>
  <si>
    <t>Solução de Software para, a partir das informações de atividades e de materiais, determinar a demanda de serviços, considerando riscos (data de início, duração de atividades e escopo)._x000D_
Com base nos resultados, determina também parâmetros de contratação de serviços._x000D_
Trabalhando de forma integrada e automática, aumentar a qualidade das análises, reduzindo erros, e consequentemente problemas de prontidão._x000D_
Contribui também com o HH empregado para realização do trabalho.</t>
  </si>
  <si>
    <t>EV-01227</t>
  </si>
  <si>
    <t>RiserWEB I</t>
  </si>
  <si>
    <t>Software de análise de riser (modo deriva apenas)</t>
  </si>
  <si>
    <t>Celerização da análise de riser ao permitir ao usuário importar dados básicos e dados de solo.Visa reduzir principalmente os riscos em uma operação de descomissionamento de poços. Sua execução é fundamental para a segurança do poço, principalmente em LDA rasa. A valoração deve estimar o risco desta operação ser interrompida.		Premissas de valoração:Tempo perdido devido a condições ambientais: 13568 h (fonte: OpenWells 2018)		Dias de operação em unidade flutuante (fonte: SIPLEX 2018): 6704 dias (8,4% dos dias perdidos)		Redução de 10%, 5% ou 1% do tempo perdido (previsões otimista, provável e pessimista, respectivamente, conforme dados de 2018) ampliando a janela de operação da sonda.</t>
  </si>
  <si>
    <t>upimgs/drilling-crop_H3KYdlr.jpg</t>
  </si>
  <si>
    <t>Custo do TC com o UFRJ/LAMCSO (R$ 4,5 MM, já desembolsado integralmente).</t>
  </si>
  <si>
    <t>Ferramenta utilizada hoje para análise de riser é o DeepRiser, a qual 1) não tem tantos recursos quanto o RiserWEB terá quando este estiver implantado e 2) não dispõe de esforço de desenvolvimento a disposição da Petrobras.</t>
  </si>
  <si>
    <t>Unificar ferramentas de modelagem, simulação numérica e dimensionamento de colunas de riser, SCPS e interação entre a dinâmica da embarcação e elementos tubulares descidos no poço.</t>
  </si>
  <si>
    <t>Desenvolvedores experientes em desenvolvimento de software web._x000D_
Engenheiros responsáveis por análise de riser na Petrobras (POCOS/SM/ES/ECS) para dar suporte</t>
  </si>
  <si>
    <t>Tempo perdido devido a condições ambientais: 13568 h (fonte: OpenWells 2018)		_x000D_
Dias de operação em unidade flutuante (fonte: SIPLEX 2018): 6704 dias (8,4% dos dias perdidos)		_x000D_
Redução de 10%, 5% ou 1% do tempo perdido (previsões otimista, provável e pessimista, respectivamente, conforme dados de 2018) ampliando a janela de operação da sonda.</t>
  </si>
  <si>
    <t>R$ 350 MM em economia de tempo de sonda através da redução do tempo ocioso aguardando condições ambientais.</t>
  </si>
  <si>
    <t>Riscos contratuais: reduções de escopo e/ou prazo podem acarretar em descumprimento de marcos, reduzindo o resultado gerado pela entrega.</t>
  </si>
  <si>
    <t>Aplicação do RISERWEB no Poço WEB para utilização pelo POCOS/SM/ES/ECS durante projeto. Consolidar as metodologias de modelagem e simulação em uma ferramenta computacional customizada para a análise global.</t>
  </si>
  <si>
    <t>EV-01228</t>
  </si>
  <si>
    <t>Ferramenta para inspeção de carcaça de DFs</t>
  </si>
  <si>
    <t>teremos uma ferramenta capaz de detectar defeitos em carcaça metálica de dutos flexíveis, garantindo a integridade dos mesmos durante seu recolhimento.</t>
  </si>
  <si>
    <t>Caso o TEA demonstre sucesso, poderá ser feito um contrato de prestação de serviços</t>
  </si>
  <si>
    <t>EV-01229</t>
  </si>
  <si>
    <t>Ferramenta de inspeção de flexíveis em áreas inacessíveis  (FLEXFITTING)</t>
  </si>
  <si>
    <t>Protótipo de ferramenta de inspeção para detecção de ruptura de arame de tração na região do endfitting do riser de topo, submerso até 50m. Protótipo focado para ID 4" e 6.</t>
  </si>
  <si>
    <t>Disponibilização de ferramenta para subsidiar as análises de extensão de vida de dutos flexíveis em operação.</t>
  </si>
  <si>
    <t>upimgs/3_HaPXCCY.jpg</t>
  </si>
  <si>
    <t>Custo de P&amp;D estimados em R$6MM;_x000D_
Custo de Implantação estimados em cerca de R$6MM anuais</t>
  </si>
  <si>
    <t>- Garantir a confiabilidade na detecção da ruptura;_x000D_
- Definir condições de contorno relevantes para o testes;_x000D_
- Disponibilidade de amostras;_x000D_
- Desenvolvimento de sensores específicos.</t>
  </si>
  <si>
    <t>A região próxima ao conector de risers já instalados necessita de inspeções periódicas de integridade. Porém as técnicas existentes não conseguem fazer uma avaliação clara dessa região. Atualmente a ferramenta MAPS é a única no mercado e não atende as nossas necessidades. Será aplicada nos dutos flexíveis do E&amp;P a partir de 2023 para extensão de vida útil.</t>
  </si>
  <si>
    <t>- O resultado da inspeção deve ser fisicamente interpretável;_x000D_
- Operação diverless;_x000D_
- Não precisar parar a unidade;</t>
  </si>
  <si>
    <t>INNOSPECTION;_x000D_
Senai/CIMATEC;_x000D_
Terceiros (lab. de ensaio para risers); Unidades de Negócio de E&amp;P</t>
  </si>
  <si>
    <t>Participação de empresa da área de inspeção no projeto._x000D_
Disponibilização de amostras reais.</t>
  </si>
  <si>
    <t>-Aparato de testes de risers;_x000D_
-Amostras de risers e conectores;_x000D_
-Equipamento de inspeção;_x000D_
-Software de simulação multifísica.</t>
  </si>
  <si>
    <t>- Aumento da confiabiliade nos ativos;_x000D_
- Diminuição de paradas não programadas;_x000D_
- Diminuição de riscos de danos ambientais;_x000D_
- Redução de custos com inspeção;_x000D_
-Garantia da confiabilidade operacional, evitando custos de substituição e de reterminação de dutos;</t>
  </si>
  <si>
    <t>Evitar parada de produção e custos de substituição e reterminação de dutos (estimados em cerca de R$ 317MM- vide valoração);</t>
  </si>
  <si>
    <t>Restrição de fornecimento de amostras._x000D_
Variação de taxa cambial._x000D_
Estrutura para teste sem disponibilidade.</t>
  </si>
  <si>
    <t>Desenvolver uma ferramenta de inspeção não intrusiva para detecção de ruptura de arame de tração na região do endfitting do riser de topo, submerso (até 50m de lamina d'água). Ferramenta diverless e aplicada a risers já instalados. Protótipo focado em ID 4"e 6".</t>
  </si>
  <si>
    <t>PT-200.20.00034.08</t>
  </si>
  <si>
    <t>EV-01230</t>
  </si>
  <si>
    <t>Reparo sem Perda de Produção</t>
  </si>
  <si>
    <t>Exame comparativo de forças e fraquezas, delimitação das fronteiras de aplicação, qualificação mediante testes e melhoria de métodos e ferramentas de reparação de danos de capa externa e fita de alta resistência de dutos flexíveis, em especial em trechos submersos, visando a garantia de integridade (aumento da durabilidade) e a manutenção do envelope de projeto sem perda de produção, considerando três técnicas de reparo: filament winding, braçadeiras mecânicas e mantas nitrílicas.</t>
  </si>
  <si>
    <t>Durante a etapa de qualificação da nova versão da ferramenta de reparo por filamento winding, serão feitos 4 testes de campo que providenciam reparação de dutos flexíveis danificados e, caso bem sucedidos, representam boa agregação de valor e antecipação de benefícios.</t>
  </si>
  <si>
    <t>EV-01231</t>
  </si>
  <si>
    <t>Evitar perda de produção devido ao desmoronamento do refratário em duto da UFCC da REPLAN</t>
  </si>
  <si>
    <t>Definição da faixa de operação crítica para vibração da válvula borboleta existente e  avaliação de uma válvula borboleta com duas lâminas.</t>
  </si>
  <si>
    <t>A perda de rentabilidade apenas no caso da REPLAN foi de US$15.4 MM devido à redução e capacidade e intervenção na unidade. prazo de 220 dias.  Existem outras unidades que tem configurar similar. Existe registro de ocorrência na RPBC e REFAP.</t>
  </si>
  <si>
    <t>PT-200.20.00081.10</t>
  </si>
  <si>
    <t>PT-200.20.00215.11</t>
  </si>
  <si>
    <t>EV-01232</t>
  </si>
  <si>
    <t>ET de contratação para inspeção de juntas soldadas em dutos rígidos</t>
  </si>
  <si>
    <t>ET de contratação para inspeção de juntas soldas em dutos rígidos</t>
  </si>
  <si>
    <t>Contrato piloto para inspeção de juntas priorizadas pela DCT</t>
  </si>
  <si>
    <t>R$1,5 MM (horas PEP75)</t>
  </si>
  <si>
    <t>Validar a tecnologia com base nos resultados obtidos em contrato piloto</t>
  </si>
  <si>
    <t>Situação Atual:  RTIs pendentes por conta de inspeção de cordões de solda, impõem, em determinados casos, operações de calçamento de linhas. Conservadorismo nas metodologias de extensão de vida útil._x000D_
Onde: dutos submarinos da Companhia; _x000D_
Quando: Com a contratação de um piloto de inspeção, iniciando-se em 2021.</t>
  </si>
  <si>
    <t>Condições superficiais e acesso completo às juntas sob inspeção (ausência de isolamento térmico, dragagem para flowlines)</t>
  </si>
  <si>
    <t>Dentro da Petrobras: SUB/ES/DCT e SUB/OPSUB/MIS_x000D_
_x000D_
_x000D_
Fora da Petrobras:  Subsea7, Sonomatic, Oceaneering (empresas com ferramentas submarinas para inspeção de cordão de soldas)</t>
  </si>
  <si>
    <t>Demanda sinalizada pela DCT e MIS para que seja viável implantar a tecnologia na Petrobras.</t>
  </si>
  <si>
    <t>Aumento da vida útil dos dutos, atender RTIs pendentes e evitar operações de calçamento de linhas</t>
  </si>
  <si>
    <t>Redução nos gastos com calçamento de linhas. Extensão da vida útil e continuidade operacional. VPL de R$  91,1 MM (payoff 10 anos)</t>
  </si>
  <si>
    <t>Desempenho insatifatório das ferramentas disponíveis no que diz respeito à probabilidade de detecção de defeitos</t>
  </si>
  <si>
    <t>A solução visa realizar a inspeção de cordões de solda de dutos rígidos de modo a evitar operações de calçamento de linhas e estender a vida útil destes dutos_x000D_
                                                                           Parâmetros a serem alcançados:                            Capacidade de detecção de trincas em soldas de dutos rígidos na faixa de diâmetros e espessuras do inventário de dutos da Petrobras, inspecionando sobre a camada de FBE</t>
  </si>
  <si>
    <t>PT-200.20.00034.09</t>
  </si>
  <si>
    <t>EV-01234</t>
  </si>
  <si>
    <t>Acoplamento da Halocinese no Bombeamento Geológico</t>
  </si>
  <si>
    <t>Acoplamento da ferramenta de movimentação cinemática com a ferramenta de bombeamento geológico no sistema computacional SimBR.</t>
  </si>
  <si>
    <t>Possibilidade de realizar simulação do bombeamento geológica acoplado com a reconstituição automática do sal.</t>
  </si>
  <si>
    <t>CYM7</t>
  </si>
  <si>
    <t>Luciano Damiani Terres</t>
  </si>
  <si>
    <t>TIC/US/EXP-RES-DC/PN-DSCIEN</t>
  </si>
  <si>
    <t>9616683</t>
  </si>
  <si>
    <t>Custo de HH para desenvolvimento e Custo de contrato para a adequação da interface gráfica e ajustes do núcleo numérico do SimBR.</t>
  </si>
  <si>
    <t>Desenvolvimento do algoritmo, manutenção dos contratos e equipe de desenvolvimento do SimBR.</t>
  </si>
  <si>
    <t>Aplicação em bacias que possuem camadas de sal .</t>
  </si>
  <si>
    <t>Disponibilidade do software. Aplicação para estudo em área de interesse.</t>
  </si>
  <si>
    <t>Empresa ESSS_x000D_
Equipe interna do SimBR</t>
  </si>
  <si>
    <t>Necessidade de uso efetivo da ferramenta pela Exploração.</t>
  </si>
  <si>
    <t>Manutenção de contratos e equipe interna de desenvolvimento do SimBR.</t>
  </si>
  <si>
    <t>Disponibilidade Ferramenta de bombeamento geológico acoplada com restauração automática do sal para avaliação de sistemas petroííferos.</t>
  </si>
  <si>
    <t>Disponibilização de ferramenta, na qual não existe no correspondente no mercado. Diferencial tecnológico. Redução significativa de HH para realização das avaliações exploratórias.</t>
  </si>
  <si>
    <t>Dispendio excessivo de HH para realizar trabalho que pode ser automatizado.</t>
  </si>
  <si>
    <t>Ferramenta de bombeamento geológico com restauração do sal acoplada.</t>
  </si>
  <si>
    <t>EV-01238</t>
  </si>
  <si>
    <t>Metodologia para cálculo de fadiga em tubulações do sistema de superfície</t>
  </si>
  <si>
    <t>Estudo sobre o projeto de fadiga de tubulações em plataformas offshore</t>
  </si>
  <si>
    <t>Atualização de especificação técnica da Petrobras sobre a metodologia a ser utilizada no memorial de cálculo</t>
  </si>
  <si>
    <t>U30Q</t>
  </si>
  <si>
    <t>Luis Guilherme Tomba Silveira Leite</t>
  </si>
  <si>
    <t>9929337</t>
  </si>
  <si>
    <t>O projeto total ficou em 800mil reais, sendo que resta apenas uma parcela de 185mil reais em haver. A implementação se dará por HH próprio para a elaboração/atualização da ET.</t>
  </si>
  <si>
    <t>Estratégia de implantação: Implementação da ET e utilização em contratações futuras.</t>
  </si>
  <si>
    <t>Entregas parciais já foram incorporadas em especificação do projeto de contratação do FPSO de referência, e a ET será atualizada com as entregas finais do projeto.</t>
  </si>
  <si>
    <t>Avaliação crítica da metodologia desenvolvida, considerando benchmarks de mercado e medições experimentais realizadas no âmbito do projeto.</t>
  </si>
  <si>
    <t>UFF, SRGE</t>
  </si>
  <si>
    <t>Contratações de FPSO utilizando o projeto de referência da Petrobras.</t>
  </si>
  <si>
    <t>Garantir a última parcela do projeto - R$185000,00 / HH para implementação da ET.</t>
  </si>
  <si>
    <t>Redução de retrabalho nas etapas de projeto e de construção e montagem de módulos de plataformas offshore. Além do aumento da garantia da integridade dos sistemas projetados pela especificação técnica elaborada.</t>
  </si>
  <si>
    <t>O ganho econômico se dará pelo redução de retrabalho observados nos projetos recentes da companhia, além de intervenções nos estágios iniciais de operação devido à problemas de integridade.</t>
  </si>
  <si>
    <t>Alterações no plano de negócios da companhia e a desistência de contratação de plataformas próprias.</t>
  </si>
  <si>
    <t>Uma metodologia de cálculo orientando a melhor prática que será incorporada em especificação técnica da Petrobras.</t>
  </si>
  <si>
    <t>PT-200.20.00040.04</t>
  </si>
  <si>
    <t>EV-01242</t>
  </si>
  <si>
    <t>Revisão do protocolo de determinação da TCD de petróleos</t>
  </si>
  <si>
    <t>A temperatura de chegada dos fluidos produzidos nas unidades de produção offshore é determinante para a correta operação das facilidades de processamento destas unidades, face a necessidade de aquecimento destes fluidos até a faixa de temperaturas previstas no projeto dos sistemas de tratamento de petróleo, água e gás. _x000D_
Outro aspecto importante relacionado a temperatura de chegada dos fluidos em superfície é o parâmetro chamado de Temperatura Crítica de Deposição de parafinas (TCD). A TCD indica o risco de deposição nas linhas de produção.  _x000D_
Quando da fase de projeto a Petrobras indica para os projetistas esse parâmetro e a temperatura prevista de chegada dos fluidos em superfície. Para fins de projeto adota-se que a temperatura de chegada dos fluidos em superfície deva ser de pelo menos 3°C acima da TCD (Tchegada &gt; TCD + 3°C). _x000D_
Ocorre que existem incertezas relacionadas a temperatura de chegada dos fluidos em superfície e da TCD destes fluidos, seja em função da produção de vários poços simultaneamente, ou mesma pela insuficiência de dados quando da elaboração das Especificações Técnicas (ETs) do projeto. _x000D_
Neste sentido, o CENPES tem feito um refinamento tanto nas simulações de escoamento multifásico dos fluidos produzidos de forma a definir um melhor perfil térmico, quanto no protocolo de determinação da TCD dos petróleos produzidos.</t>
  </si>
  <si>
    <t>Neste último aspecto, as recentes melhorias no protocolo de determinação da TCD realizadas no escopo do PT-140.01.10895 levou a solução de um problema crônico no FPSO-Cidade de Anchieta fretado junto à SBM e que opera no Campo de Jubarte (UN-ES). _x000D_
Ocorre que alguns dos poços conectados a esse FPSO, a exemplo do BAZ-03, apresentavam temperatura de chegada em superfície próxima ao valor da TCD dos fluidos produzidos. Como a unidade de processamento não possui aquecedor à montante do separador de teste, o acúmulo de sólidos parafínicos neste ponto poderia implicar risco operacional. Por este motivo, foi previsto no contrato de afretamento a utilização da temperatura de projeto (TCD + 3 ºC) como referência de temperatura mínima permitida de chegada dos fluidos na plataforma, sob pena de fechamento dos poços._x000D_
Em meados de 2019 o CENPES foi então chamado para confirmar os valores da TCD para esses fluidos tomando por base o novo protocolo de determinação de TCD recém desenvolvido. Essa revisão da TCD dos fluidos produzidos mostrou que, segundo o novo protocolo estabelecido, a TCD de todos os fluidos produzidos para o FPSO Cidade de Anchieta estava abaixo da  temperatura de chegada destes fluidos em superfície, e, portanto, atendiam aos critérios de projeto estabelecidos com alguma folga. _x000D_
Para quantificar a importância desse aprimoramento no protocolo de determinação da TCD, o poço BAZ-03 estava na eminência de ser fechado em setembro/2019 e continuou em plena operação até a presente data (setembro/2020), acumulando uma produção de aproximadamente 900 mil boe. Para fins de cálculos do benefício gerado utilizou-se de set a dez/19 as referências do PAN 2019 (60 USD/barril e 3,85 R$/USD) e de jan a set/20 as referências do PAN 2020 revisado (25 USD/barril e 5,09 R$/USD). Com isso valoração foi da ordem de 130 milhões de reais para uma redução de perda de produção da ordem de 900 mil barris.</t>
  </si>
  <si>
    <t>upimgs/deposição_parafinas_figura_6ERpRG4.jpg</t>
  </si>
  <si>
    <t>Essa entrega EV-01242 faz parte do escopo do PT-140.01.10895 que também envolve a EV-00775. Os recursos envolvidos na EV-01242 está associado aos ensaios experimentais que levaram ao estabelecimento do novo protocolo de TCD, e da caracterização dos petróleos segundo esse protocolo. Estimamos um custo anual da ordem de R$ 390 mil. Para um intervalo de 10 anos esse custo será da ordem de R$ 3,9 milhões.</t>
  </si>
  <si>
    <t>Fazer a disseminação e abrangência do novo protocolo de TCD nas demais UNs do E&amp;P,  revisar as ETs dos novos projetos, e refazer as medidas de TCD para os sistemas de produção considerados mais críticos pelo E&amp;P.</t>
  </si>
  <si>
    <t>Novo protocolo de determinação da TCD disponibilizado e implantado com sucesso no FPSO Cidade de Anchieta do Campo de Jubarte na UN-ES em Setembro/19. Desde então já foi evitada a perda de produção da ordem de 915 mil boe.</t>
  </si>
  <si>
    <t>A TCD deve ser determinada experimentalmente seguindo protocolo disponibilizado atualmente realizado nos laboratórios de GARESC do CENPES.</t>
  </si>
  <si>
    <t>IFPEN, UFRJ, PUC-RIO, University of Tulsa, UNs do E&amp;P e RES/EE</t>
  </si>
  <si>
    <t>Disseminação do novo protocolo para os petróleos das novas descobertas e reavaliação dos petróleos já avaliados segundo o protocolo anterior que mais conservador.</t>
  </si>
  <si>
    <t>Retorno a rotina das atividades experimentais nos laboratórios de GARESC do CENPES que atualmente operam com restrições de afastamento social, e disponibilização de recursos financeiros em função dos cortes advindos do plano de resiliência fruto da Pandemia de COVID-19.</t>
  </si>
  <si>
    <t>São muitos os ganhos para o negócio, dentre os quais destacam-se a redução de gastos com isolamento de linhas de produção; a possibilidade de interligação de poços a maiores distâncias; e a redução de risco de obstrução por parafinas das facilidades de superfície.</t>
  </si>
  <si>
    <t>Para quantificar a importância desse aprimoramento no protocolo de determinação da TCD, o poço BAZ-03 estava na eminência de ser fechado em setembro/2019 e continuou em plena operação até a presente data (setembro/2020), acumulando uma produção de 900 mil boe. Para fins de cálculos do benefício gerado utilizou-se de set a dez/19 as referências do PAN 2019 (60 USD/barril e 3,85 R$/USD) e de jan a set/20 as referências do PAN 2020 revisado (25 USD/barril e 5,09 R$/USD). Com isso valoração foi da ordem de 130 milhões de reais para uma redução de perda de produção da ordem de 900 mil barris.</t>
  </si>
  <si>
    <t>O novo protocolo de TCD permitirá a flexibilização das condições de escoamento da produção e de processamento trazendo ganhos de CAPEX dos novos sistemas, e em alguns casos a redução de restrições operacionais em sistemas já em operação.</t>
  </si>
  <si>
    <t>Revisão do protocolo de determinação da Temperatura Crítica de Deposição (TCD) de petróleos com grande impacto no dimensionamento e operação de facilidades de produção e processamento do E&amp;P.</t>
  </si>
  <si>
    <t>EV-01243</t>
  </si>
  <si>
    <t>SmartTocha</t>
  </si>
  <si>
    <t>O SmartTocha atua no controle da vazão de vapor para a tocha, através da classificação atual da tocha pelas imagens das câmeras do circuito de TV na refinaria, usando machine learning.</t>
  </si>
  <si>
    <t>Aumento da eficiência da queima em Tochas. Redução de consumo de gás nas caldeiras através da diminuição, de até 15%, na demanda de vapor para tocha, Minimização na emissão de fuligem e hidrocarbonetos não queimados, devido aumento na eficiência da queima na tocha.</t>
  </si>
  <si>
    <t>EV-01244</t>
  </si>
  <si>
    <t>Mapa Tectônico da Margem Rifteada do Sudeste do Brasil</t>
  </si>
  <si>
    <t>Mapa integrado dos principais compartimentos estruturais, incluído baixos e altos estruturais, com indicação de idade das estruturas em escala de cor. Produto integrado com mapas  de métodos potenciais e de espessura de crosta. Seções geológicas cortando os principais elementos estruturais acrescentam ao produto a terceira dimensão. Produto representa a integração de horizontes sísmicos e mapas da literatura de mais de uma década de trabalhos de mapeamento.</t>
  </si>
  <si>
    <t>Na-Exploração - Incorporação de reservas por meio de novas descobertas. Produto utilizado para quantificação de risco de ocorrência de rochas geradoras, selo e reservatório._x000D_
Na escala de  reservatório - aferição das estimativas de qualidade de reservatório por meio da contextualização da morfologia do relevo proveniente da atividade das falhas em tempos passados. Usado também na contextualização de projetos de manejo de produção para aumento do fator de recuperação.</t>
  </si>
  <si>
    <t>EV-01245</t>
  </si>
  <si>
    <t>Posicionamento cronoestratigráfico do embasamento econômico do Pré-Sal</t>
  </si>
  <si>
    <t>Datação relativa dos reservatórios em rochas ígneas da Bacia de Campos, buscando avaliar as características, formas de ocorrência, distribuição espacial e temporal dessas rochas.</t>
  </si>
  <si>
    <t>Posicionamento cronoestratigráfico dos derrames observados no Campo de Badejo com a identificação dos impactos do novo posicionamento cronoestratigráfico no modelo petrolífero do pré-sal, indicando rochas reservatório de idade Buracica inferior, ampliando assim o horizonte exploratório.</t>
  </si>
  <si>
    <t>upimgs/Nova_entrega.jpg</t>
  </si>
  <si>
    <t>HH interno; TCs_x000D_
Contratos.</t>
  </si>
  <si>
    <t>Manutenção de investimento;_x000D_
Assinatura e manutenção de pagamento de contratos;_x000D_
Disponibilidade/Envio de amostras;_x000D_
Prazo de entrega de análises;</t>
  </si>
  <si>
    <t>A entrega está em em fase de implantação, será aplicada nas Bacias de Campos de Santos, a partir de maio de 2020: A constatação de derrames de idade Buracica inferior na Bacia de Campos impactam na história térmica modelada para a bacia. A presença de sedimentos dessa idade junto aos derrames passam a compor os cenários exploracionistas, potencializando a assertividade nas decisões exploratórias. A identificação de rochas reservatório mais antigas amplia assim o horizonte exploratório e abre novas fronteiras.</t>
  </si>
  <si>
    <t>Sincronicidade na geração de dados;_x000D_
_x000D_
Retorno dos resultados parciais (maturação do projeto)._x000D_
_x000D_
Integração de resultados.</t>
  </si>
  <si>
    <t>Gerências do Cenpes;​_x000D_
_x000D_
Gerências do E&amp;P;​_x000D_
_x000D_
Instituições de pesquisa nacionais e internacionais;​_x000D_
_x000D_
Consultores externos.​</t>
  </si>
  <si>
    <t>Aumento da precisão do modelo geológico da área e maior preditibilidade de reservatórios no modelo petrolífero do pré-sal das bacias de Santos e Campos, o que proporcionará a abertura de novos horizontes exploratórios. _x000D_
Redução do risco de novas locações em áreas de fronteira exploratória, diminuindo a probabilidade de perfuração de poços secos;</t>
  </si>
  <si>
    <t>125.115.986,24 (a ser conferido)</t>
  </si>
  <si>
    <t>Posicionamento cronoestratigráfico do embasamento econômico do Pré-Sal _x000D_
[Identificar reservatórios em rochas ígneas da Bacia de Campos, buscando avaliar as características, formas de ocorrência, distribuição espacial e temporal dessas rochas. Buscando o aumento da precisão do modelo geológico da área e maior preditibilidade de reservatórios no modelo petrolífero do pré-sal das bacias de Santos e Campos, o que proporcionará a abertura de novos horizontes exploratórios]</t>
  </si>
  <si>
    <t>EV-01246</t>
  </si>
  <si>
    <t>Impacto de intrusões em reservatórios carbonáticos</t>
  </si>
  <si>
    <t>Investigação do impacto de intrusões de diabásio alcalino no reservatório carbonático do Campo de Mero.</t>
  </si>
  <si>
    <t>A entrega contribui para o aprimoramento de modelos de caracterização e predição das propriedades permo-porosas em reservatórios carbonáticos afetados por rochas ígneas intrusivas._x000D_
A entrega também proporcionou a validação e aplicação de técnicas de geotermobarometria, associadas ao estudo avançado de minerais metamórficos, promovendo refinamento de modelos numéricos que simulam o impacto do efeito térmico de intrusões em rochas encaixantes.</t>
  </si>
  <si>
    <t>upimgs/Gabriel_foto.jpg</t>
  </si>
  <si>
    <t>U4OW</t>
  </si>
  <si>
    <t>Gabriel Medeiros Marins</t>
  </si>
  <si>
    <t>2467338</t>
  </si>
  <si>
    <t>EV-01247</t>
  </si>
  <si>
    <t>Visualização Integrada de Dados Composicionais de Rochas no AnaSeTe</t>
  </si>
  <si>
    <t>Desenvolvimento e implantação de ferramenta de visualização dos dados composicionais e mineralógicos de rochas em sistemas de informação, facilitando o entendimento das variações ao longo dos poços, fomentando a integração e atribuindo maior valor a esses dados na exploração e reservatórios.</t>
  </si>
  <si>
    <t>• Implantação imediata no AnaSeTe, sistema de integração de dados de poços em geociências e método disponível para outros sistemas.•Agilidade na visualização da informação composicional de rochas e integração facilitada com outros dados de poço (sedimentologia, estratigrafia, geologia estrutrural, petrofísica e dados de produção); •Contribuição para o upscalling dos dados de mineralogia avançada, partindo de dados de amostras e lâminas para avaliações em escala de poço;•Ampliação do alcance dos dados mineralógicos quantitativos, difundindo os dados a mais usuários através de uma ferramenta intuitiva e de fácil acesso;•A ferramenta mantém os usuários atualizados dos resultados novos inseridos na base integrada a qualquer momento, acelerando a implantação dos dados nos modelos da área de negócio;•Maior valor agregado com o uso da informação nos macroprocessos de exploração, caracterização de reservatórios e desenvolvimento da produção; •Maior valor agregado com a recuperação do capital investido na análise composicional de rochas com o uso efetivo dos dados;•Redução do risco relacionada as incertezas dos modelos deposicionais, diagenéticos e petrofísicos na caracterização de reservatórios.</t>
  </si>
  <si>
    <t>upimgs/visu_integ_comp.png</t>
  </si>
  <si>
    <t>Basicamente HH de técnicos do CENPES especializados em dados composicionais e mineralógicos, e HH de desenvolvedor científico especializado em dados de geociências.</t>
  </si>
  <si>
    <t>Materializar todas as possibilidades de dados na base integrada de E&amp;P, contornado eventuais redundâncias e dificuldades de modo a garantir uma apresentação e utilização confiável pelos clientes.</t>
  </si>
  <si>
    <t>Será aplicada em todos os reservatórios e oportunidades exploratórias que precisam de dados composicionais e mineralógicos para mitigar eventuais riscos nos modelos geológicos, diagenéticos e petrofísicos. A partir da implantação.</t>
  </si>
  <si>
    <t>Aceitação pelos clientes, _x000D_
Facilidade de uso,_x000D_
Desempenho da funcionalidade</t>
  </si>
  <si>
    <t>TIC - organização da base de dados_x000D_
EXP...GDGEO - Gestão de dados geológicos_x000D_
Hocmah - Desenvolvimento de queries sql e interface de visualização</t>
  </si>
  <si>
    <t>Os clientes devem passar a utilizar a visualização em suas atividades de trabalho, de forma referencial.</t>
  </si>
  <si>
    <t>Capacidade técnica de desenvolvimento centrado no usuário, Capacidade de adaptação do corpo técnico a novos paradigmas de visualização de dados, Tempo de profissional especializado para adequar a informação de forma a facilitar o entendimento, sem perda de informação.</t>
  </si>
  <si>
    <t>Traz ganhos por reduzir os riscos relacionados a falta de compreensão, não utilização ou dificuldade de uso dos dados composicionais e mineralógicos de forma integrada com outros dados no diferentes macroprocessos que podem ser beneficiar. Aumenta a produtividade dos usuário por utilizar um dado referenciado e especializado em suas atividades.</t>
  </si>
  <si>
    <t>O ganho econômico corresponde a aplicação da nova forma de visualização nos projetos exploratórios, caracterização de reservatórios e desenvolvimento da produção, correspondendo a até 10% de retorno nos projetos onde dados composicionais de rochas são aplicados, com uma taxa de ganho sobre o ROI base de até 2,1x. Considerando o uso na nova forma de visualização nos projetos, aplica-se 2,1% de ganho na p produção de óleo, de acordo com levantamento uso de analytics na indústria do petróleo. https://www.accenture.com/_acnmedia/PDF-81/Accenture-Strategy-Energy-Compete-with-Free-POV.pdff</t>
  </si>
  <si>
    <t>Os clientes não utilizarem a nova visualização (risco médio). Não serem mais corridos ensaios ou levantamentos composicionais ou mineralógicos (risco baixo)</t>
  </si>
  <si>
    <t>Aprimorar as formas de visualização de dados composicionais em sistemas de informação que tratam dados composicionais e mineralógicos de forma integrada. A funcionalidade precisa ser ter valor reconhecido pelo cliente, ser ágil, prática e permitir o uso de todos os dados nos macroprocessos dos clientes.</t>
  </si>
  <si>
    <t>PT-200.20.00124.14</t>
  </si>
  <si>
    <t>EV-01248</t>
  </si>
  <si>
    <t>Análise da Interação com Usuários em Sistemas de Informação (Piloto ExPlora)</t>
  </si>
  <si>
    <t>Piloto para Construir estrutura de back-end e front-end que garanta recuperar a interação completa de usuários com o Portal ExPlora para permitir a melhora contínua dos serviços centrados nas necessidades dos usuários, permitir a construção de uma interface colaborativa e focada nessas necessidades, permitir a construção de um sistema de recomendação de dados científicos.</t>
  </si>
  <si>
    <t>Maior agilidade na resposta as demandas dos usuários onde o uso é maior, removendo a avaliação subjetiva de valor; remoção segura de funcionalidades não utilizadas nos sistemas ou proposição de melhoria, Maior nível de colaboração com usuários, otimizando a produtividade, definição da arquitetura inicial para construção de um sistema de recomendação de dados científicos que permitirá que os usuários tenham dados além daqueles do seu insight inicial.</t>
  </si>
  <si>
    <t>upimgs/handshake.png</t>
  </si>
  <si>
    <t>EV-01249</t>
  </si>
  <si>
    <t>Algoritmo para segmentação, classificação e interpretação geométrica de feições petrográficas</t>
  </si>
  <si>
    <t>Permite a automação do processo, redução de HH dedicado a descrição petrográfica e registro dos dados nos BIEP, além de agilizar a disponibilização dos dados aos usuários do macroprocesso de exploração e produção.</t>
  </si>
  <si>
    <t>upimgs/premeta.jpg</t>
  </si>
  <si>
    <t>Custos relacionados a sustentação do termo de cooperação. HH de profissional petrobras para acompanhamento das atividades, tanto no CENPES, como na área cliente;</t>
  </si>
  <si>
    <t>Construir algoritmos robustos que alcancem a variabilidade de dados disponível, de forma a ter modelos confiáveis para uso em produção.</t>
  </si>
  <si>
    <t>Custo operacional elevado para definição manual de áreas porosas, sua geometria e mineralogia em lâminas petrográficas. A solução será aplicada em sistema consolidado disponível na área operacional dos laboratórios de rocha e outras áreas que façam utilização de interpretação de lâminas petrográficas. A partir da implantação e previamente em fase piloto.</t>
  </si>
  <si>
    <t>Continuidade da empresa parceira nos modelo de termos de cooperação tecnológica. Validação dos algoritmos pelas áreas clientes e confiabilidade de uso.</t>
  </si>
  <si>
    <t>Ltrace; TIC; EXP/TPGG; RES/TR</t>
  </si>
  <si>
    <t>Usuários conhecer e utilizar o sistema e o algoritmo desenvolvido.</t>
  </si>
  <si>
    <t>Termo de cooperação com parcelas 2023 para sustentar o desenvolvimento. Imagens petrográficas validadas por equipe técnica de rocha digital e petrografia.</t>
  </si>
  <si>
    <t>Disponibilização de algoritmos Petrobras para o corpo técnico; Ganho de conhecimento e tecnológico com o desenvolvimento de código científico; Redução de HH dedicado ao mapeamentos de poros e mineralogia de lâminas petrográficas; Integração de técnicas de microscopia distintas; Aumento da oferta de dados para interpretação exploratória.</t>
  </si>
  <si>
    <t>Redução de HH operacional; Aumento de produtividade; Redução de risco exploratório devido a maior disponibilidade de conhecimento obtido em amostras disponíveis.</t>
  </si>
  <si>
    <t>Ltrace pode encerrar atividades antes da finalização dos algoritmos; Usuários podem não se adaptar a tecnologia por motivos diversos (pex. usabilidade, confiabilidade)</t>
  </si>
  <si>
    <t>Algoritmos para definição poro-não poro, geometria de poro e mineralogia em lâminas petrográficas;</t>
  </si>
  <si>
    <t>PT-200.20.00124.09</t>
  </si>
  <si>
    <t>EV-01250</t>
  </si>
  <si>
    <t>PROTÓTIPO DO SISTEMA DE MONITORAMENTO SÍSMICO MARÍTIMO PERMANENTE COM RECEPTORES PONTUAIS</t>
  </si>
  <si>
    <t>Disponibilização de protótipo completo de um mundialmente pioneiro sistema de monitoramento sísmico marítimo permanente, baseado em receptores pontuais assemelhados aos "ocean bottom nodes", porém de arquitetura modular. Cada unidade é constituída por um modulo permanente (a estaca receptora sísmica) e por um módulo não permanente (a parte eletrônica mais as baterias alimentadoras do sistema). O Protótipo inclui ainda um dispositivo auxiliar para transporte e liberação de estacas, enquanto componente  do sistema requerido para a instalação das estacas, de maneira semelhante àquela das estacas-torpedo, mpregadas na fundação de estruturas marítimas.</t>
  </si>
  <si>
    <t>Possibilitar a maximização da repetibilidade na aquisição de dados sísmicos, com consequente melhoria do sinal sísmico 4D em projetos de monitoramento da produção de campos da província Pré-sal, que permitam: a) otimizar a locação e/ ou evitar a perfuração de poços de desenvolvimento e injetores; b) elevar o fator de recuperação, ainda que de maneira incremental; c) reduzir os custos de processamento dos dados sísmicos, enquanto característica de sistemas de receptores permanentes; d) reduzir os custos operacionais da aquisição de dados sísmicos no fundo do mar a partir de um determinando número de levantamentos monitores, repetidos para fins de Sísmica 4D; e) auferir ganhos tributários, advindos do depósito de patente</t>
  </si>
  <si>
    <t>upimgs/Sistema_de_nodes_permanentes.png</t>
  </si>
  <si>
    <t>SU96</t>
  </si>
  <si>
    <t>Jorge Fiori Fernandes Sobreira</t>
  </si>
  <si>
    <t>805822</t>
  </si>
  <si>
    <t>Durante a fase de P&amp;D: HH, encargos, custos para prototipagem, testes de laboratório e de campo (ao menos água rasa), manufatura de algumas unidades do sistema, suportados em parte por celebração de Termo de Cooperação com ICT (da ordem de até R$  9 milhões)._x000D_
  Durante a implantação, a instalação/ enterramento das estacas sísmicas no fundo do mar (CAPEX), além da manufatura de unidades em número suficiente para cada projeto de monitoramento sísmico da produção, que pode não acarretar custos para a PETROBRAS, em função do modelo de negócios acordado com a empresa de manufatura de equipamentos/ prestação do serviço de aquisição de dados, parceira na proposta.</t>
  </si>
  <si>
    <t>Aprovação de novos termos tecnológicos/ de cooperação com ICTs e engajamento dos parceiros empresariais estrangeiros</t>
  </si>
  <si>
    <t>O estágio atual de desenvolvimento da pesquisa corresponde ao TRL 3 , almejando-se chegar à TRL-6 com a entrega._x000D_
  A aplicação será, potencialmente, em qualquer campo petrolífero do Pré-sal, em diferentes bacias, embora a valoração considere, de maneira bastante conservadora, a aplicação em apenas 3 campos ao longo dos 10 anos pós-implantação. A aplicação se daria a partir de 2024.</t>
  </si>
  <si>
    <t>Engajamento e efetividade da atuação do(s) parceiro(s) tecnológico(s); continuidade da importância econômica do Pré-sal nos próximos 10-15 anos; a permanência da Sísmica de fundo do mar como modalidade preferencial para o monitoramento sísmico do Pré-sal; a busca contínua pela melhoria da repetibilidade sísmica; possibilidade de manufatura de unidades em número suficiente para as demandas de monitoramento sísmico de cada campo-alvo.</t>
  </si>
  <si>
    <t>ICT's nacionais. com expertise em prototipagem e testes em laboratório e no campo, como o SENAI-CIMATEC,._x000D_
empresas de serviço em Geofísica como a CGG/ Seabed Geosolutions e_x000D_
cias. de petróleo com interesse na mesma área tecnológica, como a Shell</t>
  </si>
  <si>
    <t>Manutenção da importância econômica do Pré-sal; preço do barril de petróleo ao nível  pré-pandemia ou superior; realização de levantamentos sísmicos monitores com frequência de 1,5 ano ou inferior</t>
  </si>
  <si>
    <t>Recursos para a celebração de termos de cooperação com parceiros tecnológicos, incluindo ICTs ( da ordem de até R$ 9 milhões) e/ ou de acordos de parcerias com companhias estrangeiras.</t>
  </si>
  <si>
    <t>Melhoria do fator de recuperação de campos do Pré-sal, com consequentes ganhos sob a forma de aumento da receita; redução de custos operacionais na aquisição e processamento dos dados sísmicos 4D adquiridos na modalidade permanente; ganhos tributários e de posicionamento empresarial com o depósito da patente.</t>
  </si>
  <si>
    <t>Considerando,  de maneira conservadora, a aplicação em 3 campos do Pré-sal, ao longo de 10 anos o  aumento da receita se daria com melhoria incremental do fator de recuperação, da ordem de US$  7,5 milhões/ ano, mais US$ 7,3 milhões/ ano com a redução de custos operacionais (aquisição e processamento de dados sísmicos repetidos na área). Vide arquivo  "Racional de valoração", em anexo.</t>
  </si>
  <si>
    <t>Preço do barril nos níveis em que se manteve durante o início da pandemia; perda de importância econômica do Pré-sal; tecnologias inovadoras que venham a substituir com vantagens claras aquela que aqui está sendo proposta</t>
  </si>
  <si>
    <t>Protótipo do sistema completo de monitoramento sísmico marítimo permanente com receptores pontuais, incluindo a parte permanente (estaca sísmica), a parte não-permanente (módulo de Eletrônica) e o Dispositivo para transporte e lançamento das estacas. Que seja capaz de melhorar a repetibilidade sísmica a ponto de prover dados sísmicos 4D que permitam antecipar informação útil  ao desenvolvimento da produção. _x000D_
  Este protótipo deve estar suficientemente validado em laboratório e no campo, inclusive quanto à integração das partes e prova de conceito do enterramento da Estaca sísmica no fundo do mar, de modo a permitir a manufatura de diversas unidades, e futuramente, o teste de campo em escala semicomercial (TRL-7).</t>
  </si>
  <si>
    <t>EV-01251</t>
  </si>
  <si>
    <t>Algoritmo DTW para correlação de feições geológicas</t>
  </si>
  <si>
    <t>Desenvolver funções com a técnica DTW para reconhecimento e correlação de feições geológicas de dados multiatributos de perfis de poços e análise das componentes matemáticas de séries temporais.</t>
  </si>
  <si>
    <t>Automatização do processo de correlação de feições, com funções matemáticas, com aumento da produtividade operacional e otimizando a locação de poços; Maior acuracidade nos resultados e confiabilidade nas interpretações, levando a redução do risco exploratório e na otimização do tempo do processo exploratório.</t>
  </si>
  <si>
    <t>upimgs/dtw_alignment.png</t>
  </si>
  <si>
    <t>Os custos de P&amp;D são relacionados ao HH dos pesquisadores internos e externos. A implantação uma vez realizada nas aplicações corporativas tem apenas custo manutenção do sistema de forma global.</t>
  </si>
  <si>
    <t>Desenvolver a entrega com todos os dados e parâmetros necessários em tempo para a implantação e rápida incorporação no negócio. Validar os modelos para diferentes conjuntos de dados, garantindo sua maior acurácia e consequente aceitação no mercado.</t>
  </si>
  <si>
    <t>Hoje, existem métodos de correlação que utilizam outras técnicas com resolução menor ou maior complexidade operacional que a DTW para correlação de feições geológicas. Será aplicada em qualquer projeto exploratório ou desenvolvimento de campo onde a correlação de feições geológicas seja necessária. A partir da implantação, imediata quando disponibilizado.</t>
  </si>
  <si>
    <t>Qualidade dos resultados (Acurácia, rastreabilidade e controle das componentes matemáticas); Facilidade de uso; Carga computacional utilizada; Facilidade de adaptação para diferentes aplicações</t>
  </si>
  <si>
    <t>CENPES/PDIEP/TR - parceria tecnológica para implementanção de técnica com viés na correlação de feições geológicas._x000D_
CENPES/PDIEP/GP - parceria tecnológica para análise de dados petrofísicos. _x000D_
EXP...TGEO - parceria tecnológica e implantação no SIGEO;_x000D_
UFSCAR - parceria tecnológica com pesquisadores referência na análise de séries temporais.</t>
  </si>
  <si>
    <t>As aplicações devem ser capazes de rapidamente implantar o algoritmo; Os usuários devem reconhecer a qualidade do algoritmo e passar a utilizarem em seus processos de trabalho.</t>
  </si>
  <si>
    <t>Termo de cooperação em 2021 com a UFSCAR. _x000D_
HH disponível nas gerências de tecnologia na EXP e no CENPES para avaliação dos resultados e planejamento da implantação.</t>
  </si>
  <si>
    <t>Aumento da produtividade operacional, redução do risco exploratório e otimização do tempo de projetos.</t>
  </si>
  <si>
    <t>O ganho econômico está relacionado a o aumento na produção de óleo, derivado do melhor conhecimento das jazidas e suas relações no espaço, com  a consequente redução do risco exploratório e melhoria na estimativa das reservas e no desenvolvimento da produção. De forma similar o aumento da produtividade permite produzir mais óleo com menor investimento relativo. Consultoria internancional da Accenture sugere que o investimento em Analytics resulta em um aumento no ROI de 2.1x. Assim, um taxa de até 2.1% no produto do negócio é possível pelo implantação da tecnologia em um sistema corporativo já em uso.</t>
  </si>
  <si>
    <t>Rejeição do algoritmo, com preferência para correlação manual; Dificuldades na implantação de código desalinhado aos padrões das aplicações. Não atingir as métricas de qualidade desejadas.</t>
  </si>
  <si>
    <t>A entrega será um algoritmo capaz de correlacionar feições geológicas em perfis em um ou mais poços, de forma a garantir que o entendimento da distribuição das feições seja conhecido em detalhe. Os parâmetros técnicos são a acuracidade dos ajustes, o conhecimento das componentes matemáticas das séries temporais e a implantação do algoritmo nas aplicações de análise de perfis e integração de dados como o SIGEO e o AnaSeTe.</t>
  </si>
  <si>
    <t>PT-200.20.00124.10</t>
  </si>
  <si>
    <t>EV-01252</t>
  </si>
  <si>
    <t>Avaliação dos Modelos Cinéticos de Geração de H2S</t>
  </si>
  <si>
    <t>Levantamento dos modelos cinéticos de geração de H2S por redução termoquímica de sulfato. Serão realizadas modelagens 1D para avaliação da sensibilidade dos modelos cinéticos.</t>
  </si>
  <si>
    <t>Obter uma melhor previsão das ocorrências de H2S nos reservatórios do Pré-Sal.</t>
  </si>
  <si>
    <t>PT-163.01.12779_x000D_
Atualização dos mecanismos de geração de H2S e experimentos para subsidiar desenvolvimento de modelo preditivo</t>
  </si>
  <si>
    <t>A entrega já foi realizada.</t>
  </si>
  <si>
    <t>Finalizado. Foi aplicado no poço RJS-688A (Campo de Búzios).</t>
  </si>
  <si>
    <t>Utilização de modelagem para avaliação numérica dos modelos cinéticos.</t>
  </si>
  <si>
    <t>USGS_x000D_
Power Environmental Energy Institute - PEERI_x000D_
UFF</t>
  </si>
  <si>
    <t>Exploração de reservatórios carbonáticos com temperaturas superiores a 100°C.</t>
  </si>
  <si>
    <t>Antecipar valorações dos projetos de E&amp;P. Reduzir impactos de SMS.</t>
  </si>
  <si>
    <t>No futuro, melhor determinação da metalurgia adequada para perfuração de poços exploratórios em reservatórios carbonáticos de elevada temperatura. Melhor valoração dos projetos de E&amp;P. Redução de riscos de SMS. Eficiência na determinação dos processos de remoção de H2S dos fluido produzidos.</t>
  </si>
  <si>
    <t>Já foi implementado.</t>
  </si>
  <si>
    <t>Avaliação dos modelos cinéticos de geração de H2S por redução termoquímica de sulfato. Aplicação nos reservatórios do Pré-sal.</t>
  </si>
  <si>
    <t>EV-01253</t>
  </si>
  <si>
    <t>Unidades Cronoestratigráficas Atualizadas para Redução do Risco Exploratório.</t>
  </si>
  <si>
    <t>Atualização e revisão das Unidades Cronoestratigráficas das Bacias Brasileiras garante dados mais acurados, com maior integridade e disponibiliza dados com temporalidade adequada a redução de risco exploratório. A entrega é uma antecipação da entrega Dados e Padrões de Bioestratigrafia para aumentar a eficiência operacional do CENPES.</t>
  </si>
  <si>
    <t>A disponibilização antecipada de dados validados e com menor incerteza, reduz riscos imediatos e potencializa o uso do dado nos 10 anos. O dado acurado de Cronoestratigrafia é utilizado na EXP-100 para correta identificação dos objetivos. O dado acurado de Cronoestratigrafia permite uma navegação apropriada de poços direcionais no desenvolvimento da produção.</t>
  </si>
  <si>
    <t>upimgs/chart.png</t>
  </si>
  <si>
    <t>U4X7</t>
  </si>
  <si>
    <t>Marcelo Vasconcelos Brandão</t>
  </si>
  <si>
    <t>2477725</t>
  </si>
  <si>
    <t>HH de revisão das unidades cronoestratigraficas e HH dedicado para atualizar as tabelas da base integrada de E&amp;P, e HH dedicado para eventual atualização de sistemas.</t>
  </si>
  <si>
    <t>Garantir que haja tempo para implantar a entrega de forma antecipada, necessitando de forte aderência das equipes no desafio.</t>
  </si>
  <si>
    <t>Implantada. Será aplicada por todos os projetos exploratórios e de desenvolvimento da produção. A partir da implantação.</t>
  </si>
  <si>
    <t>Implantação na base de dados garante a disponibilidade da informação acurada e atualizada no tempo.</t>
  </si>
  <si>
    <t>TIC..IUD;_x000D_
EXP...GDGEO_x000D_
RES...GR</t>
  </si>
  <si>
    <t>Continuar a melhoria contínua para redução do risco exploratório (EXP100) e aceleração do desenvolvimento da produção (PROD1000)</t>
  </si>
  <si>
    <t>Garantir que haja a implantação na base de dados integrada de E&amp;P.</t>
  </si>
  <si>
    <t>Redução do Risco Exploratório por garantir melhor posicionamento temporal dos poços e objetivos exploratórios. _x000D_
Redução da incerteza na definição de zonas reservatório, relacionadas a evolução deposicional.</t>
  </si>
  <si>
    <t>Aumenta o potencial de sucesso de projetos exploratórios e Reduz  a incerteza no desenvolvimento da produção. Ambos indiretamente ligados ao fator de recuperação de óleo no tempo e no valor latente da empresa na relação óleo produzido vs reservas provadas.</t>
  </si>
  <si>
    <t>Por um lapso técnico o cliente não utilizar os dados disponibilizados pela empresa.</t>
  </si>
  <si>
    <t>A entrega atualiza e melhora a acurácia das unidades cronoestratigráficas, dado básico crucial nos projetos de E&amp;P</t>
  </si>
  <si>
    <t>EV-01254</t>
  </si>
  <si>
    <t>Automação de Projetos de UEPs Utilizando Sistemática de HAZOP</t>
  </si>
  <si>
    <t>A sistemática de identificação de desvios e salvaguardas será implementada no banco de dados de projeto de E&amp;P para permitir a análise do projeto durante sua execução._x000D_
O projeto prevê o uso de aprendizagem de máquina para simular a realização de HAZOP. Dados de treinamento serão obtidos dos bancos de dados de projetos.</t>
  </si>
  <si>
    <t>Execução do Hazop em menor tempo, com uma maior maturidade do projeto, pois os principais desvios já serão analisados durante a elaboração do projeto._x000D_
Dificuldades relacionadas a implementação de recomendações do Hazop, que podem impactar em 1º óleo, serão reduzidas.</t>
  </si>
  <si>
    <t>HH de engenharia: R$ 400 mil até 2023.</t>
  </si>
  <si>
    <t>colocar regras de normas e diretrizes na forma de código e implementar algoritmo de aprendizagem de máquina para projetos de engenharia de processo.</t>
  </si>
  <si>
    <t>a nova ferramenta será introduzida no sistema de automação de projetos de UEPs, a partir de 2023, tão logo a tecnologia atinja o nível de maturidade requerido.</t>
  </si>
  <si>
    <t>regras definidas em diretrizes e API 14C. Aprendizagem com os projetos existentes.</t>
  </si>
  <si>
    <t>SRGE/APS</t>
  </si>
  <si>
    <t>manutenção da demanda por novas UEPs para o desenvolvimento de novas áreas ou revitalização de campos em operação</t>
  </si>
  <si>
    <t>team de engenharia para levantar regras e implementar código e algoritmo de aprendizagem de máquina.</t>
  </si>
  <si>
    <t>antecipação do 1º óleo. Búzios apresentou uma curva típica de influencia no VPL com a antecipação do óleo, indicando que uma antecipação de 1 mês gera um ganho em VPL de US$ 30 milhões. Para a construção do fluxo de caixa, foi considerado um beneficio em 2027 (1º óleo de BUZ11) que gerasse um VPL de US$ 30 milhões, com dolar 3,84 reais, conforme premissas no MAP-e.</t>
  </si>
  <si>
    <t>US$ 30 milhões para o caso de conseguir reduzir o tempo do empreendimento em 1 mês.</t>
  </si>
  <si>
    <t>mercado sem demanda por novas UEPs</t>
  </si>
  <si>
    <t>Sistema automatizado de análise de potenciais cenários acidentais e respectivas proteções (conforme API RP 14C, Diretrizes...), utilizando IA implantado.</t>
  </si>
  <si>
    <t>PT-200.20.00055.06</t>
  </si>
  <si>
    <t>EV-01255</t>
  </si>
  <si>
    <t>Horus</t>
  </si>
  <si>
    <t>Desenvolvimento de sistema otimização do trabalho do desempenho de sonda com aplicação de IoT</t>
  </si>
  <si>
    <t>Substituição do ProNOVA e redução de HH na Confecção de macro-relatórios das operações de sonda utilizando a interpretação dos sensores e Confecção de micro-indicadores para as operações de sonda utilizando a interpretação dos sensores</t>
  </si>
  <si>
    <t>Integração de dados de sonda com o RTO Live - vários sistemas envolvidos, necessidade de transmissão de dados em tempo real e calibração dos modelos para aprendizado de máquina deficiente</t>
  </si>
  <si>
    <t>Todos as operações com sonda da Petrobras. Implatação no RTO Live</t>
  </si>
  <si>
    <t>Necessidade de monitorar e otimizar o desempenho de sondas da frota à serviço da Petrobras.</t>
  </si>
  <si>
    <t>Encerramento do contrato do PRONOVA e realocação de HH envolvido em outras atividades</t>
  </si>
  <si>
    <t>POCOS/SIP/SOP, POCOS/SM/ES/RDS</t>
  </si>
  <si>
    <t>R$ 51.2 MM</t>
  </si>
  <si>
    <t>Não encerramento do contrato do PRONOVA. Não realocação de HH. Indisponibilidade do RTO Live</t>
  </si>
  <si>
    <t>PT-200.20.00065.07</t>
  </si>
  <si>
    <t>PT-200.20.00220.04</t>
  </si>
  <si>
    <t>EV-01256</t>
  </si>
  <si>
    <t>MyBarrier-MAIT</t>
  </si>
  <si>
    <t>MAIT = Modules for Analytical, Intervention and Temporary Abandonment Desenvolvimento de: (i) Módulo de risco durante intervenções; (ii) Módulo de risco para Abandono Temporário; e (iii) Módulo Analítico</t>
  </si>
  <si>
    <t>Redução de custos com intervenções e redução do lucro cessante devido a problemas de integridade de poços. Este benefício é atingido melhorando-se as tomadas de decisão, passando a serem baseadas em risco</t>
  </si>
  <si>
    <t>Custo do contrato com a DNV - valor sendo orçado</t>
  </si>
  <si>
    <t>Atualmente são utilizados critérios prescritivos para a tomada de decisão em relação a integridade de poços. A tomada de decisão baseada em dados pode ajudar a reduzir os esforços neste sentido. A solução será aplicada em POCOS a partir de DEZ/2023 em complemento ao MyBarrier Integridade</t>
  </si>
  <si>
    <t>DNV GL - Desenvolvedora do sistema, com larga experiência em gerenciamento de riscos em sistemas complexos e que desenvolveu o módulo MyBarrier Integridade_x000D_
POCOS/SIP e POCOS/EP/IDE/MAB - Suporte na implantação em poços marítimos</t>
  </si>
  <si>
    <t>A entrega não depende de movimentos do mercado. A entrega depende de um envolvimento multi partes na Petrobras. A saber: _x000D_
1 -  POCOS/SIP: Auxilia com insumos para o desenvolvimento do software e na implantação do mesmo _x000D_
2 - TIC: auxiliar no deployment do MyBarrier em Ambiente Petrobras _x000D_
3 - POCOS/EP/SASD: Auxilia na integração com o POÇO WEB_x000D_
4 - GIA-E&amp;P/EAEP/ICSP: Auxiliar na integração com o Wellsom</t>
  </si>
  <si>
    <t>Contrato com a DNV</t>
  </si>
  <si>
    <t>Redução de tempo de intervenção e redução do lucro cessante</t>
  </si>
  <si>
    <t>- VPL Negócio - R$ 267 MM _x000D_
- VPL Riscado - R$ 183 MM</t>
  </si>
  <si>
    <t>- Atraso na contratação da DNV GL para o desenvolvimento do software_x000D_
- Falta de apoio interno das gerências apontadas TIC, GIA-E&amp;P e POCOS</t>
  </si>
  <si>
    <t>Software para a avaliação quantitativa de integridade em diferentes escopos de workover e abandono temporário. Além disso, fornece um módulo analítico para otimização da estratégia de gestão de integridade. _x000D_
Os parâmetros técnicos a serem alcançados são redução do escopo de workover (redução de dias de sonda), redução do escopo para o abandono temporário (redução de dias de sonda) e otimização da gestão de integridade, reduzindo o lucro cessante.</t>
  </si>
  <si>
    <t>PT-200.20.00031.12</t>
  </si>
  <si>
    <t>PT-200.20.00216.07</t>
  </si>
  <si>
    <t>EV-01257</t>
  </si>
  <si>
    <t>Redução de custos associados à água de reposição em Plataformas</t>
  </si>
  <si>
    <t>Proposta de redução do consumo de água importada (água de rebocador) através da utilização de água proveniente das Unidades de Dessalinização (UDs) das próprias plataformas para reposição dos sistemas de facilidades de produção (água de resfriamento e aquecimento) e otimização das dosagens de inibidor de forma a reduzir a necessidade de troca de inventário em casos em que o teor de cloretos excede 50mg/L.</t>
  </si>
  <si>
    <t>Redução de custos relacionados ao uso de água importada (água de rebocador) na unidades offshore da companhia.</t>
  </si>
  <si>
    <t>HXB7</t>
  </si>
  <si>
    <t>Aline Lins da Silva Gomes</t>
  </si>
  <si>
    <t>9705784</t>
  </si>
  <si>
    <t>R$ 3.2 MM_x000D_
TC (PEP78) R$ 1.8 MM, Serviços R$ 100 M, HH (PEP75) R$ 1.3 MM</t>
  </si>
  <si>
    <t>Possibilitar o uso da água obtida nas Unidades de Destilação de cada plataforma para reposição de água dos sistemas de resfriamento e aquecimento das unidades offshore.</t>
  </si>
  <si>
    <t>Situação atual: Atualmente as unidades fazem uso de água de reposição importada por rebocadores. _x000D_
Onde: A solução proposta poderá ser aplicada em todas as unidades offshore._x000D_
Quando: Set/2021</t>
  </si>
  <si>
    <t>Contaminantes presentes da água obtida nas Unidades de Destilação, condições de operação e as características corrosivas associada à agua de qualidade inferior.</t>
  </si>
  <si>
    <t>Dentro da Petrobras: Cliente do projeto (UN-RIO)._x000D_
_x000D_
Fora da Petrobras: UFRJ.</t>
  </si>
  <si>
    <t>Solução para cliente interno.</t>
  </si>
  <si>
    <t>Recurso financeiro: Pendente 1 parcela de R$ 215.990,85 para conclusão do projeto (prevista para janeiro de 2021).</t>
  </si>
  <si>
    <t>Redução anual de US$ 21.6MM em gastos com importação de água. (custo estimado para 9 plataformas da UN-RIO);</t>
  </si>
  <si>
    <t>Crise financeira e interrupção do financiamento do projeto._x000D_
Indisponibilidade das Unidades de Destilação (UDs) ou Capacidade da UD existente na plataforma ser inferior à necessária.</t>
  </si>
  <si>
    <t>Mitigação do processo corrosivo associado ao uso de água de qualidade inferior ao apresentado pela água de rebocador nos sistemas de aquecimento e resfriamento de água._x000D_
Parâmetros a serem alcançados: Seleção de dosagem adequada de inibidores de corrosão que possibilitem proteção à metalurgia do sistema de água.</t>
  </si>
  <si>
    <t>PT-200.20.00052.11</t>
  </si>
  <si>
    <t>EV-01258</t>
  </si>
  <si>
    <t>Inclusão de tecnologia de filtração em membrana cerâmica para tratamento da água produzida para reinjeção</t>
  </si>
  <si>
    <t>Inclusão da tecnologia de filtração por membrana cerâmica no tratamento da água produzida visando a reinjeção.</t>
  </si>
  <si>
    <t>Garantia da qualidade da água produzida tratada isenta de sólidos  com objetivo de reduzir a perda de injetividade, o custo de intervenções nos poços injetores avaliadas em US$ 1MM/poço  e perda de produção 24h/intervenção durante a intervenção. Previsão de redução em 3 operações de recuperação (acidificação)/ano, por plataforma PBAC (referência BZ 11 e 12).</t>
  </si>
  <si>
    <t>Custos com apoio de equipe técnica do NEAT (HH)</t>
  </si>
  <si>
    <t>Conclusão dos testes de campo;_x000D_
Avalição dos resultados e análise  técnico-econômica;_x000D_
Projeto de Engenharia do novo sistema.</t>
  </si>
  <si>
    <t>Atualmente as unidades offshore possuem instabilidades no tratamento da água produzida. Essa situação acarreta no desenquadramento da água produzida descartada e, nas plataformas nas quais ocorre a reinjeção, perda de injetividade. Esta perda decorrente da presença de sólidos suspensos e óleos e graxas presentes no fluido injetado  acarretam em custos adicionais com contratação de sondas para intervenção.  A tecnologia pode ser aplicada em projetos de unidades futuras a partir de 2024.</t>
  </si>
  <si>
    <t>Avaliação Técnico-Econômica; Aumento da robustez;_x000D_
Aumento da eficiência do tratamento para garantir o atendimento aos parâmetros da reinjeção ou descarte.</t>
  </si>
  <si>
    <t>SRGE, EOPM, Operadora TOTAL.</t>
  </si>
  <si>
    <t>Não há nada de relevante a ser considerado no mercado para que a entrega não tenha o resultado esperado.</t>
  </si>
  <si>
    <t>Apoio Técnico do NEAT para conclusão dos Testes;_x000D_
Apoio da SRGE e EOPM para inclusão na GTD.</t>
  </si>
  <si>
    <t>Redução de autos de infração. Redução de custos com intervenção por sondas em unidades que praticam a reinjeção de água produzida.</t>
  </si>
  <si>
    <t>Redução de custos com intevenção por sondas em unidades que praticam a reinjeção de água produzida.</t>
  </si>
  <si>
    <t>Não há risco associado ao mercado</t>
  </si>
  <si>
    <t>Filtração de água produzida por membranas cerâmicas visando o descarte ou a reinjeção;_x000D_
Parâmetros: Aumento da eficiência de filtração (fluxo, TOG, TSS)</t>
  </si>
  <si>
    <t>PT-200.20.00161.10</t>
  </si>
  <si>
    <t>EV-01300</t>
  </si>
  <si>
    <t>Ígneas como potenciais Reservatórios</t>
  </si>
  <si>
    <t>Caracterização integrada de reservatórios em rochas ígneas, incluindo estudo dos campos de Badejo e Linguado e a investigação de ocorrência de análogos no mundo (plataforma DAKS).</t>
  </si>
  <si>
    <t>O estudo mostrou que apesar dos campos de Badejo e Linguado terem sido um exemplo de produção de hidrocarbonetos por longos períodos, as baixas produtividades em relação aos depósitos sedimentares, apontam para dificuldades quanto ao aproveitamento das ígneas para a produção significativa em condições de água profunda/ultraprofunda. No entanto, em poços injetores com pequena espessura porosa, ou em áreas com déficit acentuado de injeção, é possível considerar a contribuição das ígneas para complementar a produção ou cota de injeção.</t>
  </si>
  <si>
    <t>upimgs/Igneas.jpg</t>
  </si>
  <si>
    <t>ST-0171</t>
  </si>
  <si>
    <t>Previsão da Qualidade dos Reservatórios associados a Rochas Ígneas</t>
  </si>
  <si>
    <t>1 - HH CENPES/PDIEP/CMG/TR;_x000D_
2 - HH CENPES/PDIEP/CMG;_x000D_
3 - HH CENPES/PDIEP/GP;_x000D_
4 - HH CENPES/PDIEP/GEG;_x000D_
5 - HH CENPES/PDIEP/GEOQ;_x000D_
6 - Análises laboratoriais externas (pequenos serviços);</t>
  </si>
  <si>
    <t>1 - Manter os equipamentos de laboratórios do CENPES funcionando;</t>
  </si>
  <si>
    <t>Situação atual: áreas do Pré-Sal com poucos dados/estudos sobre a potencialidade das ígneas como reservatórios._x000D_
_x000D_
Onde será aplicado o estudo: Bacia de Campos e Santos.</t>
  </si>
  <si>
    <t>Verificação dos avanços no entendimento das ocorrências de rochas ígneas permoporosas.</t>
  </si>
  <si>
    <t>1 - Laboratórios de Mineralogia Aplicada (CENPES/PDIEP/CMG/TR),_x000D_
2 - Laboratório MEV (CENPES/PDIEP/CMG/TR)_x000D_
3 -  Laboratórios de rocha (CENPES/PDIEP/CMG/TR),_x000D_
4 - Clientes (EXP/AEXP/AT2)</t>
  </si>
  <si>
    <t>1 - Dados analíticos, obtidos pelos laboratórios do CENPES;_x000D_
2 - HH da equipe técnica do projeto para interpretação dos dados;_x000D_
3 - Reuniões com o cliente para discussão dos dados.</t>
  </si>
  <si>
    <t>Incorporação das informações disponibilizadas nos modelos exploratórios, proporcionando aumento da  previsibilidade da ocorrência de rochas ígneas permoporosas nas Bacia de Campos e Santos.</t>
  </si>
  <si>
    <t>Limitar perdas futuras devido a perfuração de poços com intervalos não-reservatórios e avaliar o uso de intervalos ígneos na malha de produção, como poços de injeção.</t>
  </si>
  <si>
    <t>Estudar as rochas ígneas sob uma abordagem de reservatórios de petróleo. Para isso, foram selecionados os campos de Badejo e Linguado (Bacia de Campos), aplicando-se novas metodologias analíticas para avançar no entendimento dos intervalos de rochas ígneas produtores de óleo nesses campos.</t>
  </si>
  <si>
    <t>EV-01301</t>
  </si>
  <si>
    <t>Controles sobre a espessura da Anidrita Capedora e sua relação com a amplitude sísmica e a produtividade em reservatórios carstificados do Pré-sal.</t>
  </si>
  <si>
    <t>Elabora modelos conceituais para ocorrência de anidritas espessas e identificar áreas onde esse espessamento aponte para elevados índices de produção dos poços</t>
  </si>
  <si>
    <t>Predição de reservatórios carstificados.</t>
  </si>
  <si>
    <t>upimgs/Anidrita3.png</t>
  </si>
  <si>
    <t>EV-01302</t>
  </si>
  <si>
    <t>Diagênese de Mg-Argilas no Setor Oeste da Bacia de Santos</t>
  </si>
  <si>
    <t>Modelo das reações diagenéticas dos Mg-argilominerais em poços do Setor Oeste da Bacia de Santos (Sagitário e Bacalhau) com estágio diagenético mais avançado que em outras áreas do Pré-Sal.</t>
  </si>
  <si>
    <t>- Dar suporte à tomada de decisão, por meio da representação e da previsão de intervalos não-reservatórios (modificados devido às reações diagenéticas dos argilominerais), críticos para a exploração._x000D_
- Limitar perdas futuras devido a perfuração de poços com extensos intervalos argilosos (não-reservatório).</t>
  </si>
  <si>
    <t>upimgs/ArgSag.jpg</t>
  </si>
  <si>
    <t>1 - HH CENPES/PDIEP/CMG/TR;_x000D_
2 - HH CENPES/PDIEP/CMG,_x000D_
3 - Contratos de terceirizados para serviços laboratoriais,_x000D_
4 - Contratos de manutenção de equipamentos;</t>
  </si>
  <si>
    <t>Situação atual: área exploratória atualmente em perfuração, com poucos dados._x000D_
_x000D_
Onde será aplicado o estudo: Trend a oeste do PPSBS: Sagitário e Carcará._x000D_
_x000D_
A partir de quando: Entrega parcial.</t>
  </si>
  <si>
    <t>O entregável deve estar em um formato que possibilite a implementação do modelo conceitual pelo cliente: SIGEO e relatório técnico.</t>
  </si>
  <si>
    <t>Modelo diagenético conceitual dos argilominerais magnesianos no trend a oeste do PPSBS.</t>
  </si>
  <si>
    <t>PT-200.20.00112.07</t>
  </si>
  <si>
    <t>EV-01303</t>
  </si>
  <si>
    <t>Novas Oportunidades em Energia Eólica</t>
  </si>
  <si>
    <t>Mapeamento de oportunidades em geração eólica com foco em descarbonização de atividades da Petrobras.</t>
  </si>
  <si>
    <t>Redução de emissões.</t>
  </si>
  <si>
    <t>PT-200.20.00010.08</t>
  </si>
  <si>
    <t>PT-200.20.00206.08</t>
  </si>
  <si>
    <t>EV-01304</t>
  </si>
  <si>
    <t>SIARP - Sistema Integrado de Análise de Reservatórios e Poços</t>
  </si>
  <si>
    <t>É uma API que possibilita o acompanhamento automático da situação de poços, alertando aos engenheiros do Campo quando for  necessário averiguar algum comportamento anômalo em um poço._x000D_
O objetivo do SIARP  é permitir o monitoramento contínuo de dados de sensores de pressão e temperatura de poços para identificação de anomalias, como formação de incrustação, por exemplo._x000D_
Principais funcionalidades do SIARP:_x000D_
-Carregamento de dados de sensores de poços via PI_x000D_
- Identificar status do poço_x000D_
- Tratar automaticamente falhas no dado_x000D_
- Criar e correlacionar variáveis de identificação de assinaturas de incrustação_x000D_
- Identificação de desvios no comportamento de poços_x000D_
- Criar variáveis que auxilie no monitoramento de evolução do dano_x000D_
- Treinamento/calibração do modelo preditivo de alertas_x000D_
- Armazenar dados no PI</t>
  </si>
  <si>
    <t>Reduzir perdas de produção por incrustação ou dano_x000D_
Automatizar preparação dos dados_x000D_
Agilizar identificação e previsão de anomalias_x000D_
Fornecer resultados, possíveis ações e insumos</t>
  </si>
  <si>
    <t>upimgs/SIARP_3_9QfZnRL.jpg</t>
  </si>
  <si>
    <t>XBNK</t>
  </si>
  <si>
    <t>Priscila Magalhaes Ribeiro</t>
  </si>
  <si>
    <t>9774046</t>
  </si>
  <si>
    <t>Custos relacionados à HH interno, tanto de P&amp;D quanto de TIC, e parte do TC com a PUC-Rio "Fundamento e técnicas de Data Science e suas aplicações em dados de testes de poços".</t>
  </si>
  <si>
    <t>Garantia de acesso de leitura e escrita nos repositórios de dados em tempo real.</t>
  </si>
  <si>
    <t>Hoje, o monitoramento de anomalias é realizado de forma manual, o que exige grande dedicação de esforço/tempo. A solução irá automatizar esse processo, de forma a agilizar a identificação pelas equipes de avaliação de reservatórios e gerenciamento. O sistema será pioneiramente implantado no ativo de Búzios, previsto para segundo semestre de 2021.</t>
  </si>
  <si>
    <t>O sistema deverá ser integrado à outras ferramentas de acompanhamento e acesso a dados de tempo real dos poços.</t>
  </si>
  <si>
    <t>Laboratório ExACTa da PUC-Rio.</t>
  </si>
  <si>
    <t>O sistema deverá apoiar as atividades de avaliação e gerenciamento de reservatórios, reduzindo o tempo gasto para a identificação de anomalias.</t>
  </si>
  <si>
    <t>- Garantia dos recursos para desenvolvimento do sistema_x000D_
- Acesso aos dados de tempo real pela equipe desenvolvedora</t>
  </si>
  <si>
    <t>- Redução de perdas de produção por incrustação ou dano;_x000D_
- Automatização da preparação dos dados;_x000D_
- Agilização identificação e previsão de anomalias;_x000D_
- Fornecimento dos resultados, possíveis ações e insumos;_x000D_
- Possibilidade de redução do número de operações remotas de desincrustação.</t>
  </si>
  <si>
    <t>Estima-se que o ganho econômico venha de três fontes:_x000D_
1- Economia de HH com redução do trabalho manual e repetitivo de preparação de dados;_x000D_
2- Redução do número de operações remotas de desincrustação ;_x000D_
3- Evitar perda de produção de óleo de 0.01% em Buzios em função do aumento da eficiência operacional.</t>
  </si>
  <si>
    <t>O desenvolvimento futuro de estratégias de remoção de incrustação mais baratas poderiam reduzir o valor unitário das operações, porém os ganhos de economia de HH e impacto no fator de recuperação almejados pelo SIARP não seriam alterados.</t>
  </si>
  <si>
    <t>Sistema para detecção automática de anomalias em poços a partir de dados de registradores permanentes de pressão e temperatura de fundo de poço.</t>
  </si>
  <si>
    <t>PT-200.20.00125.05</t>
  </si>
  <si>
    <t>EV-01305</t>
  </si>
  <si>
    <t>Fluido e-CSB MINERAL para Abandono Temporário</t>
  </si>
  <si>
    <t>Formulação de fluido que possa atuar como barreira solidária (e-CSB) em operações de abandono temporário (até três anos). _x000D_
A formulação dever ser comprovadamente estável nas condições de poço mediante o cumprimento de um protocolo rígido de testes que envolvam:  estudos de decomposição, sedimentação, convecção térmica e difusão química  em condição de poço a mar aberto.</t>
  </si>
  <si>
    <t>Eliminar as operações de cimentação via flextubo em abandono temporário no modo convencional ou superconvencional. Viabilizar a retirada de coluna a mar aberto na fase dois do abandono.</t>
  </si>
  <si>
    <t>POCOS/CAMAP-AR-AP/PROJ</t>
  </si>
  <si>
    <t>upimgs/MARROM_E3CIt2x.png</t>
  </si>
  <si>
    <t>0,863 MM R$ - TCs: 2017/00619-1, 2018/00145-2 e UFCG 2022 (25%).</t>
  </si>
  <si>
    <t>Desenvolvimento de metodologia de ensaios de vida acelerada para fluidos de perfuração/completação.</t>
  </si>
  <si>
    <t>GT de fluido e-CSB, em curso, formado para inserir as primeiras diretrizes nos padrões de abandono com fluido e-CSB e encaminhar pleito aos órgãos de controle via IBP._x000D_
_x000D_
Será aplicada para eliminar a cimentação via flextubo na fase 1 de operações de abandono convencional e super convencional. E para viabilizar a retirada de coluna a mar aberto na fase 2 do abandono (exceto em áreas ambientalmente sensíveis)._x000D_
_x000D_
1ª MVP em dezembro de  2021, disponibilização final em dezembro de  2022 com início da captura de valor prevista para  janeiro de 2023.</t>
  </si>
  <si>
    <t>A formulação dever ser comprovadamente estável nas condições ambientais de poços, mediante protocolo rígido de testes que envolva matriz de ensaios de vida acelerada de fluidos e estudos de difusão química e convecção térmica em condição de poço a mar aberto.</t>
  </si>
  <si>
    <t>UFCG: Ensaios de vida acelerada;_x000D_
_x000D_
CENPES/PDIDP/EXP: Campanha experimental para desenvolvimento do fluido e-CSB. Suporte aos ensaios de vida acelerada.</t>
  </si>
  <si>
    <t>- O fluido e-CSB deve ser formulado com insumos disponíveis em contrato; _x000D_
- O cronograma de abandono deve ser mantido em sua maior parte.</t>
  </si>
  <si>
    <t>- Estabelecer metodologia para ensaios de vida acelerada;_x000D_
- Desenvolvimento das formulações;_x000D_
- Anuência dos órgão de controle.</t>
  </si>
  <si>
    <t>- Viabilização o cumprimento do cronograma de descomissionamento do E&amp;P e o TAC em negociação com a ANP._x000D_
_x000D_
- Mapeado no PAP 30.</t>
  </si>
  <si>
    <t>Economia de 136,4 MM R$ (VPL)_x000D_
_x000D_
Por redução de tempo de sonda em operações de abandono: eliminação de cimentação via flextubo em abandono temporário e viabilizar retirada de coluna a mar aberto na fase 2.</t>
  </si>
  <si>
    <t>- Alteração substancial no cronograma de poços elencados para abandono convencional._x000D_
- Alteração na legislação/normatização.</t>
  </si>
  <si>
    <t>Fluido e-CSB mineral (Argiloso). Fluido de alta resistência à decomposição/sedimentação que atue como e-CSB por até 3 anos. _x000D_
_x000D_
Constituintes da formulação devem estar dentro dos contratos vigentes. Implantação imediata após a emissão da ET.</t>
  </si>
  <si>
    <t>PT-200.20.00057.10</t>
  </si>
  <si>
    <t>EV-01306</t>
  </si>
  <si>
    <t>Bentonita em Grânulos p/ Abandono de Poços Offshore</t>
  </si>
  <si>
    <t>Uso de bentonita em grânulos (pellets) para tamponamento e constituição de CSB nas operações de abandono de poços offshore. Definição de procedimento de deslocamento e controle cinético da interações químicas.</t>
  </si>
  <si>
    <t>A viabilização da tecnologia para poços off-shore traz ganhos expressivos tanto pela redução de tempo operacional quanto pela otimização de processos (PAP 30).</t>
  </si>
  <si>
    <t>upimgs/pellets.png</t>
  </si>
  <si>
    <t>1,589 MM R$ - TCs: 2018/00211-5 e UFCG 2022.</t>
  </si>
  <si>
    <t>- Aprovação do uso da  técnica para o cenário offshore. Atualmente há normatização internacional para completação seca.</t>
  </si>
  <si>
    <t>Atualmente a tecnologia de abandono por pellets está em fase de implantação para poço terrestre, com acompanhamento da ANP. _x000D_
_x000D_
A viabilização da tecnologia para poços off-shore traz ganhos expressivos tanto pela redução de tempo operacional quanto pela otimização de processos (PAP 30).</t>
  </si>
  <si>
    <t>- Viabilização de técnica para deslocamento de pellets de bentonita com barco de apoio;_x000D_
- Controle da cinética de ativação.</t>
  </si>
  <si>
    <t>UTFPR: metodologia de bombeio;_x000D_
UFCG: cinética de ativação.</t>
  </si>
  <si>
    <t>- Anuência dos órgãos de fiscalização e controle; _x000D_
- O cronograma de abandono deve ser mantido em sua maior parte.</t>
  </si>
  <si>
    <t>- Aprovação do uso para completação seca (já existe normatização internacional e está em curso negociação com ANP). _x000D_
- Desenvolvimento da técnica para completação submarina (deslocamento e ativação).</t>
  </si>
  <si>
    <t>- Eliminar a cimentação via flextubo em operação de abandono convencional e substituir a cimentação em abandono definitivo; _x000D_
_x000D_
- Possibilidade de fazer abandono via UEP com uso de barco de apoio;</t>
  </si>
  <si>
    <t>Economia de 396,6  MM R$ (VPL). _x000D_
_x000D_
1) Utilização da bentonita em pellets + FCBA para plugueamento e constituição de CSB em ntervenções de abandono temporário no modo convencional e superconvencional (vácuo Fluido eCSB);_x000D_
_x000D_
2) Utilização da bentonita em pellets para plugueamento e constituição de CSB em ntervenções de abandonodefinitivo em substituição à cimentação: eliminar aguardo de pega de cimento a partir de 2024;_x000D_
_x000D_
3) Utilização da bentonita em pellets + FCBA para plugueamento e constituição de CSB em ntervenções de abandono temporário no modo convencional via barco de apoio ou UEP: eliminar mobilização de sonda para o poço em 15% dos casos.</t>
  </si>
  <si>
    <t>- Não obtenção da aprovação da técnica pelos  órgãos de controle (IBAMA, ANP)</t>
  </si>
  <si>
    <t>Definição de procedimento de bombeio e técnica para posicionamento e ativação do material no tempo/espaço requerido pela operação. Três cenários:_x000D_
1) Abandono temporário com pellets + FCBA via Sonda._x000D_
2) Abandono definitivo com pellets substituindo a cimentação. _x000D_
3) Abandono temporário com pellets + FCBA via barco ou UEP.</t>
  </si>
  <si>
    <t>PT-200.20.00057.11</t>
  </si>
  <si>
    <t>EV-01307</t>
  </si>
  <si>
    <t>Poço de BCS Inteligente</t>
  </si>
  <si>
    <t>Desenvolvimento de um sistema de controle inteligente para conjuntos de bombeio centrífugo submerso operando em poços satélites submarinos.</t>
  </si>
  <si>
    <t>Aumento de produção de óleo e aumento da vida útil dos equipamentos reduzindo o número de intervenções de alto custo.</t>
  </si>
  <si>
    <t>upimgs/SimbProjeto.bmp</t>
  </si>
  <si>
    <t>Custos de MO de 5760 HH interna e aquisição de um PLC e um servidor computacional</t>
  </si>
  <si>
    <t>Disponibilizar programação baseada em inteligência artificial (Deep Learning e Machine Learning) para desenvolver sistema de controle autônomo inteligente, considerando todas as condições de contorno da operação por método de BCS.</t>
  </si>
  <si>
    <t>Instabilidades de partida e de operação contínua devido a fluxos multifásicos, variações do reservatório e da planta do FPSO, o que causa diversos shutdowns e redução da vida útil do equipamento. Prevê-se a disponibilização de um sistema autônomo inteligente que seja capaz de reduzir as instabilidades, gerenciando as condições de contorno da operação em dez/2023 para as UOs BC e ES.</t>
  </si>
  <si>
    <t>Implementação de softwares inteligente em interface de sistema de controle já existente (PLC e servidor com módulo de procedimentos automatizados - MPA).</t>
  </si>
  <si>
    <t>xb47, ctu8, bfw8, u485, cj56, belc, vm98, br77, wmdl, vn71</t>
  </si>
  <si>
    <t>Não há restrições de mercado para a entrega.</t>
  </si>
  <si>
    <t>HH e um PLC com um servidor escravo.</t>
  </si>
  <si>
    <t>Aumento da produção de óleo de 3 % e aumento do MTBF do conjunto de BCS de 36 para 42 meses. Implementação de controle inteligente em dois sistemas de BCSS por ano. Com abrangência de 20 poços satélites submarinos operando com BCS na UO-BC e na UO-ES.</t>
  </si>
  <si>
    <t>Aumento da produção de óleo de 3 % e aumento do MTBF do conjunto de BCS de 36 para 42 meses. Implementação de controle inteligente em dois sistemas de BCSS por ano até atingir um máximo de 20 sistemas de BCSS com vazões médias de 20000 BPD de óleo.</t>
  </si>
  <si>
    <t>EV-01308</t>
  </si>
  <si>
    <t>Sagitário: U-Pb and Sr isotopes</t>
  </si>
  <si>
    <t>Testar, obter, avaliar e integrar dados de datação U-Pb e razão isotópica de Sr em fases minerais carbonáticas com dados petrográficos e de inclusões fluidas em três amostras laterais da área de Sagitário para elaboração de modelo diagenético.</t>
  </si>
  <si>
    <t>Apresentar modelo conceitual diagenético mais robusto para aumentar a previsibilidade da ocorrência de reservatórios no Trend oeste do PPSBS.</t>
  </si>
  <si>
    <t>upimgs/U-Pb.PNG</t>
  </si>
  <si>
    <t>HH das áreas envolvidas para integração dos dados obtidos com outros dados geológicos.</t>
  </si>
  <si>
    <t>Interpretação em que é necessário pensar "fora da caixa" em um ambiente integração de dados geológicos.</t>
  </si>
  <si>
    <t>Existe um modelo diagenético com implicações exploratória que precisa ser investigado. O conhecimento pode corroborar o modelo atual ou modificá-lo para aplicar até o momento da perfuração de poços exploratórios</t>
  </si>
  <si>
    <t>Se os métodos utilizados permitirão responder as questões abordadas no modelo diagenético.</t>
  </si>
  <si>
    <t>CENPES/PDIEP/GEOQ_x000D_
CENPES/PDIEP/CMG/TR_x000D_
CENPES/PDIEP/CMG_x000D_
EXP/AEXP/AT2_x000D_
EXP/TPGG/TDGEO_x000D_
EXP/PE/AB_x000D_
UFOP</t>
  </si>
  <si>
    <t>O interesse no petróleo da área de Sagitário e adjacências (ex. Aram) continuará existindo. Haverá descobertas significativas que permitam a declaração de comercialidade.</t>
  </si>
  <si>
    <t>Pagamento de pequenos serviços junto a UFOP para a realização das análises com diagrama de rede fornecido pela área de negócio para divisão de custos com a parceria.</t>
  </si>
  <si>
    <t>Auxílio na definição da localização de perfuração de poços exploratórios para incorporação de reservas.</t>
  </si>
  <si>
    <t>3% do Delta VReq P&amp;D dos PADs das bacias de Campos e Santos para as áreas em exploração na seção Pré-sal gerando aumento de receita.</t>
  </si>
  <si>
    <t>Desinteresse na área exploratória de Sagitário e adjacências.</t>
  </si>
  <si>
    <t>Apresentar aplicação de datação U-Pb e razão isotópica de Sr para a confecção de modelo diagenético para área de exploratória de Sagitário.</t>
  </si>
  <si>
    <t>PT-200.20.00112.12</t>
  </si>
  <si>
    <t>EV-01309</t>
  </si>
  <si>
    <t>Coquetel de fagos para combate a geração de H2S em tanques de FPSO</t>
  </si>
  <si>
    <t>Desenvolvimento de novas tecnologias para controle bacteriano em tanques de FPSO com menor impacto na corrosão das instalações e ao meio ambiente. (Entrega em migração para uma ST de PROCESSO - Rufino)</t>
  </si>
  <si>
    <t>• Diminuição de custos associados ao uso de biocidas e sequestrantes de H2S._x000D_
• Receita associada a transferência de tecnologia para fornecedores (produção do coquetel fágico)._x000D_
- Redução do impacto ambiental causado pelo descarte de produtos químicos nocivos ao meio ambiente (biocidas tradicionais)_x000D_
- Exposição reduzida a compostos químicos nocivos a saúde humana (reflexo da redução da produção de H2S biogênico)</t>
  </si>
  <si>
    <t>UPQV</t>
  </si>
  <si>
    <t>Claudia Braga Jacques Foss de Oliveira</t>
  </si>
  <si>
    <t>9786740</t>
  </si>
  <si>
    <t>Na valoração, num primeiro momento somente foi considerada a redução de custos anuais em relação a despesa com a compra de sequestrantes de H2S. Numa segunda etapa, após os testes com definição e frequência de dosagem do produto (coquetel de fagos) será feito um comparativo também em relação a redução de custos com biocidas. E num terceiro ponto será calculada a eventual receita de licenciamento e transferência de tecnologia para os fornecedores.</t>
  </si>
  <si>
    <t>Aumento de escala na produção do coquetel de fagos de forma que possa atender ao mercado.</t>
  </si>
  <si>
    <t>Aplicação em tanques de plataforma FPSO, com previsão de testes piloto em 2023 e inicio da aplicação a partir de 2024. A proposta está alinhada com as determinações da NR 37 do Ministário do Trabalho que exige o monitoramento e controle da geração biogênica de H2S. Prevista também a utilização do produto em sistemas de água de injeção e no descomissionamento de FPSO já que há a necessidade de manter os tanques preenchidos com água neste período.</t>
  </si>
  <si>
    <t>Eficiência do produto com redução da contaminação microbiana após primeira aplicação em pelo menos 10^2 logs. Redução do tempo entre as aplicações em relação aos biocidas tradicionais, assim como em termos de volume de produto.</t>
  </si>
  <si>
    <t>UFV para desenvolvmento do produto._x000D_
_x000D_
Empresas tais como a Simbiose e SuperBAc para a produção comercial do produto. (As empresas citadas já apresentaram interesse na produção do produto).</t>
  </si>
  <si>
    <t>Manutenção dos níveis atuais dos custos associados aos produtos químicos utilizados (biocidas e sequestrantes de H2S), assim como frequência e dosagem dos mesmos.</t>
  </si>
  <si>
    <t>Recursos para os testes de bancada e teste piloto do produto nos FPSO.</t>
  </si>
  <si>
    <t>Aumento da segurança operacional e diminuição dos risco associados a SMS.</t>
  </si>
  <si>
    <t>Redução dos custos associados a utilização de biocidas tradicionais e a sequestrantes de H2S_x000D_
_x000D_
Receita proveniente do licenciamento ou transferência de tecnologia associada ao produto para terceiros</t>
  </si>
  <si>
    <t>Desenvolvimento de novo biocida mais eficaz que os atualmente empregados (THPS, glutaraldeído) de menor valor e maior eficiência. O risco porém é pouco provável, pois desde a década de 90 não houve produto químico comparável ao THPS, o mais amplamente utilizado hoje na industria de óleo e gás.</t>
  </si>
  <si>
    <t>Coquetel de fagos (produto) a ser utilizado em substituição aos produtos químicos utilizados atualmente como biocidas e sequestrantes de H2S. O produto deve ser capaz de atender as especificações quanto a contaminação microbiana nos padrões de água de injeção, e, ainda quanto aos limites permitidos de exposição humana ao H2S, assim como os limites de H2S na atmosfera no caso dos tanques de FPSO.</t>
  </si>
  <si>
    <t>PT-200.20.00039.06</t>
  </si>
  <si>
    <t>EV-01310</t>
  </si>
  <si>
    <t>Floculação pneumática em trocadores de calor para tratamento de água produzida</t>
  </si>
  <si>
    <t>A tecnologia de floculação pneumática foi concebida como um estágio auxiliar aos equipamentos de flotação. A entrega se dará mediante inclusão na tecnologia nas diretrizes de projeto da Petrobras, mediante a mudança da posição do trocador de calor (passa a ficar após hidrociclones) e injeção de gás nesses trocadores.</t>
  </si>
  <si>
    <t>Aumento da capacidade de processamento de água produzida; Diminuição da frequência de autos de infração ambientais; Minimização de feições oleosas associadas ao descarte de água produzida; Melhoria da qualidade da água produzida para reinjeção.</t>
  </si>
  <si>
    <t>P&amp;D- TC COM A USP</t>
  </si>
  <si>
    <t>INSTALAÇÃO NA PLATAFORMA DAS FACILIDADES REQUERIDAS (INJEÇÃO DE GÁS E PRODUTOS QUÍMICOS A MONTANTE DE TROCADORES DE CALOR)</t>
  </si>
  <si>
    <t>NO MOMENTO UM TERMO DE COOPERAÇÃO COM A USP ESTÁ EM CONTRATAÇÃO. APÓS VALIDAÇÃO DA TECNOLOGIA NO TC, PRETENDE-SE IMPLANTAR A TECNOLOGIA EM PLATAFORMAS DA UN-BC (P-56 OU P-43) A PARTIR DE 2023.</t>
  </si>
  <si>
    <t>SERÁ NECESSÁRIO REALIZAR PEQUENAS MODIFICAÇÕES NO PROCESSO, TAIS COMO INSTALAÇÃO DE PONTO DE NJECAO DE GÁS E PRODUTOS QUÍMICOS A MONTANTE DOS TROCADORES DE CALOR</t>
  </si>
  <si>
    <t>EEPEs; EOPM; SRGE.</t>
  </si>
  <si>
    <t>NÃO É ESPERADO NENHUM MOVIMENTO DO MERCADO PARA ENTREGA ACONTECER.</t>
  </si>
  <si>
    <t>ASSINATURA DO TERMO DE COOPERAÇÃO DA USP E COMPROMETIMENTO DA OPERAÇÃO EM REALIZAR AS OBRAS PARA IMPLANTAÇÃO DA TECNOLOGIA</t>
  </si>
  <si>
    <t>A TECNOLOGIA AJUDA A PROTEGER A IMAGEM DA COMPANHIA CONTRA EVENTUAIS DESENQUADRAMENTOS DE ÁGUA PRODUZIDA, ALÉM DE POSSIBILITAR O AUMENTO DA CAPACIDADE DE TRATAMENTO.</t>
  </si>
  <si>
    <t>AUMENTO DA PRODUÇÃO E REDUÇÃO DE AUTOS DE INFRAÇÃO</t>
  </si>
  <si>
    <t>IMPLANTAÇÃO DA FLOCULAÇÃO PNEUMÁTICA EM TROCADORES DE CALOR (A MONTANTE DE FLOTADORES) PARA MAXIMIZAÇÃO DA REMOÇÃO DE ÓLEO DISPERSO E AUMENTO DA CAPACIDADE DE TRATAMENTO DA PLANTA.</t>
  </si>
  <si>
    <t>EV-01311</t>
  </si>
  <si>
    <t>Redução de hidrocarbonetos dissolvidos em água produzida por reação "in situ" de espécies oxidantes</t>
  </si>
  <si>
    <t>Obter metodologia de geração de espécies oxidativas a partir de sais como, p.ex., persulfato de sódio, com foco na redução de concentrações de O&amp;G, avaliando a toxicidade dos produtos da reação.</t>
  </si>
  <si>
    <t>Aumento da confiabilidade no tratamento químico da água produzida, integrando-a como alternativa complementar aos processos de redução do O&amp;G.</t>
  </si>
  <si>
    <t>EV-01312</t>
  </si>
  <si>
    <t>Processos microbiológicos para tratamento de água oleosa em tanque Slop</t>
  </si>
  <si>
    <t>Produto microbiológico para degradação de óleos e graxas de água oleosa armazenadas em SLOP tank.</t>
  </si>
  <si>
    <t>Evita-se o acúmulo de água oleosa, garantindo a integridade dos tanques; Evita-se custos de offloading de água oleosa e aluguel com skids de tratamento.</t>
  </si>
  <si>
    <t>P&amp;D- TC COM A UFRJ</t>
  </si>
  <si>
    <t>ENCONTRAR EM LABORATÓRIO MICROORGANISMOS CAPAZES DE DEGRADAR MATÉRIA ORGÂNICA EM AMBIENTES ISENTOS DE OXIGÊNIO E DE ALTA SALINIDADE</t>
  </si>
  <si>
    <t>NO MOMENTO UM TERMO DE COOPERAÇÃO COM A URFJ ESTÁ EM CONTRATAÇÃO. APÓS VALIDAÇÃO DA TECNOLOGIA NO TC, PRETENDE-SE FAZER TESTE PILOTO E O LICENSIAMENTO DA TECNOLOGIA PARA QUE EMPRESAS POSSAM FABRICAR O PRODUTO MICROBIOLÓGICO EM 2023.</t>
  </si>
  <si>
    <t>LICENCIAMENTO DA TECNOLOGIA PARA EMPRESA QUE POSSA PRODUZIR O PRODUTO MICROBIOLÓGICO PARA FORNCECIMENTO A PETROBRAS.</t>
  </si>
  <si>
    <t>EOPM, EEPEs</t>
  </si>
  <si>
    <t>COMO A TECNOLOGIA SERÁ LICENCIADA, SERÁ NECESSÁRIO MAPEAR NO MERCADO A MELHOR EMPRESA PARA PRODUZIR O MATERIAL MICROBIOLÓGICO</t>
  </si>
  <si>
    <t>ASSINATURA DO TERMO DE COOPERAÇÃO COM A UFRJ</t>
  </si>
  <si>
    <t>NO ANO DE 2019, FORAM GASTOS MAIS DE 120 MILHOES DE REAIS COM OFFLOADING DE AGUA E SEU TRATAMENTO ONSHORE PARA O ATIVO DE MARLIM SUL. O TRATAMENTO BIOLÓGICO EMBARCADO AJUDARÁ A DIMINUIR ESSES CUSTOS.</t>
  </si>
  <si>
    <t>DIMINUIÇÃO DOS OFFLOADINGS DE ÁGUA OLEOSA (R$ 200/M3).</t>
  </si>
  <si>
    <t>DESENVOLVER PRODUTO BIOLÓGICO PARA SER EMPREGADO EM TANQUE OFFSPEC OU TANQUE SLOP PARA REDUÇÃO DO TEOR DE ÓLEO E GRAXA DA ÁGUA ESTOCADA, PERMITINDO SEU DESCARTE</t>
  </si>
  <si>
    <t>EV-01313</t>
  </si>
  <si>
    <t>Tinta Anti-incrustante para Coral-sol</t>
  </si>
  <si>
    <t>Definição de esquema de pintura anti-incrustante para condições de operação estacionárias em UEPs (Sondas / FPSO) com objetivo de evitar a incrustação de Coral-sol.</t>
  </si>
  <si>
    <t>Redução do custo de manutenção (limpeza da bioincrustação);                                             Redução do tempo de parada das embarcações para manutenção;                                    Aumento da vida útil dos esquemas de pintura para áreas submersas;</t>
  </si>
  <si>
    <t>upimgs/Coral-sol.png</t>
  </si>
  <si>
    <t>P&amp;D: R$ 822.140,00 (TC + Hh) para 2021;                                                          Custo adicional de 23%  na tinta o que significa um aumento de 7% no custo de revestimento total do casco de cada embarcação.   R$230K por sonda (10.000m² a pintar)</t>
  </si>
  <si>
    <t>Assinatura do TC até 28/12/2020;                                                                      Disponibilização de viagem para implantação em campo da tecnologia.</t>
  </si>
  <si>
    <t>- Tecnologias mais modernas não são contempladas nas ETs da Petrobras;             - Aplicaçao: Sondas, Barcos apoio, FPSO em C&amp;M; navios Petroleiros.                            - 1ª oportunidade julho/2021</t>
  </si>
  <si>
    <t>Avaliação comparativa das tecnologias propostas para aplicação em condições estacionárias em águas tropicais.</t>
  </si>
  <si>
    <t>Cliente: DP/POÇOS,  DP/SUB,  E&amp;P/AGUP, E&amp;P/AGP,  E&amp;P/LIBRA, E&amp;P/BUZIOS, CL/LOEP,  SRGE   Transpetro         Fornecedores: Hempel, Jotun, PPG, Askzo Nobel, Renner, Weg       _x000D_
Suporte: SBS</t>
  </si>
  <si>
    <t>Adequar/desenvolver tecnologia própria (produtos melhor desempenho) às condições de operação da Petrobras.</t>
  </si>
  <si>
    <t>Assinatura do TC com IPT;                                Fornecimento de produto comercial pelos fornecedores sem custos para Entrega; Disponibilização para preparação/instalação dos CPs nas Unidades flutuantes (Viagens)</t>
  </si>
  <si>
    <t>Redução do custo de manutenção (limpeza da bioincrustação);                Redução do tempo de parada das embarcações para manutenção; Aumento da vida útil dos esquemas de pintura para áreas submersas;</t>
  </si>
  <si>
    <t>VPL=R$109MM   e  Total Valoração = R$ 280,86 MM em 10 anos                                Execução da Pintura: 30 Diárias x R$ 20 K = R$ 600 K / sonda;                             10 sondas  em 10 anos: 600 k x 10 = R$ 6 MM_x000D_
Custo diária Sonda: 30 Diárias x US$ 180 k = 5,4 MM ( R$ 27,486 MM)    10 sondas  em 10 anos: 27,486 MM x 10 = R$ 274, 86 MM                      US$ 1 = R$5,09</t>
  </si>
  <si>
    <t>A performance dos produtos atuais não atenderem as condições esperadas pela Petrobras, necessitando geração de tecnologias requerendo Maior Prazo para a solução tecnológica.</t>
  </si>
  <si>
    <t>Estabelecer esquemas de pintura que previnam o crescimento de Coral-sol em cascos de Unidades Marítimas da Petrobras. Empregar tecnologias comprovadamente eficientes para condições estacionárias e associação entre essas soluções tecnológicas.</t>
  </si>
  <si>
    <t>EV-01314</t>
  </si>
  <si>
    <t>Geoquímica de reservatórios 4D aplicada ao campo de Tupi</t>
  </si>
  <si>
    <t>Método Otimizado de Avaliação do WAG e de Modelo de Variação Composicional da Produção do Campo de Tupi, a  partir Avaliação Geoquímica dos fluidos produzidos  durante o monitoramento da Produção, medindo a composição detalhada do óleo, usando técnicas de análise geoquímica comprovadas e inovadoras durante a produção</t>
  </si>
  <si>
    <t>Aumentar o fator de recuperação do campo de Tupi, através do desenvolvimento de um método de baixo custo para monitorar a eficiência do WAG, em apoio as estratégias de desenvolvimento da produção.</t>
  </si>
  <si>
    <t>upimgs/lula_4D.png</t>
  </si>
  <si>
    <t>Horas dos pesquisadores relacionados ao desenvolvimento da pesquisa, coleta e análise geoquímica de amostras</t>
  </si>
  <si>
    <t>Estabelecer uma metodologia para prever a variação composicional do fluido durante a produção  permitindo o ajuste da curva de produção;</t>
  </si>
  <si>
    <t>Campo de Tupi, a partir de 2021</t>
  </si>
  <si>
    <t>Parâmetros geoquímicos do óleo produzido</t>
  </si>
  <si>
    <t>AGUP/RES-EE/RES-CTPP Jorge Pizzarro UN-BS/ATP-LULA/RES Tetsuo Miyakawa_x000D_
SHELL Aly Brandenburg/ Johan Weijers/Pim Van Bergen</t>
  </si>
  <si>
    <t>Aumento ou manutenção do mercado consumidor.</t>
  </si>
  <si>
    <t>Amostras de óleo coletadas durante a produção do campo de Lula em áreas onde a injeção WAG esteja implantada.</t>
  </si>
  <si>
    <t>Aumento de receita</t>
  </si>
  <si>
    <t>Venda do ativo de Tupi e campos que utilizem o WAG como método de recuperação melhorada.</t>
  </si>
  <si>
    <t>Desenvolver um método para monitorar a eficiência do WAG medindo a composição detalhada do óleo, usando técnicas de análise geoquímica comprovadas e inovadoras durante a produção .</t>
  </si>
  <si>
    <t>PT-200.20.00105.03</t>
  </si>
  <si>
    <t>EV-01315</t>
  </si>
  <si>
    <t>Redução da Incerteza de Permeabilidade Relativa de Reservatórios Heterogêneos</t>
  </si>
  <si>
    <t>Obtenção de curvas de permeabilidade relativa através do ajuste de histórico de ensaios laboratoriais em meios porosos com dados de imageamento 3D, de forma que a curva represente não apenas as produções e pressões observadas, mas também a distribuição de saturações no interior da amostra ao longo do ensaio.</t>
  </si>
  <si>
    <t>Redução da incerteza e aumento da representatividade da curva de permeabilidade relativa de meios porosos heterogêneos.</t>
  </si>
  <si>
    <t>Pagamento da JIP (US$250 mil em dois anos) e recursos humanos (em torno de 2.000 horas/ano</t>
  </si>
  <si>
    <t>Disponibilização de verbas e recursos humanos; Integração com a universidade de Wyoming com limitações de viagens; Contratação da JIP no prazo com a redução de pessoal do núcleo de contratos;</t>
  </si>
  <si>
    <t>A interpretação de ensaios em rochas heterogêneas não está no escopo de métodos tradicionais de análise. Esta metodologia seria aplicada em reservatórios com rochas heterogêneas em escala centimétrica, a partir de 2023.</t>
  </si>
  <si>
    <t>Impacto da metodologia na curva de KR, comparando a curva obtida com métodos tradicionais</t>
  </si>
  <si>
    <t>Universidade Wyoming; Shell; UFRJ</t>
  </si>
  <si>
    <t>A Petrobras deve continuar desenvolvendo/explorando reservatórios com rochas heterogêneas em escala de amostra de laboratório</t>
  </si>
  <si>
    <t>Recursos financeiros para pagamento da JIP; Recursos humanos para acompanhamento da JIP e aplicação dos resultados</t>
  </si>
  <si>
    <t>Aumento da previsibilidade da produção com redução de risco decisório</t>
  </si>
  <si>
    <t>Redução da incerteza e dispersão na curva de produção</t>
  </si>
  <si>
    <t>Atraso na contratação da JIP em função da redução de pessoal de apoio do Núcleo de Contratos; Não existem metodologias consolidadas para este tipo de interpretação. Por se tratar de uma nova metodologia, é possível que o caminho traçado não leve a resultados robustos.</t>
  </si>
  <si>
    <t>Metodologia de interpretação de curvas de KR em amostras heterogêneas com o uso de tomografia 3D e simulação 3D em escala de amostra de laboratório</t>
  </si>
  <si>
    <t>PT-200.20.00151.12</t>
  </si>
  <si>
    <t>EV-01317</t>
  </si>
  <si>
    <t>NIT- Nanoaditivo para Isolamento Térmico  em Tintas Epóxi Convencionais</t>
  </si>
  <si>
    <t>Obtenção de nanoaditivo com propriedades de isolamento térmico em tintas epóxi convencionais.</t>
  </si>
  <si>
    <t>i.   Redução de OPEX pela eliminação da corrosão sob isolamento térmico (CUI) por tinta epóxi NIT;_x000D_
ii.  Diminuição de acidentes e interrupções operacionais por vazamentos;_x000D_
iii. Manutenção da integridade e aumento da confiabilidade das instalações industriais;_x000D_
iv. Redução de OPEX pela melhoria da manutenibilidade de instalações;_x000D_
v.  Redução de CAPEX, pois a matéria-prima tinta é mais barata que o material isolamento térmico.</t>
  </si>
  <si>
    <t>upimgs/NIT.png</t>
  </si>
  <si>
    <t>UQ0L</t>
  </si>
  <si>
    <t>Ricardo Compiani Tavares</t>
  </si>
  <si>
    <t>9845037</t>
  </si>
  <si>
    <t>R$ 1,6 MM referente ao TC._x000D_
Ano 1: R$ 0,520 MM;_x000D_
Ano 2: R$ 1,072 MM.</t>
  </si>
  <si>
    <t>Desenvolver o nanoaditivo e testar a tinta epóxi nanoaditivada._x000D_
Desenvolver fornecedores e mercado._x000D_
_x000D_
I. Adequação Contratual: MD, ET, PPU (US para robô)_x000D_
II. Exigência de alta produtividade + Redução de ressarcimento equipe parada_x000D_
III. SMS (Limitação para trabalho sobre mar)_x000D_
IV. Licenciamento (em andamento);_x000D_
V. Contrato Global_x000D_
VI. Associação Parceria Comercial no projeto.</t>
  </si>
  <si>
    <t>Não existe no mercado atual solução de nanotecnologia para isolamento térmico em tintas epoxi aliada à propriedade de proteção anticorrosiva (proteção contra a CUI)._x000D_
_x000D_
A solução proposta tem ampla aplicação na indústria offshore e onshore na Petrobras e demais setores._x000D_
_x000D_
A especificação do aditivo estará disponível para o início da fabricação em escala.</t>
  </si>
  <si>
    <t>Ao final do projeto será disponibilizada a especificação do aditivo nanoestruturado, considerando que potenciais fornecedores farão a produção em escala para atendimento à demanda de marcado.</t>
  </si>
  <si>
    <t>TC com a ICT UNESP._x000D_
Unidades Clientes internos._x000D_
Fabricantes de tintas epóxi.</t>
  </si>
  <si>
    <t>Inclusão do produto, nanoaditivo para isolamento térmico, nas especificações técnicas e consequente fabricação pelos fornecedores a serem desenvolvidos durante o projeto.</t>
  </si>
  <si>
    <t>TC com a UNESP (ICT), sendo a UNESP a detentora da tecnologia de obtenção de nanopartículas._x000D_
Desenvolvimento de fornecedores capazes de fabricar as nanopartículas em escala comercial.</t>
  </si>
  <si>
    <t>Principais ganhos:_x000D_
1. Custo do isolamento térmico convencional é maior que o da pitura isolante;_x000D_
2. Redução dos custos de manutenção com a CUI;_x000D_
_x000D_
Ganho calculado com base na PPU fornecida pela UO-BC, para o contrato vigente de isolamento térmico e pintura._x000D_
_x000D_
VPL = R$ 66 MM</t>
  </si>
  <si>
    <t>Incapacidade de investimento por parte dos fornecedores para a produção em escala comercial do nanoaditivo.</t>
  </si>
  <si>
    <t>Aditivo nanoestruturado especificado e testado conforme normas vigentes para pintura industria e isolamento térmico.</t>
  </si>
  <si>
    <t>EV-01318</t>
  </si>
  <si>
    <t>Confiabilidade no Processo Tecnológico</t>
  </si>
  <si>
    <t>Ao longo do desenvolvimento e operação de equipamentos, faz-se necessário monitorar o risco associado a determinados eventos indesejados, o que está diretamente relacionado ao estudo de confiabilidade. Várias iniciativas de confiabilidade ligadas ao processo tecnológico de poço vem sendo desenvolvidas de maneira independente por diversas instituições para diversos tipos problemas. Esta entrega visa a integração das iniciativas de confiabilidade ligadas ao processo tecnológico de poço._x000D_
Esta entrega inclui: _x000D_
- Termo de Cooperação com o INPE _x000D_
- Termo de Cooperaçaõ com a UFPE_x000D_
- Termo de Cooperação com a USP- São Carlos _x000D_
- Termo de Cooperação com a UFF_x000D_
- Parte do termo de cooperação com a USP de São Paulo para configurações de poço</t>
  </si>
  <si>
    <t>- Melhor aproveitamento dos recursos da Petrobras destinas ao desenvolvimento de pesquisa na área de confiabilidade com a integração todas as instituições que realizam esses trabalho para Petrobras._x000D_
- Melhor estimativa da confiabilidade e o risco associado ao desenvolvimento de equipamentos de interesse para os cenários de aplicação através da utilização com o objetivo de fornecer subsídios para aumento de sua confiabilidade ao longo do tempo e atendimento aos requisitos pré-estabelecidos. _x000D_
- Atender aos desafios e restrições dos projetos devido a carência de dados, com um ferramental técnico adequado e complexo de uma forma acessível e ampla._x000D_
- Otimizar de aplicação de recursos para aquisição de componentes e/ou desenvolvimento de novos componentes, garantindo os requisitos mínimos de confiabilidade exigidos para a configuração do poço._x000D_
- Melhor embasamento para tomada de decisão relativa a incorporação de novas tecnologias em configurações de poços.</t>
  </si>
  <si>
    <t>EV-01319</t>
  </si>
  <si>
    <t>SISTEMA DE SUPORTE À DECISÃO EM RECURSOS HÍDRICOS E MUDANÇAS CLIMÁTICAS</t>
  </si>
  <si>
    <t>Ferramenta Dinâmica de cálculo de Disponibilidade Hídrica, incorporando efeitos de mudanças climáticas</t>
  </si>
  <si>
    <t>Gestão tática e estratégica de médio e longo prazos visando prospectar soluções e elencar ações que minimizem os efeitos de períodos críticos de escassez hídrica, evitando impactos na produção de UNs Petrobras</t>
  </si>
  <si>
    <t>ALMM</t>
  </si>
  <si>
    <t>Andre Luiz Mussel Monsores</t>
  </si>
  <si>
    <t>9677535</t>
  </si>
  <si>
    <t>R$ 3,3 MM</t>
  </si>
  <si>
    <t>Continuidade do Termo de Cooperação com a USP/LabSid</t>
  </si>
  <si>
    <t>Vulnerabilidade e risco de impactos na produção por indisponibilidade de água nas UNs Petrobras_x000D_
_x000D_
Implantação para Unidades Piloto a partir de Dez 2021</t>
  </si>
  <si>
    <t>Conhecimento de dados de uso e ocupação do solo, hidrológicos e de mudanças climáticas para as regiões de interesse</t>
  </si>
  <si>
    <t>Parceria com o SMS_x000D_
Parceria com a Gerência PDIDMS/Emissões e Mudanças Climáticas_x000D_
Parceria com a USP/LabSid</t>
  </si>
  <si>
    <t>Pouca influência do mercado. Grande interesse da Petrobras na garantia de insumo crítico à continuidade do Negócio</t>
  </si>
  <si>
    <t>Continuidade do desenvolvimento através do Termo de Cooperação assinado com a USP/LabSid</t>
  </si>
  <si>
    <t>Garantia da Produção</t>
  </si>
  <si>
    <t>Pouca influência do mercado. A continuidade operacional e da produção Petrobras depende da disponibilidade hídrica garantida.</t>
  </si>
  <si>
    <t>Sistema de Suporte à Decisão - Ferramenta Dinâmica para avaliação de cenários de Recursos Hídricos e Mudanças Climáticas_x000D_
_x000D_
Planejamento Estratégico visando mitigação de efeitos de escassez hídrica</t>
  </si>
  <si>
    <t>PT-200.20.00200.01</t>
  </si>
  <si>
    <t>EV-01320</t>
  </si>
  <si>
    <t>PLANO DE HIERARQUIZAÇÃO DE SOLUÇÕES DA VULNERABILIDADE HÍDRICA DE UNs CRÍTICAS - IREH</t>
  </si>
  <si>
    <t>Estudo Hídrico e Fontes Alternativas de Suprimento de Água para UNs críticas, priorizadas pelo IREH - Índice de Risco de Escassez Hídrica_x000D_
_x000D_
NOME ORIGINAL: PLANO DE SUPERAÇÃO DE VULNERABILIDADE HÍDRICA PARA UNS CRÍTICAS</t>
  </si>
  <si>
    <t>Planejamento e antecipação de soluções alternativas que visem garantir o suprimento de água e minimizar possíveis impactos à produção nas UNs da Petrobras, pela escassez hídrica e possível redução de outorga</t>
  </si>
  <si>
    <t>Termo de Cooperação com UFRJ/COPPE  no valor de R$2700mil.</t>
  </si>
  <si>
    <t>Dados e informações confiáveis</t>
  </si>
  <si>
    <t>Vulnerabilidade hídrica das instalações da Petrobras._x000D_
Na Gestão de Recursos Hídricos das UNs RGN.</t>
  </si>
  <si>
    <t>Viabilidade de Implantação de fonte alternativa em UNs, minimizando riscos à _x000D_
produção por redução da outorga em períodos de escassez.</t>
  </si>
  <si>
    <t>Área de SMS, G&amp;E e UNs_x000D_
_x000D_
SMS/ECE/MA_x000D_
G&amp;E/UN-TERM/SMS_x000D_
UTEs</t>
  </si>
  <si>
    <t>Conflitos de uso (inclusive pelo adensamento populacional)  nas áreas de captação de água das UNs. Eventos climáticos que impactem a disponibilidade hídrica nas bacias hidrográficas onde as UNs estão instaladas.</t>
  </si>
  <si>
    <t>Dados e Informações robustas e confiáveis das variáveis hídricas e da operação das UNs</t>
  </si>
  <si>
    <t>Evitar diminuição de operação ou parada de UNs por efeito de diminuição de outorga de água.</t>
  </si>
  <si>
    <t>Em elaboração por metodologia VDI (Valor da Informação)</t>
  </si>
  <si>
    <t>Estabilização ou diminuição da demanda por água.</t>
  </si>
  <si>
    <t>Diagnóstico de disponibilidade hídrica nas bacias hidrográficas e aquíferos onde estão localizadas as captações das Unidades Operacionais da PETROBRAS,  e  mapeamento de fontes alternativas de abastecimento.</t>
  </si>
  <si>
    <t>PT-200.20.00200.02</t>
  </si>
  <si>
    <t>EV-01321</t>
  </si>
  <si>
    <t>Otimização do Uso dos Recursos Hídricos em Sistemas de Resfriamento de Unidades Críticas</t>
  </si>
  <si>
    <t>Diagnóstico do consumo de água, em especial nos sistemas de resfriamento, em unidades críticas da Petrobras com risco de escassez hídrica.</t>
  </si>
  <si>
    <t>Redução do consumo de água doce e diagnóstico geral dos sistemas de resfriamento em usinas termelétricas selecionadas.</t>
  </si>
  <si>
    <t>C5FH</t>
  </si>
  <si>
    <t>Haline Bachmann Pinto</t>
  </si>
  <si>
    <t>2567257</t>
  </si>
  <si>
    <t>HH Cenpes e viagens (visitas técnicas).</t>
  </si>
  <si>
    <t>Disponibilidade de dados e informações confiáveis da operação das unidades.</t>
  </si>
  <si>
    <t>O estudo será desenvolvido em 6 usinas termelétricas priorizadas inicialmente pelo cliente devido à vulnerabilidade hídrica.</t>
  </si>
  <si>
    <t>Disponibilidade e confiabilidade dos dados obtidos das unidades.</t>
  </si>
  <si>
    <t>Demanda elevada e constante por despacho das usinas termelétricas.</t>
  </si>
  <si>
    <t>Dados e informações confiáveis da operação das unidades.</t>
  </si>
  <si>
    <t>Redução do consumo de água doce nas unidades críticas.</t>
  </si>
  <si>
    <t>VDI (Valor da Informação) em andamento.</t>
  </si>
  <si>
    <t>Ausência de demanda por despacho das usinas termelétricas (demanda energética atendida por hidrelétricas ou tecnologias alternativas).</t>
  </si>
  <si>
    <t>Proposta de ações e avaliação de alternativas para viabilizar a redução do consumo de água doce em unidades situadas em regiões com alto risco de escassez hídrica.</t>
  </si>
  <si>
    <t>EV-01322</t>
  </si>
  <si>
    <t>SEST WEB Probabilístico e Modelos Pré-Sal</t>
  </si>
  <si>
    <t>Desenvolvimento e Implantação (via módulos no SESTWEB) de abordagem probabilística e de modelos especiais de estabilidade de poços para abordagem de problemas específicos para o cenário Pré-Sal como modelos de análise de rochas fraturadas determinação de tensões in situ por deformação do embasamento, independente do estado do pós-sal, e tensões ao redor de corpos salinos, Além de implementar modelo e Bowers para cálculo de pressão de poros.</t>
  </si>
  <si>
    <t>Análises de estabilidade de poços mais abrangentes, completas e robustas, tanto para projetos quanto para acompanhamento em tempo real de poços. _x000D_
_x000D_
Novos recursos:_x000D_
- novos modelos para cenários específicos;_x000D_
- análise de risco; e_x000D_
- cálculo de estabilidade probabilístico. _x000D_
_x000D_
Novos modelos incluídos (adequados para uso em cenários do pré-sal):_x000D_
- cálculo de pressão de poros (nova formulação);_x000D_
- estabilidade em rochas fraturadas; e_x000D_
- cálculo de tensões em corpos salinos e tensões in situ via formulação de Warpinsky, mais indicado para as formações abaixo das zonas salinas e formações selantes do pré-sal. _x000D_
_x000D_
Alavancas de valor:_x000D_
_x000D_
1) redução de CAPEX: redução no custo de construção dos poços através de_x000D_
 _x000D_
     - menor ocorrência de problemas de cunho geomecânico. Os novos recursos conferem maior confiabilidade ao modelo geomecânico como um todo, reduzindo o tempo perdido com incidentes de cunho geomecânico; _x000D_
_x000D_
     - otimização de projetos de fraturamento, principalmente através da formulação de Warpinsky e do cálculo de estabilidade em formações fraturadas; e_x000D_
_x000D_
     - otimização de modelagem 3D, munindo tomadores de decisão com informações mais acuradas acerca da área_x000D_
_x000D_
2) Aumento da Segurança Operacional:_x000D_
_x000D_
- A inclusão de análise de risco, do cálculo de estabilidade probabilístico e da formulação de Warpinsky. permitem que vários cenários sejam propostos, com as devidas e respectivas medidas mitigatórias; e_x000D_
_x000D_
- A utilização de um software integrado na avaliação geomecânica da estabilidade de poços em tempo real permite ação mais rápida no evento de um incidente.</t>
  </si>
  <si>
    <t>upimgs/geom-profile.png</t>
  </si>
  <si>
    <t>BH08</t>
  </si>
  <si>
    <t>Clemente Jose de Castro Goncalves</t>
  </si>
  <si>
    <t>323384</t>
  </si>
  <si>
    <t>Não deve haver mais desembolsos na entrega a partir de agora. O valor total  a ser desembolsado para esta entrega dentro do projeto foi de R$ 4,2 MM correnspondente TC 2017/00004-0 com a PUC-Rio._x000D_
_x000D_
Na implantação deve haver custo apenas de HH da TIC e de POCOS/EP/SASD.</t>
  </si>
  <si>
    <t>Baixíssimo risco da perda de pessoas que trabalham no TC com a PUC-Rio Pois a incorporação ao SESTWEB é feita por essas pessoas.</t>
  </si>
  <si>
    <t>MODULO PROBABILÍSTICO:  ago21_x000D_
MODULO DE CÁLCULO DE ESTABILIDADE (COLAPSO E FRATURA) EM ROCHAS FRATURADAS  : maio 22_x000D_
MODULO DE Cálculo de tensões em corpos salinos e próximo deles; mai 22_x000D_
INCLUSÃO NO MOULO DE TENSÕES IN SITU: Determinação do estado de tensões in situ pelo movimento da crosta ou embasamento (Warpinsky): SETEMBRO 21_x000D_
INCLUSÃO NO MODULO DE TENSÕES IN SITU de metodologia de análise de tensões baseados em brekouts e LOTs utilizando dados de poços inclinados._x000D_
TERMINO: DEZEMBRO 21_x000D_
Novos modelos de pressão de poros, (incluindo Bowers muito utilizado no mundo e nos exploratório)_x000D_
TERMINO: AGOSTO 22_x000D_
_x000D_
O mais rápido possivel _x000D_
para o CSO da exploração e para o grupo de geomecãnica de poços da Petrobras que utilizará como padrão para projetos de estabilidade para toda a Companhia..</t>
  </si>
  <si>
    <t>Além de tornar o cálculo mais robusto por inclusão de analise de risco e o cálculo de estabilidade probabilístico, visa a diminuição de custo de poços devido a problemas geomecânicos com metodologias para projeto e aplicação em tempo real utilizando novos modelos adequados e específicos para as formações do pré-sal, como zonas fraturadas, tensões na região de corpos de sal, e nova metodologia de detreminação de tensões in situ por deslocamentos na crosta, que é específico para as formações abaixo do sal que é um isolante de tensões transformando o poço em dois campos de tensões. Todas as modificações já implantadas no _x000D_
Software oficial de estabilidade de poços da empresa (SESTWEB) e incluso no processo de a automação de projetos de poços no ambiente POÇOWEB.</t>
  </si>
  <si>
    <t>A implantação deve ser relativamente rápida pois a PUC-Rio desenvolveu o software onde a metodologia vai ser incorporada, e o retorno imediato, posto que o sistema estará de acordo com as diretrizes e metodologias para calculo de estabilidade de poços na companhia e vem sendo acompanhado pelo GAT de Geomecânica de Poços neste sentido._x000D_
Necessita-se apenas o acompanhamento da implantação no POÇO WEB, que já vem sendo feita durante o TC de apoio a entrega._x000D_
_x000D_
O Sponsor principal é responsável pelo CSO de acompanhamento real de poços da Exploração e outro sponsor que se beneficiaria bastante dos resultados do projeto é pocos/spo/pep/proj-perf ,ambos têm interesse de implantação imediata e o último será responsável pelos projetos de poços de estabilidade da empresa.</t>
  </si>
  <si>
    <t>Gat de Geomecânica de poços _x000D_
CSO da Exploração, _x000D_
TIC, _x000D_
POCOS/EP/SASD, _x000D_
EXP/TAID_x000D_
POCOS/EP/IDE_x000D_
pocos/spo/pep/proj-perf</t>
  </si>
  <si>
    <t>Análises de estabilidade de poços mais abrangentes, completas e robustas, tanto para projetos quanto para acompanhamento em tempo real de poços. _x000D_
_x000D_
Alavancas de valor:_x000D_
_x000D_
1) redução de CAPEX: redução no custo de construção dos poços através de _x000D_
_x000D_
     - menor ocorrência de problemas de cunho geomecânico. Os novos recursos (listados abaixo) conferem maior confiabilidade ao modelo geomecânico como um todo, reduzindo o tempo perdido com incidentes de cunho geomecânico (ver (A) abaixo)_x000D_
_x000D_
     - otimização de projetos de fraturamento, principalmente através da formulação de Warpinsky e do cálculo de estabilidade em formações fraturadas_x000D_
_x000D_
     - otimização de modelagem 3D, munindo tomadores de decisão com informações mais acuradas acerca da área_x000D_
_x000D_
_x000D_
2) Aumento da Segurança Operacional:_x000D_
_x000D_
- A inclusão de análise de risco, do cálculo de estabilidade probabilístico e da formulação de Warpinsky. permitem que vários cenários sejam propostos, com as devidas e respectivas medidas mitigatórias; e_x000D_
_x000D_
- A utilização de um software integrado na avaliação geomecânica da estabilidade de poços em tempo real permite ação mais rápida no evento de um incidente._x000D_
_x000D_
Novos recursos:_x000D_
- novos modelos para cenários específicos;_x000D_
- análise de risco; e_x000D_
- cálculo de estabilidade probabilístico. _x000D_
_x000D_
Novos modelos incluídos (adequados para uso em cenários do pré-sal):_x000D_
- cálculo de pressão de poros (nova formulação);_x000D_
- estabilidade em rochas fraturadas; e_x000D_
- cálculo de tensões em corpos salinos e tensões in situ via formulação de Warpinsky, mais indicado para as formações abaixo das zonas salinas e formações selantes do pré-sal. _x000D_
_x000D_
(A) Problemas de cunho geomecânico (prisão, topada, arraste, perda e kick) somam 1.99 dias de tempo perdido por poço);_x000D_
- É possível prevenir em torno de 70% dos problemas ocorridos;_x000D_
Prisão     0,41 dias NPT / poço_x000D_
Topada   0,25 dias de NPT / poço_x000D_
Arraste   1.,1 dias NPT / poço_x000D_
Perda     0,19 dias NPT / poço_x000D_
Kick        0,04 dias NPT / poço_x000D_
_x000D_
Num cenário otimista 18% (40% x 47%) dos custos poderiam ser evitado com esta iniciativa.</t>
  </si>
  <si>
    <t>O retorno segundo valoração calculada e confirmada é de R$ 141,7 MM._x000D_
_x000D_
Assume-se que somente 55% da valoração total de redução de custos de poços referentes a problemas geomecânicos sejam alcançados por esta entrega. Esta valoração está dividida com outras duas entregas, SEST WEB (EV-00131) e PROSINDIA Geomecânica (EV-01325), perfazendo os outros 45%.</t>
  </si>
  <si>
    <t>Desenvolvimento e implantação de módulos no programa SESTWEB no poço WEB contendo modelos e metodologias que permitem uma projeto de poço mais seguro e focado nos problemas específicos do Pre-Sal._x000D_
MÓDULO PROBABILÍSTICO: Permite escolha da incerteza para cálculo de estabilidade de todo o poço. Permite, por exemplo, que se escolha o P10 e tenha garantia que não vai haver problemas de fratura ou colapso. Pode ser inserido em padrão. Entrega AGO21_x000D_
MODULO DE CÁLCULO DE ESTABILIDADE (COLAPSO E FRATURA) EM ROCHAS FRATURADAS  (Janela operacional). Uso nas formações abaixo do sal ou  zonas fraturadas do Pós-Sal; )uso nas formações abaixo do sal ou  zonas fraturadas do Pós-Sal; Valoração: Ligados a NPT de todos os itens, exceto kicks Delta EVA, não temos esses método em nenhum simulador e ele evitará desmoronamentos e perdas analisando especificamente rochas fraturadas.TERMINO: MAIO 22_x000D_
MODULO DE Cálculo de tensões em corpos salinos e próximo deles; (o estado de tensões muda e evita problemas como Paratí, Mero 4, poços exploratórios e explotatórios passando ao lado de corpos salinos ou seu flanco; Delta EVA, não temos esses método em nenhum simulador e ele evitará desmoronamentos e perdas analisando especificamente rochas fraturadas. TERMINO: MAIO 22_x000D_
INCLUSÃO NO MOULO DE TENSÕES IN SITU: Determinação do estado de tensões in situ pelo movimento da crosta ou embasamento (Warpinsky); o mais indicado para as formações abaixo das zonas salinas; (o estado de tensão no Pós-Sal e Pré-Sal são independentes (atualmente são calculados como continuação) pois o sal não propaga as tensões horizontais VALORAÇÃO: Ligdo a NPT de todos os itens, exceto kicks. Este processo é de suma importância para CÁLCULO DE TENSÃO NAS FORMAÇÕES CAPEADORAS os selantes com muito mais correção e segurança que são importantíssimas no processo de cálculo de UNDERGROUND VENTING, no cálculo de faturamento hidráulico, no cálculo de CONTENÇÃO DAS BARREIRAS DE SEGURANÇA, CONSIDERAÇÃO DE FOLHELHOS COMO BARREIRA DE SEGURANÇA calibração de modelo geomecânico 3D EVITANDO MUITOS MICROFRACS pedidos tanto por Poços quanto por Reservatórios TERMINO: SETEMBRO 21_x000D_
INCLUSÃO NO MODULO DE TENSÕES IN SITU de metodologia de análise de tensões baseados em breakouts e LOTs utilizando dados de poços inclinados. VALORAÇÃO: Ligado a NPT de todos os itens, exceto kicks.  Por tratar de cálculo de tensões in situ que é input para qualquer item da determinação de janela operacional.DELTA EVA: não temos isso em nenhum simulador de qquer companhia e inclui e interpreta melhor um numero enorme de dados melhorando bastante a acurácia pois uma grande porcentagem de poços são inclinados e não utilizados ou analisados erradamente.TERMINO: DEZEMBRO 21_x000D_
Novos modelos de pressão de poros, (incluindo Bowers muito utilizado no mundo e nos exploratório) TERMINO: AGOSTO 22</t>
  </si>
  <si>
    <t>EV-01323</t>
  </si>
  <si>
    <t>CORe - Nivelamento Otimizado</t>
  </si>
  <si>
    <t>Sistema de suporte à decisão no âmbito do planejamento de recursos críticos, com foco na análise entre cronogramas e na geração de soluções ótimas para alocação de sondas, respeitando condições de prontidão de recursos.​ _x000D_
_x000D_
Essa entrega compreende o contexto de aplicação do SPO, com foco na geração de cronogramas nivelados, visando a execução de análises de contratação (consistência e quantitativos).</t>
  </si>
  <si>
    <t>1) Redução dos custos de construção e manutenção de poços através da otimização da alocação do recursos e da redução da ineficiência operacional;_x000D_
2) Redução do HH empregado na compatibilização dos cronogramas gerados nas áreas responsáveis;_x000D_
3) Redução do HH empregado para a realização manual do nivelamento dos últimos 3 anos do PE;_x000D_
4) Redução do risco de falta de prontidão de bens e serviços em função da utilização de técnicas de otimização para nivelamento do dos últimos 3 anos do PE.</t>
  </si>
  <si>
    <t>EV-01324</t>
  </si>
  <si>
    <t>Seleção de Técnica de Contenção de Areia para Poços Abertos</t>
  </si>
  <si>
    <t>Estudo experimental e computacional para Seleção de telas para completação stand alone em arenitos</t>
  </si>
  <si>
    <t>Redução de custos em equipamentos. Redução de tempo operacional</t>
  </si>
  <si>
    <t>Custos de HH e TCs</t>
  </si>
  <si>
    <t>Metodologias simplificada ser representativa.</t>
  </si>
  <si>
    <t>Modificar Projetos de contenção de areia na Bacia de Campos e Espírito Santo, conforme previsto na PE-2DPT-00049 - DIRETRIZ DE PROJETO DE POÇO - SELEÇÃO E DIMENSIONAMENTO DE SISTEMAS DE CONTROLE DE PRODUÇÃO DE AREIA. Projetos de revitalização e eventuais projetos de desenvolvimento da produção. a partir de 2022. Inclusão (após a qualificação) do estudo computacional na diretriz citada acima.</t>
  </si>
  <si>
    <t>Ensaios e métodos de simulação representativos.</t>
  </si>
  <si>
    <t>UFES, UTFPR</t>
  </si>
  <si>
    <t>resposta a tempo de atender projetos REVIT.</t>
  </si>
  <si>
    <t>Equipamentos e metodologia numérica disponíveis nas ICTs parceiras_x000D_
Caracterização de sólidos e fluidos.</t>
  </si>
  <si>
    <t>Minimização de custos com equipamentos de contenção de areia.</t>
  </si>
  <si>
    <t>R$ 55,31 milhoes  (VPL Negócio – consulta MAP-e em 03/11/2020)</t>
  </si>
  <si>
    <t>Telas mais baratas não atenderem aos requisitos de controle de areia.</t>
  </si>
  <si>
    <t>Estudo experimental e computacional comparativo de performance de diferentes telas na contenção de areia em cenários do pos-sal</t>
  </si>
  <si>
    <t>EV-01325</t>
  </si>
  <si>
    <t>PROSINDIA Geomecânica</t>
  </si>
  <si>
    <t>Metodologia para monitoramento e diagnóstico de problemas relacionados à estabilidade de poço em tempo real através de aplicação de técnicas de IA para identificação de padrões e desenvolvimento de critérios de tolerância específicos para diferentes cenários. Implantação via software próprio (em um primeiro momento) para em seguida migrar para o SEST WEB.</t>
  </si>
  <si>
    <t>Redução do tempo perdido relacionado a problemas de cunho geomecânico durante a perfuração de poços de petróleo, que somam em média em torno de dois dias por poço.</t>
  </si>
  <si>
    <t>TC com UFRJ/SMT (estimativa de R$ 2,5 MM)</t>
  </si>
  <si>
    <t>Cliente AQG deve colaborar com implantação efetiva da metodologia (via software, SEST WEB ou plugin do PWDa) na Companhia.</t>
  </si>
  <si>
    <t>Problemas geomecânicos (prisão, topada, arraste, perda e kick) somam 1.99 dias de tempo perdido por poço_x000D_
_x000D_
Ocorrências de poço relacionadas a aspectos geomecânicos são previstas através de estudos de correlação, que necessitam de grande quantidade de HH (para ler e processar os relatórios diáros destes) e têm taxa de sucesso moderada._x000D_
_x000D_
Hoje o desenvolvimento anterior (Prosindia) está sendo aplicado em escala piloto no Grupo de Geomecânica do CENPES.</t>
  </si>
  <si>
    <t>Redução do número de dias de sonda ou embarcações para perfuração em poços levando-se em conta a tomada de decisão baseada em análise e previsão de problemas geomecânicos.</t>
  </si>
  <si>
    <t>UFRJ/SMT_x000D_
POCOS/SPO/PEP/PROJ-PERF_x000D_
POCOS/EP/IDE/PERF_x000D_
EXP/TAID/AQG_x000D_
TIC</t>
  </si>
  <si>
    <t>A entrega não depende de movimentos do mercado. A entrega depende de um envolvimento multi partes na Petrobras. A saber: _x000D_
_x000D_
1 - IDE/PERF e TIC: auxiliar no deployment do Prosindia 2 em Ambiente Petrobras_x000D_
2 - AQG: Auxiliar na implantação do software na Petrobras, seja através da utilização, fornecimento de dados ou sugestão de melhorias.</t>
  </si>
  <si>
    <t>Profissionais experientes em análise de estabilidade geomecânica_x000D_
Profissionais experientes em inteligência artificial e análise de dados_x000D_
Profissionais experientes em engenharia de software</t>
  </si>
  <si>
    <t>Ganho de em torno de R$ 32,7 milhões por conta da redução do tempo de sonda decorrente da diminuição do tempo perdido com problemas de cunho geomecânico.</t>
  </si>
  <si>
    <t>Falta de apoio interno das gerências apontadas (TIC, IDE/PERF e AQG)</t>
  </si>
  <si>
    <t>Aplicação de técnicas de aprendizado de máquina e inteligência artificial a dados de tempo real dos poços, permitindo a previsão e prevenção de problemas de cunho geomecânico.</t>
  </si>
  <si>
    <t>EV-01326</t>
  </si>
  <si>
    <t>AVG2R - Assistente Virtual para Grupos de Revisão de Reservatórios</t>
  </si>
  <si>
    <t>Ambiente de Análise de Dados dos produtos de Grupos de Revisão de Reservatórios anteriores, que permita governança dos Riscos de projetos associados à disciplina de reservatórios.</t>
  </si>
  <si>
    <t>Avaliação e identificação de riscos de projetos suportada pela comparação com projetos similares. _x000D_
Aceleração do processo de preenchimento dos Produtos de Grupo de Revisão de Reservatórios.</t>
  </si>
  <si>
    <t>ACESSO DE DESENVOLVEDORES EXTERNOS AO AMBIENTE PETROBRAS</t>
  </si>
  <si>
    <t>Em desenvolvimento, a ser testada a partir do ano que vem em um GRR</t>
  </si>
  <si>
    <t>Ferramenta terá usabilidade testada e os resultados serão medidos em comparação com benchmark construído por revisores</t>
  </si>
  <si>
    <t>RES/TR/GMR - Responsável pela Iniciativa Estratégica de Reservatórios de melhoria dos processos de aprovação dos projetos de RES._x000D_
TC com PUC-ExACTa</t>
  </si>
  <si>
    <t>continuidade do TC</t>
  </si>
  <si>
    <t>Aumento da qualidade na gestão de riscos de reservatórios.</t>
  </si>
  <si>
    <t>Potencial de redução no tempo do processo de aprovação de projetos (uma semana de antecipação em projeto de partilha equivale a aprox. US$ 700 mil de ganho em VPL)</t>
  </si>
  <si>
    <t>Extrair e estruturar informação das planilhas dos Grupos de Revisão anteriores;_x000D_
_x000D_
Manipular dados de projetos para obtenção de projetos similares (filtro / seleção / clusterização / busca simples)</t>
  </si>
  <si>
    <t>PT-200.20.00124.11</t>
  </si>
  <si>
    <t>EV-01327</t>
  </si>
  <si>
    <t>Integração de perfil de imagens e tomografia para calibração da permeabilidade absoluta</t>
  </si>
  <si>
    <t>EV-01328</t>
  </si>
  <si>
    <t>Integração de perfil de imagens e tomografia para calibração da permeabilidade absoluta (Kv/Kh)</t>
  </si>
  <si>
    <t>Comparação e calibração dos dados de tomografia médica de testemunhos a dados de perfis de imagem do poço para a determinação de zoneamentos e de propriedades petrofísicas, em especial a permeabilidade absoluta, nas direções horizontal e vertical (determinando Kv/Kh).</t>
  </si>
  <si>
    <t>Redução de incerteza ligada a modelagem de reservatórios._x000D_
Upscaling de propriedades petrofísicas entre a escala de poros e a escala de testemunhos de maneira robusta, em especial, a relação Kv/Kh.</t>
  </si>
  <si>
    <t>upimgs/Perfil_imagens.png</t>
  </si>
  <si>
    <t>Custos econômicos de desenvolvimento do software Geoslicer para operações de comparação e calibração de imagens de perfil e tomografia. Custos de desenvolvimento da metodologia para segmentação conjunta das imagens e upscaling de propriedades. Ambos serão realizados em projeto com a LTrace (R$ 800 mil), e acompanhamento do projeto (R$ 200 mil).</t>
  </si>
  <si>
    <t>Melhorias na anotação dos dados de imagem de tomografia e perfis de imagem para permitir uma melhor segmentação dos dados, bem como uma calibração mais simples e rápida.</t>
  </si>
  <si>
    <t>Atualmente a análise é apenas qualitativa dos dados de tomografia e perfil em conjunto em softwares comerciais, passará a ser quantitativa. Será aplicado em Búzios para desenvolvimento e testes a partir do início do ano que vem, com expectativa de aplicação em produção no final do ano, no software GeoSlicer, que integra as iniciativas envolvendo análise de imagens no CENPES.</t>
  </si>
  <si>
    <t>Fluxo está automatizado? O software que irá conter a solução é amigável e tem correlação simples com outros softwares de análise de perfil?</t>
  </si>
  <si>
    <t>São parceiros neste desenvolvimento a equipe do RES/TR/AR e do CÉOS. Projeto será realizado com a participação da startup LTrace.</t>
  </si>
  <si>
    <t>Intérpretes de perfil estejam aptos a utilizar a solução desenvolvida de maneira fácil e rápida.</t>
  </si>
  <si>
    <t>HH interno e parceria com a empresa LTrace através de Termo de Cooperação.</t>
  </si>
  <si>
    <t>Redução das incertezas nos valores de permeabilidade absoluta dos modelos de simulação, variável que tem grande impacto na modelagem. Em adição a isso, grande facilidade de implementação de novas funcionalidades em projetos futuros envolvendo a análise de perfis e tomografia.</t>
  </si>
  <si>
    <t>Ganho baseado na redução das incertezas, utilizando dados de simulação numérica de um campo similar. A redução de incertezas para o campo de Búzios tem um ganho estimado de R$ 99 MM em um cenário conservador.</t>
  </si>
  <si>
    <t>Baixa aceitação da solução devido a dificuldade de uso da metodologia, falta de integração com outras ferramentas de avaliação de reservatórios ou falta de treinamento.</t>
  </si>
  <si>
    <t>Metodologia para a comparação direta dos dados de tomografia e perfil de imagens, incluindo o ajuste de profundidade e os métodos de segmentação necessários para estabelecer propriedades petrofísicas realistas em escala de perfil.</t>
  </si>
  <si>
    <t>PT-200.20.00123.09</t>
  </si>
  <si>
    <t>EV-01329</t>
  </si>
  <si>
    <t>Delineamento automatizado de corrosão em superfícies metálicas</t>
  </si>
  <si>
    <t>O delineamento em superfícies pintadas é parte importante do processo de manutenção da integridade de plataformas  e que, da forma como é feito hoje, apresenta um grande gasto de tempo e pessoal no levantamento de áreas corroídas das plataforma e geração de relatórios para início de manutenção. Foi manifestado pelas Unidades Operacionais o desejo de automatização desta tarefa e, a partir disso, foi criado um tema de pesquisa, para o desenvolvimento de sistemas de reconhecimento e quantificação de ferrugem por análise de imagens por aprendizado de máquina. _x000D_
A empresa ABYSS (Austrália) se apresentou à PETROBRAS, em seu portfólio de serviços já prestados a grandes empresas de petróleo, relatórios de inspeção com grande facilidade de visualização dos defeitos detectados, gerando interesse pela Companhia. A empresa ABYSS apresentou um sistema automatizado de reconhecimento de defeitos de pintura que pode simplificar o processo de levantamento de áreas a serem reparadas para a manutenção da integridade de unidades off-shore ou instalações industriais em geral.</t>
  </si>
  <si>
    <t>É de interesse da PETROBRAS a avaliação da capacidade deste sistema oferecido bem como os benefícios de custo e/ou agilidade de processo advindos de sua eventual adoção. Neste sentido é que este TEA tem por finalidade avaliar a competência da empresa na prestação dos serviços informada. Para tanto, em uma unidade FPSO na qual será realizado o levantamento de áreas degradadas de pintura, tendo em vista a manutenção da integridade da instalação. Na execução do Acordo, a PETROBRAS disponibilizará à ABYSS apenas imagens colhidas em suas instalações industriais, para processamento. As obrigações da PETROBRAS, além de disponibilizar as imagens, dizem respeito a expor o estudo comparativo dos processos de inspeção humana da Companhia. Por outro lado, a empresa ABYSS disponibilizará meios para o recebimento das imagens e, como produto, relatórios automatizados de inspeção e modelos das áreas afetadas pela corrosão.</t>
  </si>
  <si>
    <t>CJMJ</t>
  </si>
  <si>
    <t>Leonardo Aparecido Verderio</t>
  </si>
  <si>
    <t>9667241</t>
  </si>
  <si>
    <t>Custo dos embarques de 2 profissionais em uma plataforma para coleta das imagens da estrutura, sistemas e equipamentos dessa plataforma.</t>
  </si>
  <si>
    <t>- Como trata-se de um TEA, sem custo financeiro direto para a Petrobras, conseguir que a empresa nos forneça uma ampla análise do seu produto de maneira a nos convencer que o seu serviço é apropriado às necessidades dos nossos usuários (clientes internos)._x000D_
- Os ganhos esperados pelo cliente não seriam diretamente aqueles decorrentes da substituição de uma equipe de delineamento de pintura, com os custos advindos dos profissionais e os indiretos associados como embarque, folga, etc., por uma equipe de captura de imagens com equipamentos apropriados trabalhando num tempo bem menor para conseguir um mesmo nível de informações sobre o estado da corrosão nos diversos equipamentos e estruturas da plataforma porque a esses deve-se adicionar os custos do tratamento das imagens por uma empresa especializada. Dessa maneira, embora se estime que os custos das duas metodologias inicialmente se equivalham, o uso do delineamento automatizado associado ao digital twin permitiria uma diminuição dos custos de manutenção das plataformas uma vez que as intervenções poderão se dar por um planejamento muito mais acurado em decorrência da mesma se constituir numa tecnologia muito mais precisa de levantamento da degradação da pintura bem como permite a segmentação de ambientes, sistemas, etc. possibilitando a sua localização espacial e um mapa de situações de acordo com a necessidade do cliente._x000D_
- A estratégia para implantação dessa ferramenta na Petrobras constitui-se numa parceria sem desembolso pela Petrobras (TEA) com a empresa ABYSS; para tanto, submetemos a mesma as imagens capturadas da plataforma P-51 para avaliação da competência dessa empresa na análise e facilidade de apresentação dos resultados quando confrontados com o delineamento executado por profissional na mesma plataforma. À partir desses resultados discutidos com o cliente uma avaliação será efetuada sobre os ganhos advindos do uso dessa tecnologia por esta empresa.</t>
  </si>
  <si>
    <t>Profissionais de delineamento empregando sua experiência na estimativa de severidade e percentual de área de corrosão._x000D_
Plataformas e unidades de processo da Petrobras poderão utiliza-se dessa tecnologia à partir de meados 2021/ inicio de 2022</t>
  </si>
  <si>
    <t>Fazer-se uma análise crítica dos resultados apresentados pela empresa que faz a análise das imagens para verificar a maturidade do seu desenvolvimento e a forma com que os resultados tratados são apresentados ao cliente.</t>
  </si>
  <si>
    <t>Abyss Solutions Pty Ltd (através do termo de acordo n. 2019/00674-8 no SIGITEC)</t>
  </si>
  <si>
    <t>Empresas no mercado capazes de fazerem as análises desejadas a um custo competitivo com a forma hoje praticada.</t>
  </si>
  <si>
    <t>Uma base de imagens coletadas com o uso de scanner laser (LIDAR) de tal maneira a proporcionar dados compatíveis para um tratamento automatizado do mesmo.</t>
  </si>
  <si>
    <t>- Diminuição dos custos e tempos de delineamento de pintura;_x000D_
- Estimativa mais precisa de recursos na correção das superfícies corroídas;-</t>
  </si>
  <si>
    <t>Por conta de estimativas mais precisas de recursos proporcionadas por esta ferramenta, um valor mais justo nas contratações de empresas especialistas e uma maior precisão dos tempos necessários para as correções das áreas degradadas.</t>
  </si>
  <si>
    <t>O risco e apenas de prazo. As tecnologias de aprendizagem de máquina estão avançando velozmente e,  em algum momento, elas serão utilizadas ubiquamente.</t>
  </si>
  <si>
    <t>Relatório inteligente onde sistemas, estruturas ou equipamentos podem ser individualizados para se poder fazer estimativas de recursos a serem utilizados na recomposição da pintura degradada</t>
  </si>
  <si>
    <t>EV-01330</t>
  </si>
  <si>
    <t>AD GEOMEC - Geomecânica de Reservatórios com Assistentes Digitais</t>
  </si>
  <si>
    <t>Ferramenta para otimização do fluxo de estudos em modelagem geomecânica de reservatórios:_x000D_
•	1ª etapa: solução para seleção e visualização de dados para um estudo geomecânico;_x000D_
•	2ª etapa: processamento de perfis para criação e análise de perfil 1D das propriedades geomecânicas de poços;_x000D_
•	3ª etapa: apoio ao workflow para população de propriedades geomecânicas em modelo 3D.</t>
  </si>
  <si>
    <t>Redução em até 4 meses no tempo para realização de um estudo geomecânico.​_x000D_
_x000D_
​Potencial de ganho de 4 MM BRL/(estudo de geomecânica) com HH , otimização na aquisição de dados e redução de NPT na perfuração de poços por problemas de geohazards</t>
  </si>
  <si>
    <t>BF66</t>
  </si>
  <si>
    <t>Rafael de Oliveira da Silva</t>
  </si>
  <si>
    <t>2421453</t>
  </si>
  <si>
    <t>TC PUC-Tecgraf</t>
  </si>
  <si>
    <t>Arquitetura de dados</t>
  </si>
  <si>
    <t>Formação de time com a PUC._x000D_
Será aplicada em projetos da RES/TR/GMR assim que estiver disponível.</t>
  </si>
  <si>
    <t>RES/TR/GEOMEC_x000D_
PUC-Tecgraf</t>
  </si>
  <si>
    <t>Redução em até 4 meses no tempo para realização de um estudo geomecânico.​</t>
  </si>
  <si>
    <t>​Potencial de ganho de 4 MM BRL/(estudo de geomecânica) com HH , otimização na aquisição de dados e redução de NPT na perfuração de poços por problemas de geohazards</t>
  </si>
  <si>
    <t>A entrega se desdobra em três etapas:_x000D_
1. dashboards para visualização e seleção de variáveis de geomecânica_x000D_
2. visualização e processamento de perfis para geração de propriedades 1D de geomecânica_x000D_
3. workflow de população de propriedades geomecânicas em modelo 3D</t>
  </si>
  <si>
    <t>PT-200.20.00125.06</t>
  </si>
  <si>
    <t>EV-01331</t>
  </si>
  <si>
    <t>Plataforma de Análogos</t>
  </si>
  <si>
    <t>Painel para suporte à seleção de análogos de reservatórios e workflow para modelagem de reservatórios com aplicação de IA</t>
  </si>
  <si>
    <t>2,75MM US$ POR PROJETO DE DP_x000D_
(1 MÊS DE REDUÇÃO NO FLUXO DE MODELAGEM GEOLÓGICA)</t>
  </si>
  <si>
    <t>BEKL</t>
  </si>
  <si>
    <t>Thomas David Serafini de Oliveira</t>
  </si>
  <si>
    <t>9808472</t>
  </si>
  <si>
    <t>ESTRUTURAÇÃO DOS DADOS</t>
  </si>
  <si>
    <t>MVP1 entregue com hipótese de valor validada</t>
  </si>
  <si>
    <t>Redução de tempo efetiva na construção de modelos de reservatórios em áreas com poucos dados adquiridos</t>
  </si>
  <si>
    <t>IES-Brasil_x000D_
Gerências de RES da AGUP</t>
  </si>
  <si>
    <t>Arquitetos de dados - TIC</t>
  </si>
  <si>
    <t>Redução de 15 a 30% do HH de modelagem geológica (média de 1 MÊS por projeto do PROD1000)</t>
  </si>
  <si>
    <t>Potencial de ganho de até 2,75 MM USD por projeto de DP</t>
  </si>
  <si>
    <t>Solução tipo painel, para visualização de dados e seleção de análogos, apoiando modelagem de reservatórios com aplicação de IA</t>
  </si>
  <si>
    <t>PT-200.20.00124.12</t>
  </si>
  <si>
    <t>EV-01332</t>
  </si>
  <si>
    <t>CÉOS-4D</t>
  </si>
  <si>
    <t>Ferramenta para incorporação dos dados de sísmica 4D nos modelo de simulação de reservatórios</t>
  </si>
  <si>
    <t>Otimizar processo de ações de gerenciamento de reservatório_x000D_
Reduzir o tempo na incorporação da sísmica 4D no simulador de escoamento</t>
  </si>
  <si>
    <t>upimgs/ceos_4d_hIJVqVP.png</t>
  </si>
  <si>
    <t>(1) HH interno correspondente a um engenheiro por 1 ano. (2) Contrato para desenvolvimento científico (TecGraf). (3) Contratação de empresa com expertise em Ocean para integração com o Petrel. (4) Contratação de startup (extração de dados de S4D).</t>
  </si>
  <si>
    <t>(1) Definição das funcionalidades. (2) Contratação de empresa com expertise em Petrel-Ocean. (3) Validação em campo.</t>
  </si>
  <si>
    <t>Situação atual: elaboração de requistos concluída. Onde será aplicada: o desenvolvimento será aplicado primeiramente no campo de Tupi. Contudo, a tecnologia é aplicável a todos os campos com sísmica 4D. A partir de quando: disponibilização para uso a partir de 06/2022</t>
  </si>
  <si>
    <t>Áreas de Reservatório do Corporativo e das Unidades de Negócio da Petrobras. TIC</t>
  </si>
  <si>
    <t>(1) Adoção na Petrobras da metodologia e software desenvolvidos no projeto. (2) Contratação de soft-house para desenvolvimento no ambiente Petrel</t>
  </si>
  <si>
    <t>(1) Equipe de desenvolvimento científico (TecGraf) (2) Equipe para desenvolvimento Ocean para integração com Petrel (SEM CONTRATO). (2) Startup para desenvolver metodologia de extração de informações de sísmica 4D (LTrace). (4) HH interno para especificação, testes, validação e entrega.</t>
  </si>
  <si>
    <t>(1) Não adoção da metodologia nos ativos de negócio da Petrobras. (2) Disponibilização no mercado de software com as mesmas características da ferramenta desenvolvida com baixo custo de licença.</t>
  </si>
  <si>
    <t>Sistema para a incorporação de dados de sísmica 4D nos modelos de reservatórios</t>
  </si>
  <si>
    <t>PT-200.20.00149.02</t>
  </si>
  <si>
    <t>EV-01333</t>
  </si>
  <si>
    <t>DEEP FACIES - Extração de Objetos Geológicos em Dados Sísmicos</t>
  </si>
  <si>
    <t>Framework de extração automatizada de fáceis e anomalias de SW</t>
  </si>
  <si>
    <t>Redução no tempo de entrega dos modelos quantitativos para predição de fácies e anomalias litológicas e/ou SW._x000D_
_x000D_
Maximizar o valor da informação em dados com riqueza azimutal para extração de objetos geológicos.</t>
  </si>
  <si>
    <t>integração com soluções Websintesi - V3O2</t>
  </si>
  <si>
    <t>Rede neural testada em alguns casos (Marlim, etc), com intensa dependência de especialista aplicando a solução (Pedro Silvany e Marcos Machado)</t>
  </si>
  <si>
    <t>usabilidade por outros usuários além do especialista</t>
  </si>
  <si>
    <t>EXP/TPGG/TG (V3O2)</t>
  </si>
  <si>
    <t>ampliação de capacidade de compressão e manipulação de dados sísmicos</t>
  </si>
  <si>
    <t>V3O2. TC BigOil com PUC/ICA</t>
  </si>
  <si>
    <t>Aumento de riqueza dos modelos geológicos com dados sísmicos.</t>
  </si>
  <si>
    <t>Interface para suportar a extração de objetos geológicos em dados sísmicos usando algoritmos de rede neural (já desenvolvido) para reconhecimento automatizado de padrões em dados sísmicos.</t>
  </si>
  <si>
    <t>EV-01334</t>
  </si>
  <si>
    <t>OSDU PoC</t>
  </si>
  <si>
    <t>Avaliação do OSDU (Open subsurface data universe) como ecossistema para acesso e integração de dados e aplicativos baseado nos MVPs de Libra com a Shell no escopo do ATCE.</t>
  </si>
  <si>
    <t>- de-risk em relação à adoção do OSDU como alternativa de plataforma de integração de dados de sub-superfície pela plataforma integrada de upstream_x000D_
- redução do tempo até primeiro óleo devido ao acesso expedito a dados_x000D_
- redução de custos de desenvolvimentos in-house_x000D_
- redução de custos de HH</t>
  </si>
  <si>
    <t>upimgs/osdu.png</t>
  </si>
  <si>
    <t>PT-200.20.00124.13</t>
  </si>
  <si>
    <t>EV-01335</t>
  </si>
  <si>
    <t>Redutor de atrito (DRA) em cenários de alta RGO no pré-sal</t>
  </si>
  <si>
    <t>A perda de carga por atrito ocorre em poços com alta RGO. No escopo desta EV serão selecionados produtos redutores de atrito especificados para injeção submarina em campos do pré-sal visando aumento de vazão.</t>
  </si>
  <si>
    <t>Os produtos DRA apresentam como benefício principal a viabilidade de aumentar a vazão de poços produtores de óleo. Resultados preliminares mostram expectativa de ganho de vazão em torno de 20% em uma mesma pressão requerida. Este aumento será capaz de antecipar a produção de alguns campos e ainda viabilizar a produção com um número menor de poços.</t>
  </si>
  <si>
    <t>upimgs/DRA.jpg</t>
  </si>
  <si>
    <t>Investimento: HH + 2 TCs (R$700 mil) em 2021</t>
  </si>
  <si>
    <t>Produto especificado para injeção submarina.</t>
  </si>
  <si>
    <t>Campos do pré-sal</t>
  </si>
  <si>
    <t>Propriedades do escoamento dos poços candidatos ao ganho de vazão pela injeção do DRA.</t>
  </si>
  <si>
    <t>PUC-Rio_x000D_
UFES</t>
  </si>
  <si>
    <t>Parceria com empresas de produto químico para ajuste da formulação para atender o protocolo de qualificação de produto químico para injeção submarina.</t>
  </si>
  <si>
    <t>Avaliação de desempenho (%DR) em loop de bancada e qualificação para injeção submarina.</t>
  </si>
  <si>
    <t>Viabilidade de aumentar a produção em poços do pré-sal sem CAPEX.</t>
  </si>
  <si>
    <t>- Aplicação em 1 poço em 2021 e em 5% dos poços do pré-sal (2023)._x000D_
- Aumento de 20% na vazão de produção que atualmente é 2,2 milhões bopd._x000D_
- Receita adicional de ganho de óleo de R$ 1,4 bilhões (2023):_x000D_
_x000D_
       (0,05 x 0,20 x 2.200.000 bopd x 365 d x 40 USD/barril x 4,46 R$/USD)_x000D_
_x000D_
- Redução CAPEX – redução do número de poços para topar uma plataforma_x000D_
_x000D_
       Pre-sal: 50 mil bbl/d/poço – linha 8” e 30 mil bbl/d – linha de 6”_x000D_
       Aumento de 20% - 60 mil bbl/d/poço e 36 mil bbl/d/poço_x000D_
Capacidade de processamento típica:  150 mil bbl/d – 4 poços topa</t>
  </si>
  <si>
    <t>Não obtenção de formulação de DRA qualificada para injeção submarina.</t>
  </si>
  <si>
    <t>Seleção de produtos comerciais redutores de fricção no escoamento turbulento (DRA) para injeção submarina em poços do pré-sal.</t>
  </si>
  <si>
    <t>PT-200.20.00127.03</t>
  </si>
  <si>
    <t>EV-01337</t>
  </si>
  <si>
    <t>RPDBCS - Reconhecimento de Padrões de Defeitos em Sistemas de BCS</t>
  </si>
  <si>
    <t>Desenvolvimento de novas formas de diagnóstico de falhas de conjuntos de bombeio centrífugo submerso (BCS) operando em poços de testes de fornecedores no Brasil e no exterior.</t>
  </si>
  <si>
    <t>Identificar e evitar falhas de conjuntos de BCS em operações de poço de teste antes que sejam instalados em poços satélites submarinos, cujas intervenções são de custo elevado.</t>
  </si>
  <si>
    <t>upimgs/FiguraEV-01337.jpg</t>
  </si>
  <si>
    <t>Pagamento das parcelas restantes dos Termos de Cooperação citados com um total de R$ 1541.087,66 no ano de 2021 e R$ 731.553,41 no ano de 2022.</t>
  </si>
  <si>
    <t>Desenvolver um software baseado em Deep Learning adequado e associar falhas a espectros de frequência para diagnósticos de conjuntos de BCS operando em poços de testes de fornecedor.</t>
  </si>
  <si>
    <t>Já há um software para diagnóstico de BCS operando em poços de fornecedores desenvolvido pela UFES baseado em um modelo bayesiano com 90 % de acertos e precisão, sendo aplicado por técnicos da UO-ES e UO-BC. Esse software deve ser desenvolvido para aplicar técnicas de Deep Learning. Ainda há necessidade de se confirmar algumas falhas de condições operacionais através de espectros de frequências de conjuntos de BCS operando em poços de testes de fornecedores de BCS. Há uma necessidade de se corrigir possível efeitos decorrente de problemas de afixação de acelerômetros devido aos comportamentos naturais da estrutura do string de BCS operando em poço de teste.</t>
  </si>
  <si>
    <t>Os TCs com a UFES, a UFBA e a UFRJ irão gerar resultados interdependentes. Os espectros de frequência mostrando falhas de conjuntos de BCS irão fazer parte do software de diagnóstico da UFES. E o software de Análise Modal irá contribuir com fatores de correção das vibrações detectadas por acelerômetro da estrutura em teste.</t>
  </si>
  <si>
    <t>Universidade Federal do Espírito Santo (UFES), Universidade Federal da Bahia (UFBA), Universidade Federal do Rio de Janeiro (UFRJ).</t>
  </si>
  <si>
    <t>Exigência de aceitação pelos fornecedores das análises vibratórias feita pela Petrobras, o que já foi incorporado nas ETs atuais.</t>
  </si>
  <si>
    <t>Pagamento das parcelas restantes dos Termos de Cooperação no. 5900.0110189.18.9, _x000D_
no. 5850.0107248.18.9, e no. 5850.0106375.17.9)</t>
  </si>
  <si>
    <t>Redução de intervenções de alto custo evitando que equipamentos com falhas de fabricação sejam instalados em poços satélites submarinos.</t>
  </si>
  <si>
    <t>Com a aplicação do novo software estima-se uma redução de 5 % do custo de intervenções por falhas prematuras de BCS instalados em poços satélites submarinos (evitar uma intervenção por falha prematura a cada dois anos).</t>
  </si>
  <si>
    <t>Cancelamento de um dos TCs celebrados com a UFES e UFBA por parte da Petrobras. Pois não há software similar para esses tipos de diagnósticos no mercado. Exposição à ocorrências de falhas prematuras de BCS, cujo custo de intervenção é bastante elevado.</t>
  </si>
  <si>
    <t>Um software desenvolvido pela UFES com técnicas de diagnóstico de BCS operando em poços de testes em fornecedores (Termo de Cooperação no. 5900.0110189.18.9), baseado em Deep Learning. E espectros de frequência de diagnósticos de falha de vibração de conjuntos de BCS desenvolvido pela UFBA (Termo de Cooperação no. 5850.0107248.18.9) para que sejam inseridos no software da UFES. Software para Análise Modal para correção de posições de acelerômetros desenvolvido pela UFRJ (Termo de Cooperação no. 5850.0106375.17.9)</t>
  </si>
  <si>
    <t>PT-200.20.00104.03</t>
  </si>
  <si>
    <t>EV-01338</t>
  </si>
  <si>
    <t>Novas Técnicas de Monitoramento e Controle para BCS</t>
  </si>
  <si>
    <t>Desenvolvimento de novas técnicas para aumentar a confiabilidade operacional de conjuntos de bombeio centrífugo submerso (BCS) operando em poços satélites submarinos</t>
  </si>
  <si>
    <t>Estima-se um aumento do MTTF operacional de conjuntos de BCS instalados em poços satélites submarinos em até 5 %.</t>
  </si>
  <si>
    <t>upimgs/fluxogramas2-page-001.jpg</t>
  </si>
  <si>
    <t>UQR2</t>
  </si>
  <si>
    <t>Bernardo Pereira Foresti</t>
  </si>
  <si>
    <t>9829455</t>
  </si>
  <si>
    <t>Pagamento das parcelas restantes de Termos de Cooperação com total de R$ 1.972.624,51 no ano de 2021 e R$ 514.826,14 no ano 2022.</t>
  </si>
  <si>
    <t>1) Obter métodos de monitoramento dos parâmetros do escoamento multifásico funcionais para os BCSS de campo;_x000D_
2) Transferir tecnologia da Universidade - em especial o sensor e o regenerador de sinais - para os fabricantes;_x000D_
3) Implementar no MPA os métodos de monitoramento._x000D_
_x000D_
Aplicar os novos conhecimentos em especificações técnicas e procedimentos operacionais do E&amp;P.</t>
  </si>
  <si>
    <t>A entrega se aplica a Unidades operando com BCS instalados em poços satélites submarinos (UO-BC e UO-ES) e espera-se que a partir de 2024, com os novos sensores, dispositivos de recuperação de sinais e métodos de monitoramento e controle comecem a se refletir em um aumento de eficiência operacional, aumentando a produção.</t>
  </si>
  <si>
    <t>Os TCs com a UNICAMP, UFBA, UFSJ e UFMG irão gerar resultados interdependentes. Cada uma dos TCs com essas Universidades irão contribuir para o resultado final proposto.</t>
  </si>
  <si>
    <t>Universidade Estadual de Campinas (UNICAMP), Universidade Federal da Bahia (UFBA), Universidade Federal de São João del-Rei (UFSJ), Universidade Federal de Minas Gerais (UFMG).</t>
  </si>
  <si>
    <t>Novas exigências a serem aplicadas em especificações técnicas de conjuntos de BCS e operacionais aos fornecedores.</t>
  </si>
  <si>
    <t>1) Pagamento das parcelas restantes dos Termos de Cooperação envolvidos no cumprimento do escopo;_x000D_
2) Equipes de automação das plataformas onde serão implementados as tecnologias desenvolvidas. _x000D_
3) Instalação do MPA nas Universidades</t>
  </si>
  <si>
    <t>Aumento de produção devido à redução de falhas e otimização operacionais de conjuntos de BCS que sejam instalados em poços satélites submarinos.</t>
  </si>
  <si>
    <t>Com a aplicação dos conhecimentos adquiridos, espera-se um aumento do MTTF de 5 % de conjuntos de BCS operando em poços satélites submarinos (aumentando de 2.83 para 2.97 anos - 1.7 meses para BCS em leito marinho e 2.21 para 2.32 anos - 1.3 meses para BCS dentro dentro de poço, P50 - ref. novembro/2020).</t>
  </si>
  <si>
    <t>1) Recusa por parte dos fornecedores a fabricarem e fornecerem as tecnologias geradas (sensor de fundo e regenerador de sinais);_x000D_
2) Equipe de automação das plataformas (em especial as fretadas) postergar a implementação dos sensores virtuais no MPA/VIP;_x000D_
3) O MPA/VIP não poder ser instalado nas universidades e/ou plataformas;_x000D_
4) O regenerador de sinais (UFBA) não pode ser adaptado para outros sensores além do Centinel 3 (Baker);_x000D_
5) O sensor de fundo (UFSJ) não pode ser adaptado para outros sensores além do Phoenix (Schlumberger);_x000D_
6) Não ser possível implementar os modelos de desempenho do BCS (viscoso e múltiplos estágios - Unicamp) em algum simulador (Marlim, Pipesim, Involuta etc), devido a limitações de cada grupo ou desinteresses comercial dos fornecedores.</t>
  </si>
  <si>
    <t>Será entregue um BCS aderente à indústria 4.0. Isto é, um BCS com:_x000D_
_x000D_
a) Novos sensores, medindo em taxas de aquisição adequadas para aplicação de métodos de monitoramento avançados (modelos completamente orientados por dados e modelos físicos);_x000D_
b) Dispositivo capaz de manter os sensores em operação caso haja corrente de fuga  e/ou o BCS esteja desligado;_x000D_
c) Sensores virtuais: Sistema de monitoramento de vazão total e parâmetros do escoamento multifásico implementado no Módulo de Procedimentos Automatizados (MPA)._x000D_
_x000D_
Tudo isso aumenta a disponibilidade dos conjuntos de BCSS e portanto o valor presente líquido dos poços.</t>
  </si>
  <si>
    <t>PT-200.20.00104.04</t>
  </si>
  <si>
    <t>EV-01339</t>
  </si>
  <si>
    <t>Protocolo e avaliação de inibidores de Naftenatos para Pós-sal e Pré-sal</t>
  </si>
  <si>
    <t>Sinergia de novos inibidores de naftenatos com inibidores de incrustação (injetados no subsea e topside) para evitar depósitos e perda de eficiência no processamento.</t>
  </si>
  <si>
    <t>- R$ 1,3 bilhões de reais de potencial de redução de perdas de produção por incrustações salinas/naftenatos considerando a utilização da tecnologia nos Campos do pós-sal e pré-sal da UN-ES;_x000D_
- Caso base - injeção contínua de ácido/inibidor de corrosão na planta de processo (600 ppm ou 0,6 Litros/m3 água   - R$ 21,10/litro) para combate de naftenatos, UN-ES (nov/20)_x000D_
- Caso alvo – Injeção contínua de inibidor de naftenatos na planta de processo (100 ppm ou 0,1 Litros/m3 bruta – valor estimado R$ 12,0/litro), UN-ES (nov/20)_x000D_
- Produção ao longo de 10 anos - Curvas de produção P50 ,  P-58 (PE 2021-2025) _x000D_
- Referência UN-ES, Histórico de ocorrência de naftenatos no FPSO Capixaba)</t>
  </si>
  <si>
    <t>upimgs/p58_mape.jpg</t>
  </si>
  <si>
    <t>OS GASTOS DE P&amp;D DESTA INICIATIVA TOTALIZAM R$  5,54 MILHÕES. ESTIMA-SE O CUSTO DE IMPLANTAÇÃO DA ORDEM DE R$ 3,90 MILHÕES AO LONGO DE 10 ANOS.</t>
  </si>
  <si>
    <t>DISPONIBILIDADE DE RECURSOS HH E MAPEAMENTO DOS FORNECEDORES TECNOLÓGICOS NO DESENVOLVIMENTO DE INIBIDORES MAIS EFICIENTES E ECONÔMICOS.</t>
  </si>
  <si>
    <t>DESENVOLVIMENTO DE NOVAS FORMULAÇÕES DE INIBIDORES DE  NAFTENATOS, COMO SOLUÇÃO DIFERENCIADA A APLICAÇÃO DE ÁCIDO E A PRODUTO COMBO (SOLUÇÃO APLICADA AO FPSO CAPIXABA).   CENÁRIOS DE APLICAÇÃO  P-58 (UN-ES) COM ABRANGÊNCIA.</t>
  </si>
  <si>
    <t>PREVENÇÃO DA INCRUSTAÇÃO EM DIFERENTES PONTOS DOS SISTEMAS DE PRODUÇÃO  DO PRÉ-SAL E PÓS-SAL, DESDE O POÇO ATÉ O TOPSIDE COM A DOSAGEM DO INIBIDOR DE NAFTENATOS COM FOCO EM COMPATIBILIDADE E EFICIÊNCIA)</t>
  </si>
  <si>
    <t>EMPRESAS FORNECEDORAS DE PRODUTOS QUÍMICOS ( CLARIANT, NALCO-CHAMPION, DORF KETAL, SCHLUMBERGER, REP-BRASIL, AGENA E BAKER-HUGHES ENTRE OUTRAS), JIPs (Scaled Solutions, Heriot Watt University, Rice University)</t>
  </si>
  <si>
    <t>MAPEAMENTO DE FORNECEDORES NO MERCADO COM CAPACIDADE DE FORNECIMENTO DOS INIBIDORES ESCALÁVEL PARA DEMANDA.</t>
  </si>
  <si>
    <t>HH PARA REALIZAÇÃO DOS TESTES LABORATORIAIS</t>
  </si>
  <si>
    <t>BENEFÍCIO ESTIMADO EM FUNÇÃO DA APLICAÇÃO DE INIBIDORES DE NAFTENATOS, COM MENOR CUSTO COMPARADO A DOSAGEM ÁCIDA – GANHO POTENCIAL DE 1,3 BILHÕES EM 10 ANOS.</t>
  </si>
  <si>
    <t>R$ 1,3 BILHÕES DE REAIS DE POTENCIAL DE REDUÇÃO DE PERDAS DE PRODUÇÃO POR INCRUSTAÇÕES SALINAS/NAFTENATOS CONSIDERANDO A UTILIZAÇÃO DA TECNOLOGIA NOS CAMPOS DO PÓS-SAL E PRÉ-SAL DA UN-ES</t>
  </si>
  <si>
    <t>POUCOS FORNECEDORES,  ALTO CUSTO DOS INIBIDORES.</t>
  </si>
  <si>
    <t>DESENVOLVIMENTO E APLICAÇÃO DE NOVAS FORMULAÇÕES DE INIBIDORES SINERGICOS DE NAFTENATOS E INCRUSTAÇÃO PARA APLICAÇÃO SUBSEA/TOPSIDE E NOS CENÁRIOS DO PRÉ-SAL/PÓS-SAL</t>
  </si>
  <si>
    <t>PT-200.20.00126.05</t>
  </si>
  <si>
    <t>EV-01340</t>
  </si>
  <si>
    <t>Instrução técnica para realizar os ensaios de radiografia digital com Flat Panel</t>
  </si>
  <si>
    <t>Avaliar o uso da técnica de radiografia digital utilizando flat panel ou arranjos de detectores diretos (DDA) na inspeção de soldas pela técnica radiográfica de Parede Simples Vista Simples (PSVS), Parede Dupla Vista Simples (PDVS) e Parede Dupla Vista Dupla (PDVD) nas situações de campo.</t>
  </si>
  <si>
    <t>1) imagens em tempo real, permitindo o laudo imediato; _x000D_
2) melhoria das ferramentas de análise e armazenamento;_x000D_
3) eliminação dos produtos químicos na revelação;_x000D_
4) Substituir a radiografia convencional pela digital com DDA;_x000D_
Aumento de produtividade.</t>
  </si>
  <si>
    <t>Caso estudado com base na inspeção radiográfica em tubulações de processo do módulo de injeçao (M09) da P-70. Foram radiografadas cerca de 11000 juntas ao longo de 733 dias (considerando produtividade de 15 juntas por dia). Ao utilizar a radiografia direta (DDA) é possível reduzir 56% em média o tempo de exposição, aumentando a produtividade para 26 juntas por dia e totalizando 411 dias para radiografar as 11000 juntas deste módulo. Considerando o valor de uma diária de radiografia convencional R$3500 tem-se um gasto de R$ 2,56 milhões (em 733 dias). Considerando o valor de uma diária de radiografia digital (DDA) R$4000 tem-se um gasto de R$ 1,64 milhões (em 411 dias). Ao substiuir a radiografia convencional pela digital no módulo de injeção será possível reduzir gastos da ordem de R$921.500,00. Considerando que nos próximos 10 anos serão construídas mais 3 plataformas, o projeto teria o potencial de evitar gastos da ordem de R$ 2,7 milhões somente nas radiografias do módulo de injeção.</t>
  </si>
  <si>
    <t>EV-01341</t>
  </si>
  <si>
    <t>Doree - Otimizador do Sistema de Elevação e Escoamento</t>
  </si>
  <si>
    <t>Ferramenta de otimização do projeto do sistema de Elevação e Escoamento utilizando Inteligência Artificial. Alguns dos parâmetros otimizados são: diâmetros de poços e linhas, métodos de elevação artificial e arranjo do sistema submarino.</t>
  </si>
  <si>
    <t>A utilização do Doree permitirá projetar o sistema de Elevação e Escoamento de forma mais rápida e otimizada, gerando benefícios como ganho de produção e redução do tempo de projeto.</t>
  </si>
  <si>
    <t>upimgs/imagem.jpg</t>
  </si>
  <si>
    <t>Custos de TC com universidade no Brasil e HH do Cenpes.</t>
  </si>
  <si>
    <t>- Incorporação no aplicativo de alternativas viáveis tecnicamente._x000D_
- Quantificação, dentro do aplicativo, de custos associados aos arranjos submarinos simulados.</t>
  </si>
  <si>
    <t>Atualmente o projeto do sistema submarina é realizado de forma manual, com rodadas de simulação e interação dos projetistas. A ferramenta proposta apresenta uma técnica moderna para busca de uma configuração ótima, reduzindo o tempo de projeto e aumentando o VPL.</t>
  </si>
  <si>
    <t>- O aplicativo está sendo desenvolvido pelo grupo de IC da PUC-Rio._x000D_
- Futuramente pode ser utilizado comunicando-se com outros otimizadores, como Octopus (locação de poços no reservatório) e Otimrota (rota dos dutos no fundo do mar).</t>
  </si>
  <si>
    <t>PUC-Rio.</t>
  </si>
  <si>
    <t>Projeto do sistema submarino envolve diversos componentes. A otimização é difícil devido à necessidade de várias simulações com diversas variáveis.</t>
  </si>
  <si>
    <t>TC com universidade.</t>
  </si>
  <si>
    <t>- Devido à necessidade de redução dos custos de produção, a otimização do projeto do sistema de produção se torna muito importante._x000D_
- A otimização pode ser realizada com base em maximização da produção de óleo ou de VPL.</t>
  </si>
  <si>
    <t>Redução de investimento em um sistema de produção devido à otimização e redução do tempo de análise._x000D_
_x000D_
Premissas:_x000D_
- Investimento aproximado em um sistema de produção: US$ 5 BI._x000D_
- Redução do investimento em 0,025%._x000D_
- Aplicação em 1 sistema por ano.</t>
  </si>
  <si>
    <t>- Metodologia não ser utilizada de forma sistêmica na empresa._x000D_
- Integração com outros sistemas (PPE2).</t>
  </si>
  <si>
    <t>- Aplicativo para otimização do projeto de sistemas de produção utilizando IA._x000D_
- Escolha do diâmetro das linhas, método de elevação artificial, arranjo submarino (satélite, manifold, etc.).</t>
  </si>
  <si>
    <t>PT-200.20.00153.06</t>
  </si>
  <si>
    <t>EV-01343</t>
  </si>
  <si>
    <t>Marlim 3 v2 - Composicional, trifásico, CO2 e ST</t>
  </si>
  <si>
    <t>Modelagens de fluidos de forma composicional, com escorregamento entre as fases água e óleo, modelagem para altos teores de CO2 e modelagem de Slug Tracking em risers incluídas no simulador Marlim 3.</t>
  </si>
  <si>
    <t>Com a implementação dessas modelagens, o simulador Marlim 3 poderá substituir a utilização de softwares comerciais de escoamento multifásico transiente.</t>
  </si>
  <si>
    <t>upimgs/fundo_map_gm7cYxF.png</t>
  </si>
  <si>
    <t>- Custos de TC com universidade no Brasil_x000D_
- HH especializada do Cenpes._x000D_
- Contrato com Tecgraf._x000D_
- Custos da TIC.</t>
  </si>
  <si>
    <t>Disponibilidade de HH por parte da TIC-Cenpes e das gerências técnicas de Elevação e Escoamento nas UNs do E&amp;P e RES/EE.</t>
  </si>
  <si>
    <t>Simuladores de escoamento multifásico atualmente utilizados (Olga, Pipesim) oferecem essas capacidades, porém são caros e não possibilitam ajuste fino adequado dos parâmetros para a realidade da Petrobras.</t>
  </si>
  <si>
    <t>- Petrobras opera majoritariamente no Pré-Sal, que apresenta características de fluidos diferenciadas. Dessa forma, a modelagem composicional de fluidos é necessária._x000D_
- Durante transientes em escoamentos trifásicos, água e óleo possuem velocidade diferente, principalmente quando ocorre segregação dos fluidos em paradas de produção.</t>
  </si>
  <si>
    <t>TIC-Cenpes, PUC-TecGraf, Unicamp, UTFPR, ISDB e gerências técnicas de Elevação e Escoamento nas UNs do E&amp;P e RES/EE</t>
  </si>
  <si>
    <t>Alta demanda por execuções de simulações, em tempo de projeto ou operação, realizadas por engenheiros da comunidade de Elevação e Escoamento da Companhia, ou por ferramentas automatizadas no contexto da Transformação Digital.</t>
  </si>
  <si>
    <t>TC com Unicamp, HH para implementação no simulador Marlim 3, contrato com Tecgraf, apoio da TIC.</t>
  </si>
  <si>
    <t>Os ganhos potenciais são a economia na aquisição de licenças de outros simuladores permanentes e transientes</t>
  </si>
  <si>
    <t>- Redução de custos de softwares comerciais._x000D_
_x000D_
Premissas:_x000D_
- Emprego do Marlim 3 em 70% dos casos._x000D_
 - 10 licenças para uso comum + 20 licenças para Digital Twin._x000D_
- US$ 500 mil/licença  no primeiro ano + US$100 mil/ano/licença.</t>
  </si>
  <si>
    <t>Queda acentuada no custo de licenças de aquisição e manutenção de simuladores comerciais; oferta de soluções customizadas à realidade da Companhia da parte dos fornecedores de simuladores comerciais, por um baixo custo</t>
  </si>
  <si>
    <t>Simulador computacional de escoamento multifásico em regime transiente, contemplando as seguintes funcionalidades:_x000D_
-- Modelagem composicional de fluidos;_x000D_
-- Modelagem de escoamento trifásico, com escorregamento entre as fases água e óleo;_x000D_
-- Modelagem de fluidos com alto teor de CO2;_x000D_
-- Modelagem de slugtracking com foco no cenário de produção em Lazy Wave, além do comportamento na sucção em equipamentos submarinos._x000D_
_x000D_
A ferramenta deve ser capaz de atender demandas de simulação das fases de projeto e operação de maneira equiparável à realizada atualmente por softwares comerciais. Além disso, deve ser facilmente integrável às iniciativas de Transformação Digital empregadas pela Companhia.</t>
  </si>
  <si>
    <t>PT-200.20.00153.07</t>
  </si>
  <si>
    <t>EV-01344</t>
  </si>
  <si>
    <t>Ferramentas de IC para Elevação e Escoamento</t>
  </si>
  <si>
    <t>Ferramentas utilizando IA para: i) monitoramento de poços em tempo real e identificação de anomalias, e ii) identificação de melhores modelos ou correlações para os cálculos de escoamento multifásico considerando as condições específicas de cada poço.</t>
  </si>
  <si>
    <t>O monitoramento de poços possibilita a redução de perdas através da rápida identificação de problemas. O uso de modelos ou correlações específicas para cada poço gera ganhos de produção devido à otimização e cálculo mais apurado dos parâmetros de escoamento.</t>
  </si>
  <si>
    <t>upimgs/imagem_ferrIC.png</t>
  </si>
  <si>
    <t>BHK1</t>
  </si>
  <si>
    <t>Daniel Centurion Barrionuevo</t>
  </si>
  <si>
    <t>2493737</t>
  </si>
  <si>
    <t>Custos de TC com universidade no Brasil.</t>
  </si>
  <si>
    <t>Implementação do sistema com abrangência na Petrobras.</t>
  </si>
  <si>
    <t>- Atualmente, tanto a identificação de anomalias em poços quanto a verificação de melhores modelos de escoamento é realizada manualmente._x000D_
- A automatização leva à maior rapidez e qualidade nos ajustes.</t>
  </si>
  <si>
    <t>- O parceiro desenvolverá metodologia de IA para monitoramento de poços e identificação de anomalias._x000D_
- O parceiro desenvolverá metodologia de IA para identificar melhores modelos de escoamento multifásico a ser aplicado em cada poço.</t>
  </si>
  <si>
    <t>Poços da Petrobras podem ser monitorados em tempo real, com identificação de possíveis problemas ou modificação de modelos de simulação.</t>
  </si>
  <si>
    <t>- Identificação rápida e automática de anomalias em poços é importante para aumento de produção e redução de perdas._x000D_
- Identificação dos melhores modelos de escoamento é importante para correta simulação e previsão da produção.</t>
  </si>
  <si>
    <t>Redução de perdas devido à identificação rápida e eficaz de anomalias em poços._x000D_
Aumento de produção devido à utilização de modelos corretos para cálculos de escoamento._x000D_
_x000D_
Premissas:_x000D_
- Aumento de 0,05% na produção._x000D_
- Aplicação em 10% dos sistemas.</t>
  </si>
  <si>
    <t>- Metodologia utilizada não mostrar melhoria significativa em relação ao processo atual._x000D_
- Metodologia não ser utilizada em larga escala pela companhia.</t>
  </si>
  <si>
    <t>- Ferramenta para monitoramento de poços de petróleo e da produção por meio de IA._x000D_
- Ferramenta para avaliação das melhores correlações de escoamento para cada poço utilizando IA.</t>
  </si>
  <si>
    <t>PT-200.20.00153.08</t>
  </si>
  <si>
    <t>EV-01345</t>
  </si>
  <si>
    <t>Desempenho de materiais para BCS no Pré-Sal</t>
  </si>
  <si>
    <t>Análise de desempenho de materiais da bomba de BCS operando com fluido de poços contendo areia e CO2.</t>
  </si>
  <si>
    <t>Aumento de confiabilidade de conjuntos de BCS operando em poços satélites submarinos do Pré-Sal</t>
  </si>
  <si>
    <t>upimgs/FigureEV-01345.jpg</t>
  </si>
  <si>
    <t>Pagamento das parcelas restantes de Termos de Cooperação com total de R$ 537.311,72 no ano de 2021 e R$ 429.376,48 no ano 2022.</t>
  </si>
  <si>
    <t>Aplicar os novos conhecimentos em especificações técnicas e procedimentos operacionais do E&amp;P.</t>
  </si>
  <si>
    <t>A entrega se aplica a Unidades operando com BCS instalados em poços satélites submarinos do Pré-Sal (UO-BC e UO-ES) e espera-se que a partir de 2024, os efeitos dos novos conhecimento, melhorias na especificação de materiais comecem a se refletir em um aumento de eficiência operacional aumentando a produção.</t>
  </si>
  <si>
    <t>Ambos os Termos de Cooperação no. 5900.0110268.19.9 e no. 5900.0110852.19.9 com a UFU são interdependentes porque um envolve adaptação da infraestrutura instalada para operar com CO2 e outro envolve os estudo e experimentos propriamente ditos.</t>
  </si>
  <si>
    <t>Universidade Federal de Uberlândia (UFU).</t>
  </si>
  <si>
    <t>Novas exigências a serem aplicadas em especificações técnicas de equipamentos e operacionais aos fornecedores.</t>
  </si>
  <si>
    <t>Pagamento das parcelas restantes dos Termos de Cooperação envolvidos no cumprimento do escopo.</t>
  </si>
  <si>
    <t>Aumento de produção devido à redução de falhas e otimização operacionais de equipamentos que sejam instalados em poços satélites submarinos do  Pré-Sal.</t>
  </si>
  <si>
    <t>Cancelamento de um dos TCs celebrados com a Universidade por parte da Petrobras, resultando a necessidade de se operar com conjuntos de BCS não adequados para bombear fluido contendo areia e CO2 inerentes de poços do Pré-Sal.</t>
  </si>
  <si>
    <t>Qual a proposta da entrega? Quais parâmetros técnicos a serem alcançados?_x000D_
Aumenta o MTTF operacional de conjuntos de BCS instalados em poços satélites submarinos do Pré-Sal (Termos de Cooperação no. 5900.0110268.19.9 e no. 5900.0110852.19.9).</t>
  </si>
  <si>
    <t>PT-200.20.00104.05</t>
  </si>
  <si>
    <t>EV-01346</t>
  </si>
  <si>
    <t>Determinação da Mineralogia através de Tomografia</t>
  </si>
  <si>
    <t>Implantar algoritmo para geração de perfis de densidade e fator fotoelétrico em alta resolução a partir de tomografia de testemunho em dual energy, melhorando a integração rocha-perfil e os processos de upscaling.</t>
  </si>
  <si>
    <t>Antecipação da avaliação mineralógica do poço; ponte para upscaling entre resultados de MEV e lâmina delgada para a escala de perfis elétricos.</t>
  </si>
  <si>
    <t>upimgs/DE.png</t>
  </si>
  <si>
    <t>Apenas HH interno.</t>
  </si>
  <si>
    <t>A situação atual é a caracterização mineralógica sendo feita por medidas de microscopia eletrônica de varredura e perfis de poço litogeoquímicos. Já é rotina no Cenpes a aquisição de tomografia de raios-X de testemunhos. _x000D_
Espera-se que esta entrega possa agilizar a avaliação de mineralogia e preencher o gap de escala entre MEV e perfis elétricos, melhorando o processo de upscaling. Esta entrega poderá ser aplicada a todos os reservatórios da Petrobras.</t>
  </si>
  <si>
    <t>Qual a confiança de previsão de mineralogia dos algoritmos desenvolvidos? Qual a escalabilidade das análises que podem ser realizadas?</t>
  </si>
  <si>
    <t>Especialistas em mineralogia do CENPES/PDIEP/CMG/TR</t>
  </si>
  <si>
    <t>Resultados gerados através de Rocha Digital sejam sistematicamente incorporados aos modelos de avaliação petrofísica do reservatório .</t>
  </si>
  <si>
    <t>Aceleração da caracterização de rochas, melhor aproveitamento quantitativo de tomografias de testemunho, melhor aproveitamento de amostras de rocha, melhor representatividade das análises, redução dos custos de caracterização, estabelecimento de cenários de produção mais realistas.</t>
  </si>
  <si>
    <t>Diminuição da necessidade de caracterizações de rocha e aquisição de testemunhos.</t>
  </si>
  <si>
    <t>Estimativa de distribuição espacial da composição mineral em testemunhos a partir de tomografia por raios-X. Esta metodologia possibilitará uma amostragem mais representativa da composição da rocha, facilitando o upscale dos resultados de MEV para a escala de poço.</t>
  </si>
  <si>
    <t>EV-01347</t>
  </si>
  <si>
    <t>Estratégia de remediação de bloqueio por emulsão</t>
  </si>
  <si>
    <t>Caracterização química avançada e reológica dos compostos que estabilizam a interface das emulsões de água em petróleo e avaliação de métodos de remediação de bloqueios por emulsões viscosas.</t>
  </si>
  <si>
    <t>Categorização de petróleos com maior potencial de bloqueio por emulsão e redução das perdas de produção associadas à paradas de produção em sistemas que produzem emulsões de alta viscosidade.</t>
  </si>
  <si>
    <t>upimgs/Borra_emulsão.jpg</t>
  </si>
  <si>
    <t>Investimento: _x000D_
HH CENPES + 3 TCs (R$1.775 mil) em 2021 e (R$1.005 mil) em 2022_x000D_
obs.: Os TCs estão em revisão para redução de escopo e valores.</t>
  </si>
  <si>
    <t>- Categorização dos petróleos _x000D_
- Identificação de produtos químicos de alto desempenho em baixa temperatura_x000D_
- Identificação de potenciais ferramentas</t>
  </si>
  <si>
    <t>Será aplicadas em campos maduros que produzem água emulsionada ao petróleo gerando emulsões de alta viscosidade.</t>
  </si>
  <si>
    <t>1) As propriedades de escoamento de emulsões_x000D_
2) O potencial de bloqueio de linhas submarinas por anos em decorrência de da alta viscosidade das emulsões em baixa temperatura_x000D_
3) Gap tecnológico - estratégia para remediação de linhas obstruídas por emulsão</t>
  </si>
  <si>
    <t>Prof. Marcio Nele: TC - COPPE/UFRJ_x000D_
Garantia de Escoamento de Emulsões de Água em Petróleos Contendo Parafinas e CO2_x000D_
Prof. Ana Percebom TC - PUC-RJ Caracterização Estrutural de Agregados em Petróleos e suas Frações SARA e sua Relação com a Formação de Emulsões e Espumas Oleosas._x000D_
SENAI/RJ - Desenvolvimento de Abordagem Sistemática para Caracterização de Emulsões.</t>
  </si>
  <si>
    <t>- Fornecimento de produtos químicos que apresentam desempenho na temperatura de 4ºC_x000D_
- Adequação de ferramentas disponíveis para aplicação na remediação de emulsões</t>
  </si>
  <si>
    <t>HH de técnicos de laboratórios_x000D_
Aquisição de materiais e produtos_x000D_
Aquisição do equipamento DTG</t>
  </si>
  <si>
    <t>Previsão antecipada do potencial de riscos de bloqueio de linhas por emulsão viscosa_x000D_
Redução do tempo de remediação de bloqueios por emulsão</t>
  </si>
  <si>
    <t>Premissas:_x000D_
BR-80 (produção: 660 bopd) ficou fechado por 3 anos + 1,5 anos por causa de emulsão estável =  R$ 36 MM (660 bopd x 365 d x 30 USD/barril x 5,04 R$/USD)_x000D_
PRM-04 fechado desde 09/11/2019 -  Teor de água 8% parafinação/gelificação_x000D_
* Ganho econômico_x000D_
Perdas por emulsão no GIP ~ média 450 bpd (GIP) – Jul a set  2020_x000D_
Redução de 50% ~ R$12MM/ano</t>
  </si>
  <si>
    <t>Falta de disponibilidade de produto químico adequado</t>
  </si>
  <si>
    <t>1) Separação da interface água-óleo_x000D_
2) Caracterização química avançada dos compostos da interface_x000D_
3) Determinação da reologia interfacial _x000D_
4) Avaliação da influência dos compostos identificados na estabilidade das emulsões _x000D_
5) Determinação da perda de carga em loop de escoamento_x000D_
6) Categorização dos petróleos mais susceptíveis ao bloqueio_x000D_
7) Avaliação de estratégias de remediação</t>
  </si>
  <si>
    <t>PT-200.20.00127.04</t>
  </si>
  <si>
    <t>EV-01348</t>
  </si>
  <si>
    <t>VGL com Check-Valve mais Confiável</t>
  </si>
  <si>
    <t>Novos testes em Válvulas de Gás Lift para identificação de melhorias nos procedimentos para qualificação de VGL quanto à passagem de líquido, especialmente nos testes erosionais e da check-valve.</t>
  </si>
  <si>
    <t>Maior confiabilidade da check-valve, maior vazão de descarga do poço, procedimento para limpeza da check em caso de identificação de falha de vedação.</t>
  </si>
  <si>
    <t>upimgs/vgl_imagem_HxiGOZs.jpg</t>
  </si>
  <si>
    <t>Custos de HH, equipamentos e serviços para modificação do circuito erosional no NEAT.</t>
  </si>
  <si>
    <t>Identificar os modos de falha e implementar melhorias relevantes nos testes de qualificação</t>
  </si>
  <si>
    <t>Melhorar a qualificação das VGL de forma a diminuir o risco de falha, evitando intervenções com sonda em poços e/ou perda de injeção de gás.</t>
  </si>
  <si>
    <t>- Serão realizados testes mais rigorosos que o procedimento de qualificação atual, em um conjunto relevante de VGLs._x000D_
- Com base nos resultados desses testes, modificações serão propostas para o procedimento atual de qualificação de VGL.</t>
  </si>
  <si>
    <t>NEAT e RES/EE.</t>
  </si>
  <si>
    <t>Procedimento modificado aumenta a qualidade esperada da check nas VGL de forma à reduzir o risco de falhas</t>
  </si>
  <si>
    <t>- HH de profissionais da CENPES/PDIEP/EE, RES/EE e NEAT._x000D_
- Circuito de teste erosional de VGL, no NEAT.</t>
  </si>
  <si>
    <t>- Recentemente, um número relevante de VGL apresentou falha da check valve, principalmente em poços do Pré-Sal._x000D_
- A falha da check possibilita uma comunicação indesejada entre anular e coluna de produção, causando riscos à integridade do poço._x000D_
- Em caso de falha é necessária a troca da VGL, com intervenção custosa.</t>
  </si>
  <si>
    <t>Custo de intervenção com sonda e parada de produção para troca da VGL com falha._x000D_
_x000D_
Premissas:_x000D_
- 2 intervenções/ano x 15 dias/intervenção_x000D_
- Perda de produção poço com 10.000 boe/d_x000D_
- Custo de sonda: USD 200.000/dia_x000D_
- Entrega reduz custo em 50%</t>
  </si>
  <si>
    <t>Novos testes serem inconclusivos com relação às falhas das VGL.</t>
  </si>
  <si>
    <t>Novos procedimentos para qualificação de VGL quanto à passagem de líquidos visando:_x000D_
- Maior confiabilidade da check._x000D_
- Aumento da vazão de descarga do poço._x000D_
- Procedimento de limpeza da check no poço em caso de perda da estanqueidade.</t>
  </si>
  <si>
    <t>PT-200.20.00104.06</t>
  </si>
  <si>
    <t>EV-01349</t>
  </si>
  <si>
    <t>Digital twin GARESC - Vig_GARESC versão 3</t>
  </si>
  <si>
    <t>Sistema de monitoramento de ocorrências de garantia de escoamento que causam perdas de produção (hidratos, parafina, emulsão e incrustação), desenvolvido a partir da Integração dos dados de produção com as premissas de previsão de riscos de GARESC.</t>
  </si>
  <si>
    <t>Gerenciamento das informações de produção e redução de custos operacionais relacionados às perdas de garantia de escoamento através da antecipação do conhecimento da ocorrência.</t>
  </si>
  <si>
    <t>upimgs/vigGaresc3_3YLdvmf.png</t>
  </si>
  <si>
    <t>Disponibilidade de HH/contratos da TIC PN-DSCIEN e monitoramento das ocorrências pelos COIs das UNs.</t>
  </si>
  <si>
    <t>Entregas parciais em produção no sistema Vig_GARESC para monitoramento de todos os poços offshore.</t>
  </si>
  <si>
    <t>Disponibilização de um painel de monitoramento em tempo real do risco perda de produção em cenários offshore dentro do escopo do sistema denominado VIG-GARESC.</t>
  </si>
  <si>
    <t>Sistema desenvolvido represente as ocorrências descritas pela experiência da Petrobras_x000D_
_x000D_
Valorização do brent e redução da taxa de cambio conforme previsto no PNG.</t>
  </si>
  <si>
    <t>HH de profissionais do  CENPES/PDIEP/EE,/GARESC, TIC PN-DSCIEN e do COI das UNs.</t>
  </si>
  <si>
    <t>Para o cálculo do benefício foram consideradas como premissas: 1)  10% dos sistemas atuais podem se beneficiar da ferramenta e 2)  _x000D_
ganho médio de 0,2% na produção (incluindo redução de perdas).</t>
  </si>
  <si>
    <t>Estima-se um benefício da ordem de R$ 40 MM/ano_x000D_
considerando a cotação do barril e a taxa de conversão do PNG. Gerando um benefício de ~R$ 444 MM em 10 anos.</t>
  </si>
  <si>
    <t>No mercado: Desvalorização  do brent _x000D_
_x000D_
Na empresa: Falta de acompanhamento das ocorrências sinalizadas pelo sistema.</t>
  </si>
  <si>
    <t>Disponibilização de um painel de relatórios de operação de pig e soaking, monitoramento de perdas de produção associadas à formação de emulsões em linhas de produção, gestão de perdas por GARESC em cenários offshore e perfil termohiraulico com pontos nodais para incrustação.</t>
  </si>
  <si>
    <t>PT-200.20.00153.09</t>
  </si>
  <si>
    <t>EV-01350</t>
  </si>
  <si>
    <t>Aprendizado de máquinas para sísmica 3D</t>
  </si>
  <si>
    <t>Essa entrega visa desenvolver tecnologias para utilização eficaz de técnicas de aprendizado de máquinas com HPC para dados e volumes sísmicos 3D</t>
  </si>
  <si>
    <t>Reduzir o tempo do processamento e interpretação sísmico, gerando valor mais rapidamente.</t>
  </si>
  <si>
    <t>U3H6</t>
  </si>
  <si>
    <t>Daniel Cesar Bosco de Miranda</t>
  </si>
  <si>
    <t>9912134</t>
  </si>
  <si>
    <t>EV-01351</t>
  </si>
  <si>
    <t>Mitigação do risco de deposição de asfaltenos no pré-sal</t>
  </si>
  <si>
    <t>Estudos realizados com óleos de Mero e Búzios revelaram o aparecimento de material particulado durante o processo de despressurização, além de um comportamento fases não convencional. Em Búzios, um limite de pressão de fundo de poço foi estabelecido por conta do risco de dano à formação por deposição de asfaltenos. Os dados obtidos até o momento permitiram o desenvolvimento de um modelo empírico de deposição de asfaltenos que fornece uma base técnica para a redução da pressão de fundo. No entanto, é fundamental para a validação do modelo a continuidade dos estudos com avaliação completa do comportamento de fases do óleo de Búzios, incluído a adição de gases, com nova metodologia desenvolvida (contrato com Universidade de Pau). Estes estudos permitirão a validação do modelo empírico e a abrangência para outros campos. (ex: Forno)</t>
  </si>
  <si>
    <t>Redução da pressão de fundo do poço com impacto na antecipação da produção._x000D_
Mitigação assertiva com foco em eficiência operacional/redução de custos.</t>
  </si>
  <si>
    <t>upimgs/asfaltenos_figura_Xpc3B0k.jpg</t>
  </si>
  <si>
    <t>Foram gastos cerca de R$ 18,46 milhões em P&amp;D ao longo deste desenvolvimento.</t>
  </si>
  <si>
    <t>Assinar contrato com Universidade de Pau. Seleção e envio de amostras para caracterização.</t>
  </si>
  <si>
    <t>Estudos realizados mostram comportamento de fases não convencional para fluidos do pré-sal, em especial Búzios. Um limite de pressão de fundo de poço foi estabelecido por conta do risco de dano à formação por deposição de asfaltenos em Búzios. Este fato demanda a avaliação do comportamento de fases utilizando-se nova técnica de visualização, o que permitirá validar modelo empírico de deposição (desenvolvido nesta EV). Espera-se que em dez de 22 os estudos estejam concluídos e o modelo de deposição validado.</t>
  </si>
  <si>
    <t>Efetuar análises de caracterização específicas nos fluidos produzidos e  envolver fornecedores de produtos químicos para a disponibilização de inibidores de deposição de asfaltenos específicos.</t>
  </si>
  <si>
    <t>UFES, UFC, UFG, Universidade de Pau, Universidade de Calgary.</t>
  </si>
  <si>
    <t>Uma vez identificado e quantificado o risco de deposição de asfaltenos a decisão sobre a redução da pressão de fundo e utilização de inibidores pode ser tomada de forma antecipada e segura.</t>
  </si>
  <si>
    <t>Garantia da operação do Microscópio de Alta Pressão (HPM) e a manutenção dos contratos de cooperação com a University of Calgary e University of Pau.</t>
  </si>
  <si>
    <t>Antecipação da produção por remoção do limite de pressão de fundo de poço. Ganhos da ordem de 24MM boe em 10 anos (modelo de reservatório V4.1 atualizado em 09/11/2020. (Búzios).</t>
  </si>
  <si>
    <t>Ganho de 24 MM de boe em 10 anos de produção (modelo de reservatório V4.1 atualizado em 09/11/2020). Considerando os 3 primeiros anos o ganho acumulado seria de aproximadamente R$ 1,4 bilhões. (Búzios)</t>
  </si>
  <si>
    <t>A técnica de caracterização desenvolvida é  robusta. O risco existente é a variação do valor do Brent do petróleo e a questão cambial ao longo do tempo.</t>
  </si>
  <si>
    <t>Estudo do comportamento de fases incluindo adição de gás para avaliação e mitigação do risco de deposição de asfaltenos.</t>
  </si>
  <si>
    <t>PT-200.20.00152.04</t>
  </si>
  <si>
    <t>EV-01352</t>
  </si>
  <si>
    <t>Modelo de Fácies Orgânicas da Bacia do Espírito Santo</t>
  </si>
  <si>
    <t>Modelagem de fácies orgânica utilizando o software que será desenvolvido pela Universidade Federal Fluminense (UFF), através do projeto Ressurgência 3. Serão gerados mapas de COT, IH e espessura efetiva dos geradores marinhos.</t>
  </si>
  <si>
    <t>Melhor avaliação dos riscos exploratórios nas locações e na aquisição de novos blocos. Os softwares de modelagem de sistema petrolífero serão alimentados com mapas de variações de atributos do gerador, possibilitando uma melhor avaliação do risco de carga dos prospectos.</t>
  </si>
  <si>
    <t>upimgs/FacOrg.JPG</t>
  </si>
  <si>
    <t>HH e Contratação de Termo de Cooperação já contratado (SIGITEC – 2018/00547-3).</t>
  </si>
  <si>
    <t>Tempo curto para estruturação do software. Criar um software capaz de carregar dados de diferentes softwares de modelagem estratigráfica. Realização do upscaling.</t>
  </si>
  <si>
    <t>Foram realizadas as seguintes atividades: 1) Planejamento e Organização do Banco de Dados Empírico; 2) Modelo Conceitual dos Processos que governam a deposição de Carbono Orgânico; 3) Teste da eficiência das equações que governam os processos de Produção Primária + Eficiência de Soterramento de Carbono; 4) Processos deposicionais do carbono orgânico durante o Cretáceo (Eventos Anóxicos); 5) Uso de modelagem numérica para estabelecimentos de parâmetros-chave e testes de sensibilidade._x000D_
Sua aplicação está voltada para o entendimento dos sistemas petrolíferos marinhos pós-sal no que tange a distribuição de rochas geradoras e seu potencial de geração de petróleo na margem continental brasileira. Sua aplicação  na área de negócios é imediata (prevista para AGO/2022), como forma de input para modelagem de sistemas petrolíferos em áreas de fronteira exploratória.</t>
  </si>
  <si>
    <t>Aplicabilidade nos softwares de modelagem de sistemas petrolíferos; Possibilidade de carregar modelagens estratigráficas oriundas do StratBR e do Dionisios.</t>
  </si>
  <si>
    <t>TC Ressurgência 3 (UFF) – SIGITEC – 2018/00547-3 e PetroSoft; Utilização do StratBr</t>
  </si>
  <si>
    <t>Exploração de blocos cujo sistema petrolífero dependa de geradores marinhos. Aquisição de novos blocos em licitações futuras em áreas de fronteira exploratória.</t>
  </si>
  <si>
    <t>1) HH da Petrobras, para acompanhar e realizar a modelagem de fácies orgânica em colaboração com a UFF e sua implantação na EXP.    2) Assegurar o contrato do Termo de Cooperação com a UFF e garantir os recursos financeiros necessários para o desenvolvimento do software e das atividades planejadas sem nenhum impacto nos resultados esperados.</t>
  </si>
  <si>
    <t>Melhoria dos modelos de sistemas petrolíferos, fornecendo dados mais fidedignos sobre as características de geradores em áreas de fronteira exploratória. Melhoria das informações Técnica para as tomadas de decisões gerenciais.</t>
  </si>
  <si>
    <t>Diminuição de custos, uma vez que os modelos trazem mais certezas aos processos exploratórios de forma a maximizar o ganho econômico</t>
  </si>
  <si>
    <t>Falta de orçamento para contratação da PetroSoft (entrega do software); Novos cortes orçamentários no TC com a UFF. A não liberação dos dados da EXP.</t>
  </si>
  <si>
    <t>Modelagem de fácies orgânica utilizando o software da Universidade Federal Fluminense (UFF) e/ou DORS do IFPEN. Serão gerados mapas de COT, IH e espessura efetiva dos geradores marinhos.</t>
  </si>
  <si>
    <t>PT-200.20.00138.02</t>
  </si>
  <si>
    <t>EV-01353</t>
  </si>
  <si>
    <t>Execução de Aplicações Sísmicas em Nós Computacionais Heterogêneos</t>
  </si>
  <si>
    <t>Avaliar as novas arquiteturas heterogêneas de processadores quanto a aspectos de programação e de desempenho na execução de aplicações sísmicas.</t>
  </si>
  <si>
    <t>O estudo realizado será um dos direcionadores das compras de novos clusters de computadores para Processamento Sísmico, de forma que:_x000D_
   - haja, potencialmente, maior concorrência entre fornecedores;_x000D_
   - sejam escolhidas as arquiteturas de melhor custo x benefício;_x000D_
   - haja uma adaptação mais tanquila dos códigos Petrobras para as novas arquiteturas.</t>
  </si>
  <si>
    <t>upimgs/imagem.emap.png</t>
  </si>
  <si>
    <t>NTBS</t>
  </si>
  <si>
    <t>antonio Carlos Pereira de Azambuja</t>
  </si>
  <si>
    <t>9829930</t>
  </si>
  <si>
    <t>R$ 2.993.265,68 ao longo de 3 anos.</t>
  </si>
  <si>
    <t>Atualmente, compramos cluster com CPU Intel e GPUs NVidia. Entre 2021 e  2023, estão previstas as entregas dos primeiros clusters exaflop. Vários desses clusters não terão as GPUs NVidia como coprocessador matemático.</t>
  </si>
  <si>
    <t>Esta entrega consiste em relatórios parciais e finais que detalham e analisam os resultados obtidos ao se executar algoritmos geofísicos nas novas arquiteturas de computadores.</t>
  </si>
  <si>
    <t>Universidades, Fornecedores de recursos computacionais  para HPC</t>
  </si>
  <si>
    <t>As novas arquiteturas de hardware previstas para os primeiros clusters hexaflop devem estar dísponíveis para compra ou para uso em nuvem.</t>
  </si>
  <si>
    <t>Pesquisadores e suporcomputadores.</t>
  </si>
  <si>
    <t>Aumento da probabilidade de serem descobertos mais campos de petróleo em função da melhor qualidade do imageamento dos reservatórios. _x000D_
Diminuição do tempo decorrido para cada descoberta._x000D_
Diminuição do tempo para o primeiro óleo._x000D_
Desenvolvimento de novas pesquisas no estado da arte em geofísica.</t>
  </si>
  <si>
    <t>Cada compra de cluster para o Processamento Sísmico envolve dezenas de milhões ou centenas de milhões  de dólares. O ganho econômico deste projeto é maximizar o valor gerado com cada cluster.</t>
  </si>
  <si>
    <t>O atraso nos roadmaps das empresas que estão construindo os primeiros clusters exaflop pode gerar riscos ao projeto. Esses riscos podem ser mitigados se conseguirmos avaliar outras tecnologias emergentes como alternativa.</t>
  </si>
  <si>
    <t>Esta entrega consiste em relatórios parciais e finais que detalham e analisam os resultados obtidos ao se executar algoritmos geofísicos nas novas arquiteturas de computadores, considerando o ambiente de programação, o impacto da portabilidade do código, o desempenho de execução e o consumo energético.</t>
  </si>
  <si>
    <t>EV-01354</t>
  </si>
  <si>
    <t>Modulo de Modelagem de Fácies Orgânica do StratBR</t>
  </si>
  <si>
    <t>Construção do software de modelagem de fácies orgânica. As saídas principais do software: mapas de COT, IH e espessura efetiva dos geradores marinhos.</t>
  </si>
  <si>
    <t>Os modelos de sistemas petrolíferos serão alimentados com mapas de variações de atributos do gerador, possibilitando uma melhor avaliação do risco de carga nas locações e na aquisição de novos blocos.</t>
  </si>
  <si>
    <t>upimgs/distribuição_COT_atlantico_sul_TF2YVSr.jpg</t>
  </si>
  <si>
    <t>Foram realizadas as seguintes atividades: 1) Planejamento e Organização do Banco de Dados Empírico; 2) Modelo Conceitual dos Processos que governam a deposição de Carbono Orgânico; 3) Teste da eficiência das equações que governam os processos de Produção Primária + Eficiência de Soterramento de Carbono; 4) Processos deposicionais do carbono orgânico durante o Cretáceo (Eventos Anóxicos); 5) Uso de modelagem numérica para estabelecimentos de parâmetros-chave e testes de sensibilidade._x000D_
Sua aplicação está voltada para o entendimento dos sistemas petrolíferos marinhos pós-sal no que tange a distribuição de rochas geradoras e seu potencial de geração de petróleo na margem continental brasileira. Sua aplicação  na área de negócios é imediata (prevista para OUT/2022).</t>
  </si>
  <si>
    <t>Software de modelagem de fácies orgânica desenvolvido pela Universidade Federal Fluminense (UFF). Serão gerados mapas de COT, IH e espessura efetiva dos geradores marinhos.</t>
  </si>
  <si>
    <t>PT-200.20.00144.10</t>
  </si>
  <si>
    <t>EV-01355</t>
  </si>
  <si>
    <t>Mapa de Proveniência do Paleógeno Bacia de Barreirinhas</t>
  </si>
  <si>
    <t>.</t>
  </si>
  <si>
    <t>poços plotados.</t>
  </si>
  <si>
    <t>EV-01356</t>
  </si>
  <si>
    <t>Mapa de Proveniência do Paleógeno e Cretáceo Bacias de Barreirinhas &amp; PAMA</t>
  </si>
  <si>
    <t>Estudo de Proveniência em arenitos paleógenos  e cretáceos de poços da Bacia de Barreirinhas e Pará-Maranhão, com a caracterização composicional da suíte de minerais pesados e idade de zircões detríticos, para identificação de rotas de entrada de sedimentos.</t>
  </si>
  <si>
    <t>Apontar fontes/rotas de entrada de areias e predição da qualidade de reservatórios paleógenos e cretáceos, nas Bacias de Barreirinhas &amp; Para-Maranhão.</t>
  </si>
  <si>
    <t>HH e recursos P&amp;D destinado ao Termo de Cooperação</t>
  </si>
  <si>
    <t>Prazos de assinatura do Termo de Cooperação e de transporte e realização de análises laboratoriais em meio ainda um ano de Pandemia</t>
  </si>
  <si>
    <t>Os resultados serão aplicados na Barreirinhas a partir de janeiro de 2023, e em Pará-Maranhão em janeiro de 2024</t>
  </si>
  <si>
    <t>Existência de seções e mapas sísmicos dos plays estudos, quantidade de amostras de calha suficientes para estudos dos pesados; uma excelente integração futura dos resultados petrográficos/idades obtidas, com os produtos oriundos das interpretações sísmicas</t>
  </si>
  <si>
    <t>EXP/AEXP/AT4_x000D_
CENPES/DPIEP/GEG_x000D_
CENPES/PDIEP/CMG-TR_x000D_
UFRN</t>
  </si>
  <si>
    <t>Não haver redução no preço do barril de petróleo a ponto de tornar a perfuração na área inviável</t>
  </si>
  <si>
    <t>A assinatura do Termo de Cooperação que custeará as análises dos minerais pesados e as datações dos zircões.</t>
  </si>
  <si>
    <t>Predição de qualidade de reservatórios em áreas exploratórias</t>
  </si>
  <si>
    <t>Aumento de receitas com o incremento de novas reservas em carteira exploratória</t>
  </si>
  <si>
    <t>A empresa optar por desinvestimento nos blocos das áreas em estudo</t>
  </si>
  <si>
    <t>Estudar a suite de minerais pesados e idades dos zircões detríticos no Paleógeno e Cretáceo das Bacias de Barreirinha e Para-Maranhão._x000D_
Apontar as possíveis áreas fontes dos sedimentos e traçar rotas de entrada e distribuição destes nestas bacias</t>
  </si>
  <si>
    <t>EV-01357</t>
  </si>
  <si>
    <t>Robô para Eliminação de Mergulho em Atividades de Manipulação Avançada</t>
  </si>
  <si>
    <t>Robô submarino capaz de substituir as atividades de manipulação avançada atualmente realizadas por mergulhadores.</t>
  </si>
  <si>
    <t>Redução de Homem Hora Exposto ao Risco (HHER) de mergulho;_x000D_
Redução do custo dos serviços de inspeção, manutenção e intervenção submarina;_x000D_
Maior disponibilidade e previsibilidade dos serviços de inspeção, manutenção e intervenção submarina;</t>
  </si>
  <si>
    <t>upimgs/Foto_OceanOne.png</t>
  </si>
  <si>
    <t>Os custos de P&amp;D serão o de uma Encomenda Técnológica (ETEC) na ordem de R$ 30 Milhões (Foi usado como valor base o custo da fase 1 de desenvolvimento do AUV Flatfish pela BG em conjunto com o SENAI CIMATEC). A implantação se dará por meio de contrato de serviços, com redução de custos em relação a uma contratação de barcos de apoio atuais do tipo SDSV.</t>
  </si>
  <si>
    <t>Trata-se de uma Encomenda Técnológica (ETEC) com significativo risco tecnológico e alto investimento, necessitando-se assim de selecionar parceiro altamente qualificado e de investimento contínuo por vários anos. Dessa forma um dos desafios é a escolha do parceiro bem como a previsibilidade dos recursos de P&amp;D que costumam oscilar significativamente no CENPES.</t>
  </si>
  <si>
    <t>Atualmente diversas atividades de inspeção, manutenção e intervenção submarinas que envolvem alta capacidade de manipulação e controle fino são realizadas por mergulhador. Este seria substituido nessas atividades pelo  robô submarino com capacidade de manipulação avançada, com previsão de implantação até o final de 2024. Alguns exemplos dessas atividades são:_x000D_
a)	Limpeza por raspagem manual, escova rotativa ou hidrojateamento._x000D_
b)	Inspeção visual_x000D_
c)	Controle Dimensional (elos de amarra, trincas...)_x000D_
d)	Medição de Potencial_x000D_
e)	Ensaio Não Destrutivo de Ultrassom_x000D_
g)	Ensaio Não Destrutivo de ACFM_x000D_
n)	Acionamento de válvulas_x000D_
o)	Acionamento de Dogs em Bocas de Sino</t>
  </si>
  <si>
    <t>Os principais parâmetros a serem levados em conta na entrega são:_x000D_
a)	HHER de mergulho das atividades em que o mergulhador será substituido pelo robô submarino para manipulação avançada. _x000D_
b)	Valor da diária de SDSV_x000D_
c)	Cotação do dólar</t>
  </si>
  <si>
    <t>Vislumbra-se como principais parceiros internos o Programa Sinergia Diverless e a Gerência de Manutenção e Inspeção Submarinas que possuem grande interesse da implantação do projeto. Entre os possíveis parceiros externos encontram-se a Universidade de Stanford que possui o conceito mais avançado de robô submarino para manipulação avançada, o SENAI CIMATEC que é a instituição nacional com projetos mais avançados já desenvolvidos na área de robótica submarina e empresas fabricantes de ROVs, manipuladores robóticos submarinos e manipuladores robóticos industriais.</t>
  </si>
  <si>
    <t>Para que a entrega gere o resultado esperado é necessário o interesse de parceiros altamente qualificados na Encomenda Tecnológica (ETEC) de forma que seja possível o desenvolvimento da mesma._x000D_
Os preços de diárias de SDSV e o dólar devem se manter em patamares razoáveis para que o retorno financeiro do projeto não sofra grandes oscilações.</t>
  </si>
  <si>
    <t>Os  principais recursos chaves para concluir a entrega são verba de P&amp;D continua e previsível , um parceiro altamente qualificado na ETEC e suporte do Product Owner e Sponsor tanto no desenvolvimento para que a entrega atenda a todas suas necessidades quanto na implantação, disponibilizando serviços a serem realizados e recursos de suporte para o piloto de implantação e contratando o resultado da ETEC.</t>
  </si>
  <si>
    <t>Redução do HHER de mergulho nas atividades de inspeção, manutenção e intervenção submarinas, reduzindo o TAR da companhia em linha com os Programas Sinergia Diverless e Programa Compromisso com a Vida. Redução do custo dos serviços de inspeção, manutenção e intervenção submarina e maior disponibilidade e previsibilidade dos serviços de inspeção, manutenção e intervenção submarina.</t>
  </si>
  <si>
    <t>O ganho economico se dará pela maior eficiência semelhante a de um RSV de 65% em comparação com a forma que os serviços são realizados atualmente por SDSV com eficiência de 20%. Caso seja aplicada para toda frota a redução de custos seria da ordem de R$ 80 milhões anuais.</t>
  </si>
  <si>
    <t>Uma queda substancial no dolar ou no custos de diárias de SDSV levaria a um menor retorno financeiro do projeto, mas o retorno de redução de HHER de mergulho seria mantido._x000D_
Outro risco seria a falta de interessados na Encomenda Tecnológica (ETEC) devido a alta complexidade da tarefa e a não realização de lucro durante a fase de desenvolvimento da tecnologia.</t>
  </si>
  <si>
    <t>A entrega será um robô submarino capaz de substituir as atividades de manipulação avançada atualmente realizadas por mergulhadores. Os parâmetros técnicos a serem alcançados são a eficiência semelhante aos RSVs de 65% (Tempo Produtivo/Tempo Total) bem como a capacidade de realizar de forma semelhante ao mergulhador das seguintes atividades:_x000D_
a)	Limpeza por raspagem manual, escova rotativa ou hidrojateamento._x000D_
b)	Inspeção visual_x000D_
c)	Controle Dimensional (elos de amarra, trincas...)_x000D_
d)	Medição de Potencial_x000D_
e)	Ensaio Não Destrutivo de Ultrassom_x000D_
g)	Ensaio Não Destrutivo de ACFM_x000D_
n)	Acionamento de válvulas_x000D_
o)	Acionamento de Dogs em Bocas de Sino</t>
  </si>
  <si>
    <t>EV-01358</t>
  </si>
  <si>
    <t>Modelo Logístico para definir fluxo otimizado do descomissionamento de linhas submarinas</t>
  </si>
  <si>
    <t>Definições de recursos/formatos/decisões logísticas conforme fluxo otimizado;_x000D_
Modelo para auxiliar na decisão sobre a melhor opção logística caso a caso;_x000D_
Padrão para fluxo logístico de destinação;_x000D_
Modelo para decisão logística e aplicação no portfólio (melhor opção).</t>
  </si>
  <si>
    <t>Redução dos custos do processo logístico de descomissionamento; _x000D_
Menor tempo para decisões;_x000D_
Melhora de imagem (especialmente junto aos reguladores).</t>
  </si>
  <si>
    <t>upimgs/plsv.jpg</t>
  </si>
  <si>
    <t>Projetos de descomissionamento de linhas submarinas. _x000D_
Cliente: SUB/IPSUB-BC-ES-NNE/PDES</t>
  </si>
  <si>
    <t>Ter uma entrega prática no 3º mês (EVA – Economic Value Added);_x000D_
Entregas práticas ao longo do projeto;_x000D_
Atender aos cronogramas dos projetos de descomissionamento;_x000D_
Atendimento aos requisitos ambientais e legais.</t>
  </si>
  <si>
    <t>SBS, ISBM, BCDS, GRIS, COPPE/UFRJ (por meio do projeto Multicritério), TIC, LMS/US-LOG, UO´s.</t>
  </si>
  <si>
    <t>Produtos terem entregas práticas parciais, agregando valor gradativamente;_x000D_
O projeto foca em linhas flexíveis;_x000D_
Modelo pode definir mais de um recurso para as operações;_x000D_
MVP no 11º mês;_x000D_
Projetos com início até 2025;_x000D_
Portfólio Sudeste;_x000D_
Fluxo logístico vai até a última etapa sob controle da Petrobras;_x000D_
Licença de Solver disponível;_x000D_
Dados disponíveis para parametrizar o modelo;_x000D_
Para dados inexistentes, será definido dado com base em especialistas.</t>
  </si>
  <si>
    <t>Redução de HH dispendido;_x000D_
Redução dos custos associados ao descomissionamento;_x000D_
Clareza dos requisitos/papéis dos stakeholders;_x000D_
Definição das interfaces;_x000D_
Atendimento aos requisitos legais e ambientais.</t>
  </si>
  <si>
    <t>- Dificuldades de obter dados;_x000D_
- Mudança de políticas internas;_x000D_
- Alterações na legislação vigente._x000D_
- Disponibilidade de recursos para atendimento dos prazos;_x000D_
- Repriorização dos membros da equipe do projeto;_x000D_
- Alteração dos cronogramas dos projetos de descomissionamento.</t>
  </si>
  <si>
    <t>Modelo logístico (em software) para definir fluxo otimizado com base em variáveis de entrada.</t>
  </si>
  <si>
    <t>PT-200.20.00058.03</t>
  </si>
  <si>
    <t>EV-01359</t>
  </si>
  <si>
    <t>Produzir asfaltos com borras oleosas</t>
  </si>
  <si>
    <t>Utilizar borras oleosas pré-processadas ou não, para formular asfaltos produzidos pela Petrobras. Consiste em avaliar o desempenho dos produtos e eventuais impactos no seus uso.</t>
  </si>
  <si>
    <t>Agregar valor às correntes de borras oleosas geradas em processos industriais internos, ao mesmo tempo reduzindo os custos de disposição final desses materiais.</t>
  </si>
  <si>
    <t>upimgs/DSC04528.JPG</t>
  </si>
  <si>
    <t>BDJ3</t>
  </si>
  <si>
    <t>Margareth Carvalho Coutinho Cravo</t>
  </si>
  <si>
    <t>9749387</t>
  </si>
  <si>
    <t>Estão sendo apurados</t>
  </si>
  <si>
    <t>Formular produtos asfálticos com borras oleosas, processar borras oleosas para atender características específicas, negociar com áreas envolvidas</t>
  </si>
  <si>
    <t>Correntes de borras oleosas são processadas na SIX ou enviadas para co-processamento, com alto custo de processamento e baixo valor agregado</t>
  </si>
  <si>
    <t>Quantidade e qualidade de borra oleosa utilizada para a produção de asfaltos, custo do processo e qualidade dos produtos asfálticos gerados</t>
  </si>
  <si>
    <t>SMS, REFINO e CMI</t>
  </si>
  <si>
    <t>A incorporação da borra oleosa ao asfalto deve ser economicamente e tecnicamente viável, o mercado de asfalto nas refinarias do SE deve se manter ou aumentar</t>
  </si>
  <si>
    <t>HH de P&amp;D_x000D_
Laboratórios do CENPES_x000D_
Eventuais recursos para testes em escalas piloto e/ou industriais</t>
  </si>
  <si>
    <t>Aumento de valor agregado das borras oleosas e redução dos custos de disposição final das mesmas</t>
  </si>
  <si>
    <t>Comercializar asfaltos produzidos com correntes de borras oleosas</t>
  </si>
  <si>
    <t>Inviabilidade de incorporação da borra oleosa ao asfalto, ou prejuízo importante em suas propriedades de desempenho</t>
  </si>
  <si>
    <t>Viabilizar o uso de correntes de borras oleosas para a produção de asfalto</t>
  </si>
  <si>
    <t>PT-200.20.00203.01</t>
  </si>
  <si>
    <t>EV-01360</t>
  </si>
  <si>
    <t>Modelagem física de perfil de imagem</t>
  </si>
  <si>
    <t>Identificar o efeito na razão sinal/ruído do perfil de imagem acústica dos parâmetros e propriedades inerentes ao processo de perfilagem da ferramenta.</t>
  </si>
  <si>
    <t>Criação de modelos empíricos a partir da modelagem física em bancada que relacionem a relação sinal/ruído frente à parâmetros como peso da lama, teor de sólidos, frequência do transdutor, amostragem, afastamento (stand-off) e tempo de decantação. Permitindo uma maior previsibilidade na etapa de parametrização da ferramenta, evitando resultados de baixa qualidade, principalmente nas etapas de LWD onde em geral não é possível mudar a configuração da ferramenta.</t>
  </si>
  <si>
    <t>BG2A</t>
  </si>
  <si>
    <t>Julio Cesar Ramos Justen</t>
  </si>
  <si>
    <t>213540</t>
  </si>
  <si>
    <t>HH para desenvolvimento do projeto e recursos monetários para construção de versão final do equipamento de simulação física</t>
  </si>
  <si>
    <t>Conseguir reproduzir em laboratório os parâmetros das ferramentas comerciais hoje em uso na empresa</t>
  </si>
  <si>
    <t>A situação atual está diretamente relacionada ao quanto de informação as companhias de serviço compartilham. A partir dos resultados desta entrega, poderemos atuar com mais propriedade nos parâmetros de aquisição da ferramenta. Estes resultados serão imediatamente aplicados no fluxograma de definição de perfilagem assim que os marcos parciais e final forem sendo atingidos.</t>
  </si>
  <si>
    <t>- Efeito da escala (laboratório x poço)</t>
  </si>
  <si>
    <t>Especialistas na ferramenta de perfil de imagem acústica (EXP/TPGG/IPGF) e especialista em fluidos de perfuracao (CENPES/PDIDP/EPOCOS)</t>
  </si>
  <si>
    <t>- Utilização dos resultados desta entrega na etapa de parametrização da ferramenta, garantindo a relação ótima_x000D_
- Forte redução na etapa de perfilagem a cabo de novos poços (cenário onde a parametrização ótima tem seu maior valor)</t>
  </si>
  <si>
    <t>- Construção de novo equipamento de laboratório (mesa cartesiana)_x000D_
- Adaptação da atual câmara de medida de velocidade em fluidos do LFR_x000D_
- Disponibilidade de fluidos de perfuração preparados em laboratório</t>
  </si>
  <si>
    <t>- Evitar custos extras relacionados a uma eventual segunda perfilagem</t>
  </si>
  <si>
    <t>- Economia com a redução de corridas extras em função de eventual baixa qualidade da imagem_x000D_
- Conseguindo a ótima parametrização, esta ferramenta deixaria de ser um impeditivo para as campanhas com 100% de perfil LWD.</t>
  </si>
  <si>
    <t>- Decisão da companhia em não correr mais a ferramenta de perfil de imagem acústica_x000D_
- Desenvolvimento de ferramenta de imagem resistiva com recobrimento de 100% da parede do poço, tornando a ferramenta acústica obsoleta.</t>
  </si>
  <si>
    <t>- Equipamento de simulação física de ferramenta de perfil de imagem_x000D_
- Ábacos e curvas tipo que correlacionem a relação sinal /ruído aos parametros da aquisição da ferramenta</t>
  </si>
  <si>
    <t>PT-200.20.00114.07</t>
  </si>
  <si>
    <t>EV-01361</t>
  </si>
  <si>
    <t>MOSIS Suite</t>
  </si>
  <si>
    <t>Sistema imersivo para aplicação em campos virtuais, treinamento e modelagem geológica e de fluxo. Conjunto de soluções integradas capaz de gerenciar, processar, compartilhar, visualizar, interpretar e modelar de forma integrada modelos digitais de análogos 3D obtidos por diversas técnicas e em várias escalas.</t>
  </si>
  <si>
    <t>Desenvolvimento e aplicação de funcionalidades que darão suporte à experiências imersivas, broadcasting de visualização, interação e manipulação de dados em geociências.</t>
  </si>
  <si>
    <t>upimgs/Mosis_MVP1__skYYY8k.png</t>
  </si>
  <si>
    <t>CY2C</t>
  </si>
  <si>
    <t>Caroline Lessio Cazarin</t>
  </si>
  <si>
    <t>9760724</t>
  </si>
  <si>
    <t>(1) HH interno CENPES; (2) Despesas com viagens; (3) Termos de Cooperação (2017/00387-3; 2018/00408-3; 2018/00693-0).</t>
  </si>
  <si>
    <t>(1)  Definição de protocolos e procedimentos de aquisição de dados; (2) Definição e padronização de representação de dados multiescalar; (3) Desenvolvimento do sistema de visualização e interpretação de modelos digitais 3D. (4) Integração de dados em ambiente computacional imersivo, interativo e cooperativo.</t>
  </si>
  <si>
    <t>A entrega é altamente dependente do termo de cooperação com a UNISINOS (2017/00629-7) que desenvolverá a Suite MOSIS. O Termo de Cooperação referido já está contratado, em seu segundo ano de atividades. Já tendo sido pagas 2 parcelas.</t>
  </si>
  <si>
    <t>Empregados da área de Geociências do Cenpes, Academia, das áreas Corporativas de Reservatórios e Exploração e das Unidades de Negócio da Petrobras.</t>
  </si>
  <si>
    <t>Ampla divulgação da ferramenta de forma que o corpo técnico das áreas corporativas de reservatórios e das unidades de negócios possam ter acesso ao Sistema.</t>
  </si>
  <si>
    <t>(1) Termo de cooperação com a UNISINOS (SIGITEC 2017/00629-7 - contrato assinado mas necessário garantir os repasses conforme cronograma de desembolsos);  (2) HH interno (profissionais da área de Geociências).</t>
  </si>
  <si>
    <t>Desenvolvimento do sistema imersivo para aplicação em campos virtuais, treinamento, modelagem geológica e de fluxo, alinhado com os novos projetos de Tecnologias e Transformação Digital da companhia.</t>
  </si>
  <si>
    <t>Redução de custos de HH em treinamento e na busca de parâmetro qualitativos e quantitativos de análogos para modelegam geológica e de fluxo.</t>
  </si>
  <si>
    <t>Conjunto de soluções integradas capaz de gerenciar, processar, compartilhar, visualizar, interpretar e modelar de forma integrada modelos digitais de análogos 3D obtidos por diversas técnicas e em várias escalas.</t>
  </si>
  <si>
    <t>EV-01362</t>
  </si>
  <si>
    <t>Tintas Ricas em Zinco de Nova Geração</t>
  </si>
  <si>
    <t>Tintas ricas em zinco que atuam por mecanismo de proteção catódica (galvanização a frio) que podem ser aplicadas em altas espessuras em condições climáticas menos restritas sem apresentar problemas de aplicação, principalmente craqueamento, das tintas ricas em zinco convencionais.</t>
  </si>
  <si>
    <t>Aumento da produtividade na aplicação e de tempo vida útil dos esquemas de pintura em estruturas off-shore.</t>
  </si>
  <si>
    <t>upimgs/TRZ.JPG</t>
  </si>
  <si>
    <t>Custo P&amp;D:                                                                                                     Custo  Laboratório CENPES/PDIDP/EXP:                                               Custos em ambiente relevante  (UEP):</t>
  </si>
  <si>
    <t>Existem restrições de espessura de película seca nas tintas ricas em zinco convencionais que dificultam a utilização em ambiente offshore.    A solução permitirá o uso da tinta com espessuras maiores nas UEPs a partir de setembro/2022.</t>
  </si>
  <si>
    <t>Divulgar a solução ao mercado;                Criar especificação técnica da solução;                                                Cadastrar a solução na base de dados na gerência de suprimentos;</t>
  </si>
  <si>
    <t>IPT - INSTITUTO DE PESQUISAS TECNOLÓGICAS;                                            UN-BS/ENGP/EEE;                 CENPES/PDIDP/EXP;</t>
  </si>
  <si>
    <t>Disseminação da tecnologia pelo mercado com vários fabricantes fornecendo o produto.</t>
  </si>
  <si>
    <t>Garantia da integridade contra corrosão das estrutura de topside contribuindo para redução dos custos de OPEX (redução POB, custos embarques, transporte).</t>
  </si>
  <si>
    <t>A solução proposta não atingir resultados superiores aos da tecnologia convencional</t>
  </si>
  <si>
    <t>Esquema de pintura anticorrosiva com tinta rica em zinco de nova geração.                     Avanço de corrosão a partir da incisão inferior a 3 mm; Primer rico em zinco aplicado em até 200 micrometros sem apresentar trinca após secagem e cura</t>
  </si>
  <si>
    <t>EV-01363</t>
  </si>
  <si>
    <t>Migração Deconvolutiva via Machine Learning</t>
  </si>
  <si>
    <t>Aprendizado de máquina para aumentar a resolução das imagens sísmicas em profundidade.</t>
  </si>
  <si>
    <t>U30S</t>
  </si>
  <si>
    <t>Pablo Machado Barros</t>
  </si>
  <si>
    <t>2413754</t>
  </si>
  <si>
    <t>EV-01364</t>
  </si>
  <si>
    <t>Captura de CO2 de gás exausto oriundo da geração de energia - ambiente offshore</t>
  </si>
  <si>
    <t>Implementar tecnologia de captura de CO2 de gás exausto oriundo da geração de energia em plataformas. Após a captura, o CO2 será comprimido e injetado em poço dedicado ou adicionado à corrente de injeção no reservatório.</t>
  </si>
  <si>
    <t>Redução das emissões de gases de efeito estufa nas operações do E&amp;P. Possível ganho de óleo com EOR (a depender de avaliação de reservatório para cada projeto).</t>
  </si>
  <si>
    <t>upimgs/fpso.jpg</t>
  </si>
  <si>
    <t>- HH do CENPES nas gerências de PDIDMS, PDIEP e PDIDP.</t>
  </si>
  <si>
    <t>- tecnológico: avaliação dos requisitos de injeção do CO2 para EOR ou outro local dedicado_x000D_
- técnico: avaliação de espaço/peso necessário no convés do FPSO_x000D_
- regulatório: estreitar relações com órgãos governamentais sobre os requisitos para armazenamento geológico em locais que não sejam reservatórios de O&amp;G</t>
  </si>
  <si>
    <t>- atualmente, as emissões oriunda dos turbo geradores e turbo compressores não são capturadas._x000D_
- em ambiente onshore, já existem projetos em escala industrial operando para captura de CO2 em pós-combustão_x000D_
- as emissões de CO2 da geração elétrica e turbo compressores compõem a principal parte das emissões totais em uma plataforma</t>
  </si>
  <si>
    <t>- caracterização do gás exausto de turbo geradores_x000D_
- requisitos para transporte e injeção da corrente de CO2 capturado_x000D_
- quantificação de áreas potenciais para armazenamento geológico_x000D_
- tecnologias disponíveis para captura de CO2 em pós-combustão para ambientes offshore</t>
  </si>
  <si>
    <t>- E&amp;P sede e Unidades de Negócio_x000D_
- SRGE_x000D_
- CLIMA_x000D_
- ESTRATÉGIA</t>
  </si>
  <si>
    <t>- descarbonização das operações de E&amp;P_x000D_
- atendimento aos Compromissos de Sustentabilidade_x000D_
- maior exigência em ESG de investidores_x000D_
- ambiente regulatório com possível tributo sobre a emissão de CO2</t>
  </si>
  <si>
    <t>- prosseguimento dos estudos iniciados no GT de Búzios de Sequestro Geológico de CO2_x000D_
- estudos em andamento no JIP CO2 Capture Project_x000D_
- HH de engenharia do CENPES e SRGE para avaliação técnico-econômica da solução proposta.</t>
  </si>
  <si>
    <t>- redução da principal parcela de emissões de CO2 de uma plataforma_x000D_
- produção de óleo de baixa emissão associada ("óleo verde") com potencial de mercado_x000D_
- contribuição para os Compromissos de Sustentabilidade</t>
  </si>
  <si>
    <t>A redução de emissões de CO2 pode oferecer ganho econômico de três maneiras:_x000D_
- possível ganho com EOR com injeção do CO2 capturado em reservatório_x000D_
- redução de pagamento de tributos em ambiente de tributação da emissão de CO2_x000D_
- possível ganho de venda do petróleo produzido com baixas emissões associadas ("óleo verde")</t>
  </si>
  <si>
    <t>- número de empresas com tecnologia de captura em ambiente offshore ainda é incipiente_x000D_
- custo da tecnologia associado ao espaço requerido no convés do FPSO</t>
  </si>
  <si>
    <t>- implementação de unidade de captura de CO2 de gás exausto_x000D_
- unidade de compressão de CO2 e desidratação desta corrente_x000D_
- armazenamento geológico ou uso em EOR do CO2 capturado</t>
  </si>
  <si>
    <t>EV-01365</t>
  </si>
  <si>
    <t>Estudo sobre Temperatura Limite de Ocorrência do Coral-Sol</t>
  </si>
  <si>
    <t>Verificar ocorrência de coral-sol em risers e amarras, através da análise de imagens (machine learning), com objetivo de estudar o comportamento da temperatura na coluna d’água na região de interesse, através de modelos matemáticos, fundeios oceanográficos, análise de imagens e análise estatística.</t>
  </si>
  <si>
    <t>Possibilidade de ampliar a área favorável a abandono permanente de estruturas sem risco de colonização por coral-sol._x000D_
Hoje já temos aplicado o limiar para justificar abandono temporário de risers no leito marinho para futuro recolhimento. Entretanto, em áreas com T&gt;12°C, não é observado coral-sol. Avançar nesse conhecimento permitirá gerir o risco com menor incerteza.</t>
  </si>
  <si>
    <t>PDP/PROJ-DESC/CSTD</t>
  </si>
  <si>
    <t>EV-01366</t>
  </si>
  <si>
    <t>IBR-Flex</t>
  </si>
  <si>
    <t>Metodologia e software para determinação de escopo e melhor programação de recursos de inspeção de um inventário de dutos flexíveis, considerando métodos de engenharia preditiva, ponderações de riscos em cada indivíduo, valor da informação da inspeção (e custo para obter a informação de inspeção) e estatísticas/inteligência de grupo.</t>
  </si>
  <si>
    <t>Mediante adequação do tipo de inspeção ao cenário em análise e redução dos dispêndios em inspeções que agregam pouca informação à integridade e presentemente são cumpridas apenas para atender obrigação de periodicidade (conformidade), busca-se reduzir sustentavelmente até 31% dos custos de PIDF-1, 23% dos custos de PIDF-2, 23% dos custos de PIDF-3, 8% dos custos de PIDF-4 e 23% dos custos de PIDF-8 em relação à linha de base de 2019, sem aumentos nas taxas de falha.</t>
  </si>
  <si>
    <t>CWC5</t>
  </si>
  <si>
    <t>Alyson Gomes Vaillant</t>
  </si>
  <si>
    <t>239870</t>
  </si>
  <si>
    <t>Demanda de aproximadamente 80 HH/mês x 370 R$/hh x 3 anos = R$ 1,065MM._x000D_
_x000D_
TC com ICTs:_x000D_
- Proposta 1:  LABRISCO/USP: R$ 7MM em 4 anos._x000D_
- Proposta 2: LTS/COPPE/UFRJ: R$ 2,1MM em 18 meses.</t>
  </si>
  <si>
    <t>(1) Construção de um banco de dados com informações atuais e consistentes_x000D_
(2) Implementar as interligações entre as ferramentas de engenharia preditiva, os dados de projeto e cadastro e os dados de inspeção._x000D_
(3) Estabelecer métodos para:_x000D_
(i) lidar com lacunas de informação, preenchendo-as a partir de inferências de grupo._x000D_
(ii) determinar o valor efetivo da informação e as consequências de sua não-obtenção.</t>
  </si>
  <si>
    <t>Atualmente são realizadas inspeções periódicas conforme padrões internos Petrobras, que disputam recursos escassos e demasiadamente caros. Os tipos de inspeções definidas nesses padrões trazem consigo muitas incertezas e há dúvidas sobre os intervalos entre inspeções. _x000D_
No ano de 2020 foram feitos "experimentos" com adiamento das inspeções de flowlines, umbilicais e dutos de IA, para os quais a percepção de risco era mais baixa.  Eles permitiram economias estimadas em R$ 68MM no cenário de resiliência, todavia para tornar essa economia perene são necessários estudos validando tais escolhas. Do contrário essas inspeções vão precisar ser feitas posteriormente._x000D_
A solução deverá ser aplicada a todas as Unidades de Negócio da Petrobras que utilizam dutos flexíveis em sua malha de produção, exportação e serviço. Busca-se através engenharia preditiva e ciência de dados perenizar e ampliar as economias obtidas no ano de 2020, além de atingir maior segurança operacional._x000D_
Os primeiros ganhos com a nova metodologia são previstos para o primeiro semestre de 2022.</t>
  </si>
  <si>
    <t>(1) Coleta contínua de dados de integridade e consolidação de banco de dados. Boa parte das metodologias para IBR-Flex foram desenvolvidas desde o início do século, mas não conseguiram ser implementadas por dificuldades na coleta de dados._x000D_
(2) Pleno conhecimento das diferentes técnicas de inspeção que podem se tornar game changers para a inferência do estado dos dutos flexíveis._x000D_
(3) Estruturação dos dados de integridade de modo a automatizar a engenharia preditiva e produzir resultados mais confiáveis._x000D_
(4) Informações sobre os contratos das embarcações envolvidas nas atividades de inspeção. Será efetuada uma avaliação cruzada dos riscos e dos custos a fim de se obter, não apenas, novos prazos, mas informações sobre o tipo de inspeção e a embarcação mais indicada.</t>
  </si>
  <si>
    <t>Dentre as ICTs: COPPE/UFRJ, LABRISCO/USP._x000D_
_x000D_
Start-ups na área de programação de recursos._x000D_
_x000D_
Parcerias intramuros já construídas: SUB/SSUB/MIS/GRMI, SUB/ES/ICSA/ISS e UN-BC/ENGP/ESSP._x000D_
_x000D_
Parceiros técnicos intramuros à PETROBRAS:  SUB/ES/DCT, SUB/ES/ICSA/ISS,  TIC/PN.</t>
  </si>
  <si>
    <t>(1) Manutenção do parque instalado de dutos flexíveis. Caso haja aumento no quantitativo de dutos acarretará em melhoria nos resultados._x000D_
(2) Não surgimento de mecanismo de falha sistêmico imprevisto, por exemplo, como houve com SCC CO2.</t>
  </si>
  <si>
    <t>(1) Recursos para custeio de P&amp;D em ICTs._x000D_
(2) HH para trabalho intramuros e nas ICTs._x000D_
(3) Recursos em ciência de dados providos por outras entregas tecnológicas._x000D_
(5) Dados de inspeção._x000D_
(6) Informações sobre os contratos das embarcações envolvidas nas atividades de inspeção.</t>
  </si>
  <si>
    <t>PIDF-1_Redução de custos devido IBR-Flex			_x000D_
2021-2025:  20%	25%	31%	31%	31%_x000D_
PIDF-2_Redução de custos devido IBR-Flx			:_x000D_
2021-2025:  15%	19%	23%	23%	23%_x000D_
PIDF-3_Redução de custos devido IBR-Flex			_x000D_
2021-2025:  15%	19%	23%	23%	23%_x000D_
PIDF-4_Redução de custos devido IBR-Flex			:_x000D_
2021-2025:  5%	6%	8%	8%	8%_x000D_
PIDF-8_Redução de custos devido IBR-Flex			_x000D_
2021-2025:  15%	19%	23%	23%	23%_x000D_
_x000D_
PIDF-1_Perspectivas de ganhos PETROBRAS (R$ MM)_x000D_
2021-2025:  R$ 8,97	R$ 11,92	R$ 15,78	R$ 16,67	R$ 17,55_x000D_
PIDF-2_Perspectivas de ganhos PETROBRAS (R$ MM):_x000D_
2021-2025:  R$ 7,62	R$ 10,95	R$ 14,88	R$ 16,07	R$ 17,26_x000D_
PIDF-3_Perspectivas de ganhos PETROBRAS (R$ MM):_x000D_
2021-2025:  R$ 15,80	R$ 22,38	R$ 31,26	R$ 34,55	R$ 37,84_x000D_
PIDF-8_Perspectivas de ganhos PETROBRAS (R$ MM):_x000D_
2021-2025:  R$ 9,00	R$ 11,25	R$ 14,06	R$ 14,06	R$ 14,06_x000D_
Perspectivas de ganhos para a PETROBRAS (R$ MM):_x000D_
2021-2030:  R$ 41,39	R$ 56,50	R$ 75,99	R$ 81,36	R$ 86,72			R$ 219,57	R$ 228,94	R$ 231,40	R$ 247,98	R$ 264,57</t>
  </si>
  <si>
    <t>Redução de dispêndios com serviços de inspeção sem aumento da taxa de falha.</t>
  </si>
  <si>
    <t>(1) Problemas no acesso as informações necessárias para a construção e consolidação da metodologia._x000D_
(2) Dificuldades no sucesso de processos de estruturação de dados._x000D_
(3) Surgimento de mecanismo de falha imprevisto, incapaz de ser tratado durante o contrato, e que impacte diretamente na metodologia consolidada.</t>
  </si>
  <si>
    <t>(1) Agregar valor a informação proveniente da inspeção com o intuito de reduzir incertezas nas avaliações da probabilidade de falha._x000D_
(2) Consolidar banco de dados alimentado com informações de campo e dados estatísticos a partir de dutos semelhantes, ponderados por riscos._x000D_
(3) Avaliar risco dos dutos a partir dos dados de inspeção, utilizando mecanismos de what-if._x000D_
(4) Classificar programação de recursos a partir dos resultados de risco._x000D_
(5) Reduzir a frequência das inspeções, eliminando inspeções desnecessárias e que agregam pouco valor.</t>
  </si>
  <si>
    <t>EV-01367</t>
  </si>
  <si>
    <t>Acoplamento de códigos 1D/3D para simulação de escoamentos multifásicos em sistemas de produção de petróleo</t>
  </si>
  <si>
    <t>Desenvolvimento e validação de código computacional para o acoplamento entre o simulador 1D Marlim 3 e o código CFD open source OpenFOAM®.</t>
  </si>
  <si>
    <t>Combinação de um código computacional proprietário da Petrobras com outro código open source no desenvolvimento de uma ferramenta avançada de simulação sem qualquer custo de licença.</t>
  </si>
  <si>
    <t>UPU2</t>
  </si>
  <si>
    <t>Rodrigo Galvao D Imperio Teixeira</t>
  </si>
  <si>
    <t>9792353</t>
  </si>
  <si>
    <t>Custo do TC com a UFSC_x000D_
_x000D_
HH especializado do Cenpes._x000D_
_x000D_
Custos da TIC.</t>
  </si>
  <si>
    <t>Implementação correta e eficiente no ambiente OpenFOAM®.</t>
  </si>
  <si>
    <t>Combinação de um código computacional proprietário da Petrobras com outro código open source no desenvolvimento de uma ferramenta avançada de simulação sem qualquer custo de licença e ainda não disponível de forma ampla na Companhia.</t>
  </si>
  <si>
    <t>UFSC realiza revisão bibliográfica e desenvolvimento e validação do código computacional de acoplamento, da malha e set-up do HISEP e da simulação acoplada do sistema de produção._x000D_
_x000D_
TIC apoia implantação da solução para uso na companhia.</t>
  </si>
  <si>
    <t>UFSC, TIC</t>
  </si>
  <si>
    <t>O escoamento nos equipamentos em sistemas de produção pode ser fortemente influenciado pelo escoamento nas tubulações. _x000D_
_x000D_
Indisponibilidade de ferramentas de acoplamento que modelem adequadamente as diferentes morfologias de fase no HISEP.</t>
  </si>
  <si>
    <t>TCs com universidades, HH da equipe de desenvolvimento do Marlim 3, apoio da TIC.</t>
  </si>
  <si>
    <t>A simulação acoplada com as tubulações e com as morfologias de fase consideradas no espaço e no tempo irá aprimorar a capacidade da Petrobras de prever o desempenho operacional do HISEP. _x000D_
_x000D_
Em situações como paradas de produção e afins, é de interesse simular equipamentos e tubulações de forma conjunta, pois os fenômenos transientes nas tubulações podem afetar a dinâmica dos equipamentos.</t>
  </si>
  <si>
    <t>Diminuição nas incertezas associadas a condições de contorno em simulações CFD de equipamentos com tubulações a montante ou jusante._x000D_
_x000D_
Diminuição nas incertezas das simulações envolvendo o HISEP, nas quais frequentemente a eficiência de separação é um dado de entrada que precisa ser estimado.</t>
  </si>
  <si>
    <t>Risco de, na passagem da teoria para a prática, a ferramenta desenvolvida mostrar dificuldades de convergência numérica, seja no primeiro cenário estudado (HISEP), seja em simulações posteriores (acoplamento com outros equipamentos) .</t>
  </si>
  <si>
    <t>Código computacional de acoplamento entre o simulador 1D Marlim 3 e o código CFD open source OpenFOAM®._x000D_
_x000D_
Análise do desempenho do separador submarino HISEP considerando o escoamento nas tubulações de produção.</t>
  </si>
  <si>
    <t>EV-01368</t>
  </si>
  <si>
    <t>Língua Eletrônica: sistema para classificação/análise de espécies com características incrustantes em petróleo</t>
  </si>
  <si>
    <t>Aparato microfluídico para extração de espécies associadas à água, considerando petróleos com baixo teor de água (BSW) e analise da água separada/recuperada utilizando conceito de língua eletrônica para classificação da água no que se refere à presença de espécies encontradas em águas produzidas. Sistema portátil com viés de utilização em campo (plataformas). Protótipo a ser disponibilizado ao final do projeto.</t>
  </si>
  <si>
    <t>Auxiliar na previsão da ocorrência de incrustação considerando a produção de petróleos ao longo do tempo, disponibilizar respostas rápidas a respeito da composição da água produzida, ao menos em termos de espécies incrustantes, viabilizando ações mais proativas do que reativas por parte da operação (o método utilizado atualmente para análises de água produzida envolve amostragem, desembarque e análise da água produzida em terra, o que toma muito tempo e faz com que a "foto" dos sistema seja do passado), identificação imediata de anomalias de composição; disponibilização de dados em tempo real para validação de modelos de transporte reativo (interação rocha-fluido): a atualização da modelagem poderá ser feita no momento em que as mudanças forem observados, proporcionando maior previsibilidade e permitindo uma resposta da unidade antes da ocorrência de problemas associados à formação de incrustações salinas.</t>
  </si>
  <si>
    <t>upimgs/Língua_Eletrônica.jpg</t>
  </si>
  <si>
    <t>Já foi investido cerca de 1 milhão considerando TC em vigor. Falta recurso da ordem de 370 mil para finalização do trabalho, somado com mais 100 mil para implantação do sistema em laboratório.</t>
  </si>
  <si>
    <t>Recuperação, robustez e repetibilidade considerando os métodos de extração e analise</t>
  </si>
  <si>
    <t>Sistema já sendo testado considerando matrizes disponiveis. Disponibilização em 2021</t>
  </si>
  <si>
    <t>Caracteristicas do petróleo, teor de água minimo e recuperação desejada. Sensibilidade de sensores frente a baixas concentrações de espécies e baixos volumes de amostra</t>
  </si>
  <si>
    <t>CNPEM</t>
  </si>
  <si>
    <t>Disponibilidade de bombas de injeção e de plataforma microfluídica resistente a pressão</t>
  </si>
  <si>
    <t>Finalização do Termo de Cooperação em Vigor como forma de finalização do processo desenvolvido e consolidação dos produtos</t>
  </si>
  <si>
    <t>Possibilidade de avaliação da presença de espécies incrustantes considerando petróleos de baixo BSW. Otimização da modelagem considerando a composição iônica de fluídos produzidos considerando reservatório (interação rocha fluído) e incrustação.</t>
  </si>
  <si>
    <t>Prevenção e planejamento frente ao potencial de incrustação em sistemas de produção</t>
  </si>
  <si>
    <t>Dificuldades intrinsecas associadas a matriz que dificultes</t>
  </si>
  <si>
    <t>- Sistema baseado em plataforma microfluídica para extração das espécies associadas a fase aquosa, considerando petróleos com baixo teor de água;_x000D_
- Sensores baseados no conceito de língua eletrônica para classificação de amostras e detecção de cátions (utilizando machine learning para classificação)</t>
  </si>
  <si>
    <t>EV-01369</t>
  </si>
  <si>
    <t>Monitoramento e Controle Inteligente para BCS</t>
  </si>
  <si>
    <t>Aumento da eficiência e confiabilidade operacional de conjuntos de bombeio centrífugo submerso (BCS) operando em poços satélites submarinos</t>
  </si>
  <si>
    <t>Aumento de 0,1 % da produção e 5 % do MTTF de conjuntos de BCS</t>
  </si>
  <si>
    <t>Todas as parcelas já foram pagas e não há custos adicionais.</t>
  </si>
  <si>
    <t>Desenvolver um sistema inteligente de monitoramento e controle de conjuntos de BCS.</t>
  </si>
  <si>
    <t>A entrega se aplica a Unidades operando com BCS instalados em poços satélites submarinos (UO-BC e UO-ES) e espera-se que a partir de 2024, os efeitos das melhorias de monitoramento e controle de sistemas de BCSS comecem a se refletir em aumentos de suas eficiência operacional, vida útil e produção.</t>
  </si>
  <si>
    <t>Continuidade do TC 5850.0107194.18.9 com a UFBA, o qual irá contribuir para o resultado final proposto.</t>
  </si>
  <si>
    <t>Universidade Federal da Bahia (UFBA)</t>
  </si>
  <si>
    <t>Aplicação de novas técnicas de monitoramento e controle de conjuntos de BCS.</t>
  </si>
  <si>
    <t>Como as parcelas já pagas e uma negociação para eliminar as parcelas restantes foi bem sucedida, não há quaisquer custos adicionais ou recursos críticos necessários a esta EV.</t>
  </si>
  <si>
    <t>Aumento de produção devido ao aumento de eficiência operacional e redução de falhas que exigem intervenções de alto custo (R$ 20 milhões) de conjuntos de BCS que sejam instalados em poços satélites submarinos.</t>
  </si>
  <si>
    <t>Com a aplicação dos conhecimentos adquiridos, espera-se um aumento de 0.1 % na produção de óleo e de 5 % do MTTF de conjuntos de BCS operando em poços satélites submarinos (aumentando de 2.83 para 2.97 anos - 1.7 meses para BCS em leito marinho e 2.21 para 2.32 anos - 1.3 meses para BCS dentro dentro de poço, P50 - ref. novembro/2020).</t>
  </si>
  <si>
    <t>Cancelamento do TC celebrado com a UFBA por parte da Petrobras, não gerando o resultado esperado.</t>
  </si>
  <si>
    <t>Aumento da eficiência operacional e desenvolvimento de métodos robustos para se detectar condições de fluxo de fluido evitando redução de vida útil de linhas de produção (Termo de Cooperação no. 5850.0107194.18.9).</t>
  </si>
  <si>
    <t>EV-01370</t>
  </si>
  <si>
    <t>Manhattan: Caracterização Ultrarrápida e Acurada de Reservatórios, Frente Síncrotron</t>
  </si>
  <si>
    <t>Desenvolver serviço para imageamento rápido de grandes quantidades de amostras de rocha para caracterização utilizando técnicas de Rocha Digital (Machine Learning e Simulação Numérica). Aplicação das imagens no estabelecimento de cenários de produção utilizando imagens de microtomografia de todas as amostras da Petrobras que já passaram por testes de permeabilidade relativa.</t>
  </si>
  <si>
    <t>Diminuição das incertezas de caracterização e aceleração da avaliação completa de reservatórios para poucos dias.</t>
  </si>
  <si>
    <t>upimgs/teste.png</t>
  </si>
  <si>
    <t>PEP 78 (6,98 MM em 2021, 3,81 MM em 2022), PEP 75 (0,5 MM em 2022).</t>
  </si>
  <si>
    <t>Fabricação, instalação e testes no Sirius de robô e carrossel para medidas de high-throughput. Enquanto isso, pesquisadores irão trabalhar em métodos de reconstrução mais rápidos e segmentação automatizada de imagens. Para a determinação de propriedades petrofísicas serão aplicados algoritmos de simulação numérica e Machine Learning desenvolvidos em parcerias com a UFSC, UFRJ, LTrace e Wikki. A automatização de todos os fluxos de trabalho nesta área é assunto de TCs em andamento ou planejamento com estes parceiros. Os bancos de dados internos serão reestruturados em parceria com a TIC e empresas parceiras.</t>
  </si>
  <si>
    <t>O tempo em que a caracterização é realizada faz com que decisões importantes a respeito do reservatório sejam tomadas quando a incerteza em relação a produtividade dele ainda é grande. Esse projeto visa diminuir significativamente este tempo, diminuindo ao mesmo tempo as incertezas em relação a caracterização das rochas.</t>
  </si>
  <si>
    <t>Serviço de imageamento foi desenvolvido e implementado? Modelos de Machine Learning podem ser aplicados aos novos dados para a previsão de krel?</t>
  </si>
  <si>
    <t>LNLS (responsável pelo Sirius), UFRJ (para desenvolvimento de Machine Learning), RES/TR/AR e EXP/TPGG/IPGF, principais clientes.</t>
  </si>
  <si>
    <t>Imagens possam ser acessadas facilmente e modelos de treinamento para predição de propriedades possam ser treinados para a previsão de propriedades petrofísicas.</t>
  </si>
  <si>
    <t>Termos de cooperação com o LNLS e a UFRJ devem ser realizados.</t>
  </si>
  <si>
    <t>Diminuição das incertezas na caracterização de reservatórios e aceleração da entrega de resultados.</t>
  </si>
  <si>
    <t>A diminuição das incertezas sozinha pode gerar R$ 333 MM a partir dos resultados deste projeto.</t>
  </si>
  <si>
    <t>Modelos e serviço desenvolvidos serem difíceis de aplicar no dia-a-dia.</t>
  </si>
  <si>
    <t>PT-200.20.10005.05</t>
  </si>
  <si>
    <t>EV-01372</t>
  </si>
  <si>
    <t>Situação Atual: Perda de energia por trocas de calor ineficientes, acarreta consumo elevado de gás combustível.  _x000D_
Onde: Pode-se aplicar em todas unidades de refino; _x000D_
_x000D_
Quando: Assim que o projeto for finalizado pode-se iniciar a avaliação por unidade de refino. isto é, a partir de Julho de 2022.</t>
  </si>
  <si>
    <t>Dentro da Petrobras: as unidades de refino que apresentam necessidade de otimização dos trocadores de calor._x000D_
Os atuais parceiros são o Fábio Liporace do CENPES e o Rodino. _x000D_
_x000D_
Fora da Petrobras:  SENAI-Ba.</t>
  </si>
  <si>
    <t>Recurso financeiro: Pendente 2 parcelas de R$ 339 mil cada para conclusão do projeto.</t>
  </si>
  <si>
    <t>EV-01373</t>
  </si>
  <si>
    <t>Interface Cérebro Máquina para Segurança Ocupacional</t>
  </si>
  <si>
    <t>Alquimia tecnológica de hardware e software comerciais visando um produto para monitoramento em tempo real do nível de atenção de operadores durante operações de risco (ex. espaço confinado, mergulho raso) utilizando um equipamento portátil de captação e processamento de sinais de EEG empregando algoritmos de inteligência computacional (interface cérebro-máquina).</t>
  </si>
  <si>
    <t>Redução do TAR através do aumento da segurança operacional em operações de risco. Impacto positivo na percepção da PETROBRAS pelos seus públicos de interesse. Benefício financeiro médio da ordem de R$ 10 milhões por ano considerando o valor de uma fatalidade evitada a cada cinco anos, conforme dados do USDoT.</t>
  </si>
  <si>
    <t>upimgs/dt_150316_brain_waves_eeg_800x600.jpg</t>
  </si>
  <si>
    <t>CJBG</t>
  </si>
  <si>
    <t>Gilberto Magalhães Xavier</t>
  </si>
  <si>
    <t>9655936</t>
  </si>
  <si>
    <t>PT-106.01.14096.02</t>
  </si>
  <si>
    <t>EV-01374</t>
  </si>
  <si>
    <t>Internos para Linha de Transferência e Zona de Vaporização</t>
  </si>
  <si>
    <t>Desenvolvimento de Internos para Linha de Transferência e Zona de Vaporização com objetivo de se alterar, de forma segura e controlada, o regime de fluxo estabelecido na tubulação, indo de estratificado para disperso, resultando no aumento da área superficial e favorecendo a transferência de massa entre fases as líquido/vapor.</t>
  </si>
  <si>
    <t>PT-200.20.00191.01</t>
  </si>
  <si>
    <t>EV-01375</t>
  </si>
  <si>
    <t>Tensionador Externo de Linhas de Ancoragem</t>
  </si>
  <si>
    <t>Incorporação de tensionadores de linhas de ancoragem submarinos em projetos de UEPs, em substituição a solução convencional de tensionadores no convés das unidades.</t>
  </si>
  <si>
    <t>Redução do CAPEX do sistema de ancoragem, na ordem de USD 3,6 MM por unidade, pela redução de equipamentos necessários a ancoragem (eliminação de HPUs para alimentação dos tensionadores conencionais e eliminação do paiol de amarras na UEP)_x000D_
Redução de HHER estimado em 5000 hh anual, já que a intervenção passaria a ser feita por ROV._x000D_
Redução do footprint do convés estimada em 1.5% (250 m²) que poderiam ser utilizados para instalação de outros equipamentos.</t>
  </si>
  <si>
    <t>Compra e instalação de um equipamento para teste de campo, bem como dos impactos nos procedimentos,  na logística de transporte e na operação de instalação da linha.</t>
  </si>
  <si>
    <t>Realização do teste piloto, considerando compra, instalação e observação do sistema por um período de tempo.</t>
  </si>
  <si>
    <t>Tecnologia em escala semi-comercial, instalada em uma unidade de outra operadora.</t>
  </si>
  <si>
    <t>Adaptação aos procedimentos de instalação de linhas da Petrobras, adequação da logística do equipamento.</t>
  </si>
  <si>
    <t>Fornecedores do equipamento, área de compras e área de instalação de linhas de ancoragem.</t>
  </si>
  <si>
    <t>Existência de fornecedores para o equipamento, o que já foi constatado e atendimento dos requisitos necessários de capacidade de carga e de confiabilidade dos equipamentos</t>
  </si>
  <si>
    <t>Essa Tecnologia está em escala semi-comercial e deverá passar por um processo de contratação de piloto para diminuir as dúvidas / reticências da área operacional quanto a tecnologia. O CENPES prestará suporte nesse processo, mas a liderança estará sob a SUB/ES/ICSA/EISA e patrocínio da GIA-E&amp;P/EAEP/CAEP/INCL</t>
  </si>
  <si>
    <t>Simplificação da manutenção de sistemas tensionadores de plataformas existentes através da instalação de um tensionador submarino;_x000D_
Retirada do arranjo do convés principal da Unidade Estacionária de Produção de toda estrutura necessária para tensionamento/manutenção do sistema de ancoragem;_x000D_
Aumento da segurança das operaçoes de pull-in / pull-out e tensionamento das linhas de ancoragem pela utilização de ROVs para a tarefa</t>
  </si>
  <si>
    <t>Economia de Equipamentos de convés relativos ao sistema de ancoragem</t>
  </si>
  <si>
    <t>Falta de demanda da companhia</t>
  </si>
  <si>
    <t>Disponibilização da tecnologia certificada para utilização em novos projetos de sistemas de ancoragem._x000D_
Disponibilização da tecnologia para troca de linhas com sistema convencional de guinchos danificado ou inoperante.</t>
  </si>
  <si>
    <t>PT-200.20.00053.05</t>
  </si>
  <si>
    <t>EV-01376</t>
  </si>
  <si>
    <t>Simulação de internalização de petróleo na REDUC e REGAP via TABG</t>
  </si>
  <si>
    <t>EV-01377</t>
  </si>
  <si>
    <t>Validação de Sistemas de Tubulações não soldadas</t>
  </si>
  <si>
    <t>Validação de um sistema que durante sua instalação não utiliza tubulação de materiais metálicos. Evita-se assim o  emprego de atividades a quente, tais como processos de soldagem, os quais impõem grande risco para a segurança física dos trabalhadores e das instalações de produção quando em operação, sobretudo no ambiente offshore. _x000D_
A Trelleborg detém um produto chamado Elastopipe©, o qual é um sistema de tubulação flexível para uso em sistemas de tubulação contendo agua ou hidrocarbonetos. Assim, está solução tecnológica dispensa o uso de processos a quente para a instalação e manutenção em campo.</t>
  </si>
  <si>
    <t>Validar para uso um sistema de tubulação que dispensa processos a quente para instalação, obtendo informações sobre construtibilidade e de performance deste tipo de solução tecnológica para aplicações “offshore”.</t>
  </si>
  <si>
    <t>Os materiais e a equipe têcnica para  instalação visando teste em campo será fornecido pela empresa Trelleborg. Sem custos diretos para a Petrobras.</t>
  </si>
  <si>
    <t>Estratégia de implantação: se baseia no conhecimento do produto para nossas aplicações, viabilizando a elaboração de especificações técnicas para aquisição e uso nas instalações Petrobras offshore. Ao final a ET deverá ser disponibilizada para futuras contratações.</t>
  </si>
  <si>
    <t>A solução de tubulação/conexão flexivel elastopipe já tem sido usada por outras players no setor de óleo e gás, e presume-se a aplicação inicialmente em tubulações de água (durante os testes aqui propostos) e se sua disponibilidade a de outubro 2021 (após testes).</t>
  </si>
  <si>
    <t>Para o estudo paramétrico da tubulações em elastopipe,  serão montadas 4 diferentes linhas na plataforma de Óleo PNA-1 (campo Namorado: linhas de 1/2"; 2";  1.1/2” e 1" em seus respectivos isométricos). avalinado-se desde a praticidade de instalação até a performance da tecnologia em campo, incluindo acessórios (adaptadores, filtros, grampos, parafusos, etc), compilando informações sobre benefícios e impactos de sua aplicação.</t>
  </si>
  <si>
    <t>- Trelleborg;_x000D_
- UN-BC.</t>
  </si>
  <si>
    <t>Continuidade da  tendência de uso de equipamentos possam ser instalados e manutenidos com baixa exposição aos riscos e baixo HH  na isntalação, aliados a performance e confiabilidade, evitando  riscos adicionais atrelados ao trabalho a quente em instalações off shore,.</t>
  </si>
  <si>
    <t>Todo o material (tubulaçções elastopipe, acessórios e equipe de instalação) será fornecido sem custos pela empresa Trelleborg,  A Petrobras caberá apenas o Transporte dos equipamentos e dos técnicos da Trelleborg para a unidade offshore PNA-1, incluindo as acomodações a bordo durante a etapa de instalação dos equipamentos a serem testados.</t>
  </si>
  <si>
    <t>Ter como opção aquisição de tubulações flexiveis de mais baixo custo, que necessitem de menor HH exposto ao risco na instalação (sobretudo relativo a isenção de trabalho a quente) e que seja tão confiáveis quanto as tubulações metálicas utilizadas em sistemas de superfície.</t>
  </si>
  <si>
    <t>Redução de custos com HH na instalação de tubulações devido a praticidade e dispensa de trabalho a quente, aumento da segurança na instalação (sem soldagem), confiabilidade no processo, diminuição de peso embarcado em  relação à tubulações metálicas._x000D_
... [incluir aqui depois o racional da valoração desta entrega]_x000D_
.... [devemos elaborar/validar a valoração desta entrega com o cliente: Luciano Jorge Pierott]</t>
  </si>
  <si>
    <t>Surgimento de tecnologia de tubulação flexivel mais barata e tão confiável, pratica e segura quanto a proposta neste trabalho.</t>
  </si>
  <si>
    <t>Testar e validar um sistema de tubulação flexível  para nossa s instalações on shore (material Elastopipe© ), de alta confiabilidade e  já disponível no mercado . Esta solução servirá para fluido água e hidrocarbonetos, sendo de facil e rápida aplicação (diminuição de HH na instalação) e sobretudo dispensando trabalhos a quente (para união ou manutenção).</t>
  </si>
  <si>
    <t>EV-01378</t>
  </si>
  <si>
    <t>Aumento da produção de propeno em FCC através do desengargalamento de unidades</t>
  </si>
  <si>
    <t>Aumento da produção de propeno em FCC através do desengargalamentos das unidades de FCC e U-Propeno.</t>
  </si>
  <si>
    <t>Testes industriais de capacidade máxima_x000D_
Projeto básico das alterações pertinentes_x000D_
Custo estimado de P&amp;D: R$ 2,79 milhão_x000D_
Estimativa do custo de implantação: R$ 6,1 milhões na Revap, R$ 32,1 milhões da Reduc</t>
  </si>
  <si>
    <t>A perda do mercado de gasolina poderá ser compensada pelo aumento de produção de insumos petroquímicos, mantendo as UFCCs em operação. Maior potencial de aplicação identificado na Revap, Reduc e Replan U-220, através de desengargalamentos (investimentos de pequeno porte)</t>
  </si>
  <si>
    <t>Engenharia Básica</t>
  </si>
  <si>
    <t>Preços internacionais do propeno muito mais elevados que os preços dos combustíveis._x000D_
Integração vertical com a petroquímica favorece logística e otimiza custos.</t>
  </si>
  <si>
    <t>Desengargalamento da área fria de U-FCCs e das U-propeno associadas a partir de levantamento prévio já realizado. Minimização do CAPEX associado a estes desengargalamentos.</t>
  </si>
  <si>
    <t>PT-200.20.00189.17</t>
  </si>
  <si>
    <t>EV-01379</t>
  </si>
  <si>
    <t>Aplicação offshore de tecnologia de conformance</t>
  </si>
  <si>
    <t>Avaliação, teste laboratorial, piloto de campo e aplicação offshore de tecnologia de well conformance para redução da produção de água._x000D_
Os produtos utilizados são conhecidos como Modificadores de Permeabilidade Relativa. A técnica consiste na injeção, em um poço produtor de óleo, de uma sequência de três soluções aquosas: polímero catiônico, polímero aniônico e agente reticulador trivalente catiônico. O filme polimérico hidrofílico formado fica aderido à rocha e apresenta dois comportamentos distintos, dependendo da fase móvel no interior do espaço poroso, o que confere o caráter de seletividade: quando há fluxo da fase aquosa, o volume hidrodinâmico do filme polimérico aumenta, estreitando a passagem da água e, portanto, reduzindo a permeabilidade da rocha a essa fase; se a fase móvel é o óleo, a espessura original do filme é pouco afetada, mantendo-se praticamente inalterada a permeabilidade da rocha ao óleo.</t>
  </si>
  <si>
    <t>Ganho de óleo com redução da produção de água (poço alvo MRL-03).</t>
  </si>
  <si>
    <t>upimgs/rpm_temp.png</t>
  </si>
  <si>
    <t>Testes laboratoriais para avaliação específica de cada campo, compra de polímeros e alocação de recursos operacionais para transporte e injeção dos produtos no poço produtor.</t>
  </si>
  <si>
    <t>(i) Realizar piloto onshore em cenário de desinvestimento; (ii) Realizar tratamento offshore antes de abandono do poço com Plano de Revitalização do campo.</t>
  </si>
  <si>
    <t>Oportunidade de aplicação no poço MRL-03 do campo de Marlim. Poço não será aproveitado no Plano de Revitalização do campo, previsto para ser abandonado em final de 2022. Logo, importante realizar o tratamento em início de 2022 para podermos monitorar efeito no poço.</t>
  </si>
  <si>
    <t>Redução da produção de água do poço tratado, com maior retorno de produção de óleo.</t>
  </si>
  <si>
    <t>Gerência de Reservatórios da UN-BC e o Ativo de Marlim são fundamentais para execução offshore, Gerência de Reservatórios UN-RNCE e o Ativo de Alto dos Rodrigues são fundamentais para execução onshore. O setor de Reservatórios Corporativo e RES20 são parceiros para a  para gestão, enquanto SNF é o principal parceiro para fornecimento dos polímeros.</t>
  </si>
  <si>
    <t>Manutenção do preço atual do brent e dos valores dos recursos críticos para a operação.</t>
  </si>
  <si>
    <t>(i) recursos para realização de testes laboratoriais; (ii) recursos para realização de piloto de campo onshore; (ii) recursos para aplicação offshore.</t>
  </si>
  <si>
    <t>(i) Ganho imediato de óleo no poço tratado com redução da produção de água; (ii) Abrangência para aplicação em outros poços offshore.</t>
  </si>
  <si>
    <t>Ganho imediato de óleo devido à redução de BSW, com possibilidade de expansão da técnica para outros poços.</t>
  </si>
  <si>
    <t>Redução do preço do brent.</t>
  </si>
  <si>
    <t>Formulação de tratamento de conformance químico para redução da produção de água.</t>
  </si>
  <si>
    <t>PT-200.20.00107.02</t>
  </si>
  <si>
    <t>EV-01380</t>
  </si>
  <si>
    <t>Modelo Paleogeográfico da Bacia de Pelotas</t>
  </si>
  <si>
    <t>Geração de Modelos Paleogeográficos evolutivos para seção do Cretáceo Superior ao Paléogeno na Porção Centro-Sul da Bacia de Pelotas, com base na aquisição, interpretação e integração de dados de rocha, sísmicos, magnetotelúricos, gravimétricos, magnetométricos e termocronológicos.</t>
  </si>
  <si>
    <t>Contribuir no conhecimento da evolução tectonossedimentar da Bacia de Pelotas, visando diminuição do risco exploratório e potencialização novas descobertas de reservas.</t>
  </si>
  <si>
    <t>CF77</t>
  </si>
  <si>
    <t>Leonardo Menezes</t>
  </si>
  <si>
    <t>9675695</t>
  </si>
  <si>
    <t>Custos do projeto: HH e TCs. _x000D_
Implantação: somente HH para disponibilização dos produtos na Base Integrada.</t>
  </si>
  <si>
    <t>Os dois principais desafios são:_x000D_
A interpretação integrada com base vários métodos multiescalares;_x000D_
O trabalho em equipe envolvendo profissionais da Petrobras e das ICT's.</t>
  </si>
  <si>
    <t>Bacia de Pelotas;_x000D_
Março/2022.</t>
  </si>
  <si>
    <t>A integração e interpretação com base em ferramentas multiescalares e o trabalho em equipe com cooperação direta das ICT.</t>
  </si>
  <si>
    <t>ICT (UNISINOS e UFF). Colaboração na geração de conhecimento dos Termos de Cooperação que estão em andamento, tendo com foco a Bacia de Pelotas.</t>
  </si>
  <si>
    <t>Confirmação do potencial exploratório para formatação de novos projetos exploratórios visando incorporação de novas reservas.</t>
  </si>
  <si>
    <t>Aprovação das mudanças de escopo dos Termos de Cooperação e o pagamento das parcelas conforme acordado nos contratos.</t>
  </si>
  <si>
    <t>O estudo sobre a evolução da paisagem (definição de taxas de denudação, erosão, transporte, soerguimento e subsidência) irá contribuir na caracterização dos sistemas turbidíticos da Bacia de Pelotas, sendo estes os principais potencias reservatórios da bacia.</t>
  </si>
  <si>
    <t>Contribuir com aumento do IPE (Indicador de Potencial Exploratório) da Petrobras, visando a incorporação de novos volumes de petróleo economicamente recuperável.</t>
  </si>
  <si>
    <t>Mudança no Portfólio da Petrobras, não havendo mais interesse exploratório na Bacia de Pelotas.</t>
  </si>
  <si>
    <t>A entrega consiste na Geração de Modelos Paleogeográficos da porção Centro-Sul da Bacia de Pelotas (Cretáceo Superior ao Paleógeno), com a geração de mapas de Denudação, Soerguimento, Subsidência e Erosão</t>
  </si>
  <si>
    <t>EV-01381</t>
  </si>
  <si>
    <t>Modelo Geológico 3D da Bacia de Pelotas</t>
  </si>
  <si>
    <t>Custos do projeto: HH, TC com a UNISINOS e viagens. _x000D_
Implantação: somente HH para disponibilização dos produtos na Base Integrada.</t>
  </si>
  <si>
    <t>Os dois principais desafios são:_x000D_
A interpretação integrada e convergente na aplicação dos dois aplicativos de modelagem;_x000D_
O trabalho em equipe envolvendo profissionais da Petrobras e das ICT's.</t>
  </si>
  <si>
    <t>Pré-projeto;_x000D_
Bacia de Pelotas;_x000D_
Dezembro/2022.</t>
  </si>
  <si>
    <t>A integração e interpretação com base nos produtos gerados em cooperação com UNISINOS e com a troca de conhecimento com equipe da Exploração.</t>
  </si>
  <si>
    <t>ICT (UNISINOS). Colaboração na geração de conhecimento dos Termos de Cooperação que estão em andamento, tendo com foco a Bacia de Pelotas.</t>
  </si>
  <si>
    <t>Aprovação das mudanças de escopo dos Termos de Cooperação e o pagamento das parcelas conforme acordado nos contratos._x000D_
Treinamento em Modelagem de Processo para aprimoramento dos profissionais CENPES envolvidos na entrega.</t>
  </si>
  <si>
    <t>Os modelos estáticos 3D irão contribuir para melhor entendimento do Sistema Petrolífero da porção Centro-Sul da Bacia de Pelotas. Principalmente, na caracterização das possíveis representações espaciais equiprováveis dos sistemas turbidíticos e suas heterogeneidades deposicionais associadas.</t>
  </si>
  <si>
    <t>A entrega consiste na Geração de dois projetos de Modelagem Geológica 3D para a porção Centro-Sul da Bacia de Pelotas (Cretáceo Superior ao Paleógeno), Os projetos serão gerados em dois aplicativos de modelagem Estocástica (Petrel) e de Processo (StratBR).</t>
  </si>
  <si>
    <t>EV-01382</t>
  </si>
  <si>
    <t>Técnicas eletromagnéticas para antecipação de propriedades petrofísicas em amostras “fresh-state”</t>
  </si>
  <si>
    <t>Avaliar a viabilidade de obtenção de parâmetros petrofísicos como (saturação de fluidos, salinidade da água de formação, capacidade de troca de cátions, permeabilidade, parâmetros elétricos e forma de poro) em amostras de rocha utilizando ferramentas dielétrica e de resistividade por indução.</t>
  </si>
  <si>
    <t>Antecipar informações petrofísicas como saturação de fluidos, salinidade da água de formação, capacidade de troca de cátions, permeabilidade, parâmetros elétricos e forma de poro de amostras de rocha em "fresh-state", ou seja, em seu estado nativo antes de passarem por processo de limpeza.</t>
  </si>
  <si>
    <t>Os principais custos são oriundos de parceria com a Universidade do Texas por meio de multicliente de USD50.000 no ano de 2021 e HH de funcionários do Cenpes._x000D_
Compra de equipamento estimado em R$80.000, apenas se verificado sucesso da entrega.</t>
  </si>
  <si>
    <t>É necessário verificar se os modelos existentes para interpretar medidas elétricas e dielétricas são aplicáveis para rochas do pré-sal, e quais propriedades petrofísicas poderão ser obtidas com amostras em estado nativo.</t>
  </si>
  <si>
    <t>Atualmente propriedades como saturação de fluidos e parâmetros elétricos e permeabilidade são obtidas em um prazo de um a alguns meses após a chegada das amostras nos laboratórios. Esta entrega permitiria a obtenção destas propriedades com a amostra em seu estado nativo, no período de dias.</t>
  </si>
  <si>
    <t>- A resposta das rochas do pré-sal quanto a estímulos eletromagnéticos em função da frequência._x000D_
- Sensibilidade destas respostas às variações de propriedades petrofísicas.</t>
  </si>
  <si>
    <t>Grupo de pesquisas em petrofísica da Universidade do Texas._x000D_
Grupo de pesquisa em técnicas eletromagnéticas da UNB.</t>
  </si>
  <si>
    <t>- Modelagem da resposta dielétrica em desenvolvidas na literatura se apliquem a rochas do pré-sal._x000D_
- Sensibilidade aos volumes de fluido na rocha em seu estado nativo</t>
  </si>
  <si>
    <t>Multicliente com Universidade do Texas, que detêm a infra-estrutura no estado da arte para análises dielétricas aplicadas a petrofísica.</t>
  </si>
  <si>
    <t>Antecipação da informação, adiantando o tempo de um projeto de avaliação de formação e consequentemente o projeto de produção como um todo.</t>
  </si>
  <si>
    <t>O ganho vem da antecipação de informações petrofísicas (de meses para dias), economia ao não realizar outras análises de laboratório e economia na amostragem de fluido no poço, impactando em tempo de sonda.</t>
  </si>
  <si>
    <t>A opção por não coletar amostras de rochas em poços,.</t>
  </si>
  <si>
    <t>Obter em amostras de rocha em estado nativo (com fluidos originais, da forma que saem do poço) as seguintes propriedades petrofísicas: saturação de fluidos, salinidade da água de formação, capacidade de troca de cátions, permeabilidade, parâmetros elétricos e forma de poro.</t>
  </si>
  <si>
    <t>PT-200.20.00114.08</t>
  </si>
  <si>
    <t>EV-01383</t>
  </si>
  <si>
    <t>SSTAB - Módulo para gerenciamento da estabilidade e resistência estrutural a bordo de FPSO</t>
  </si>
  <si>
    <t>Implantação de módulo homologado por sociedade classificadora para gerenciamento da estabilidade e da resistência estrutural no programa SSTAB para uso a bordo de FPSOs. O SSTAB é um sistema computacional (software) científico para análise completa de estabilidade de unidades flutuantes de produção e perfuração. Além do software SSTAB propriamento dito, que aborda a estabilidade estática, incorpora o programa de pré-processamento para modelagem geométrica MG e o programa de simulação de estabilidade dinâmica DSSTAB. O sistema SSTAB é o software padronizado de análise de estabilidade na Petrobras e é um dos componentes do sistema de manutenção da integridade naval no âmbito do GIEN (Gerenciamento Integrado de Engenharia Naval) do E&amp;P, estando instalado a bordo das UEPs flutuantes.</t>
  </si>
  <si>
    <t>Implantação de ferramenta padronizada e homologada em toda a frota de UEPs flutuantes com ênfase nos FPSOs. Implantação de funcionalidades para auxiliar o trabalho a bordo. Acesso ao banco de dados do GIEN na BIEP. Manutenção da conformidade legal em relação à Marinha e Sociedades Classificadoras.  Conexão automática com as equipes de suporte em terra no caso de situações de contingência e emergência naval.</t>
  </si>
  <si>
    <t>upimgs/imagem_SSTAB.png</t>
  </si>
  <si>
    <t>O módulo será implantado no programa de estabilidade SSTAB</t>
  </si>
  <si>
    <t>Integração com os métodos numéricos e algoritmos já existentes e validados no programa SSTAB.</t>
  </si>
  <si>
    <t>PUC-Rio Instituto Tecgraf</t>
  </si>
  <si>
    <t>Manutenção do termo de cooperação com a PUC-Rio/TECGRAF_x000D_
Interação com as equipes de bordo para configuração do módulo</t>
  </si>
  <si>
    <t>Módulo de gerenciamento digital da estabilidade e da resistência estrutural homologado por sociedade classificadora para uso a bordo de FPSO</t>
  </si>
  <si>
    <t>EV-01384</t>
  </si>
  <si>
    <t>Inspeção por Onda Guiada</t>
  </si>
  <si>
    <t>Desenvolvimento de um sistema que viabilize a inspeção e monitoramento de cascos de navios por meio de propagação de ondas guiadas</t>
  </si>
  <si>
    <t>Visa reduzir a necessidade de inspeção presencial dos tanques e do casco do navio</t>
  </si>
  <si>
    <t>EV-01385</t>
  </si>
  <si>
    <t>DYNASIM - Módulo para Análise de Sistemas de Ancoragem Integrado com o Solo Marinho</t>
  </si>
  <si>
    <t>Módulo para análise integrada e simultânea de linhas de ancoragem com o trecho na água e o trecho enterrado. Disponibilização de análises estáticas e simulações dinâmicas. Esse módulo será introduzido no sistema computacional DYNASIM para projeto, operação e suporte à emergências nas áreas de ancoragem de UEPs e operações com embarcações de posicionamento dinâmico.</t>
  </si>
  <si>
    <t>Redução de carga na estaca torpedo. Redução de erros de comprimento de linha e de posicionamento da UEP. Redução do tempo de execução de projetos básicos.  Manutenção da conformidade legal com a Marinha e Sociedades Classificadoras. Suporte à situações de contingência e emergência naval.</t>
  </si>
  <si>
    <t>upimgs/imagem_Dynasim.png</t>
  </si>
  <si>
    <t>Custos dos TCs com PUC-Rio, USP e UFAL e custo Hh Cenpes</t>
  </si>
  <si>
    <t>Validação dos modelos físicos e numéricos</t>
  </si>
  <si>
    <t>Essa análise atualmente é realizada separadamente pelo grupo de engenharia naval e pelo grupo de geotecnia usando-se programas diferentes e hipóteses simplificadoras. A proposta é aplicar a análise integrada no programa Dynasim para uso pelas equipes de projeto básico.</t>
  </si>
  <si>
    <t>Enfoque integrado de análise da linha de ancoragem considerando simultaneamente o trecho na água e o trecho enterrado no solo.</t>
  </si>
  <si>
    <t>PUC-Rio/Instituto Tecgraf; USP/Departamento de Engenharia Naval e Oceânica; UFAL/Laboratório de Computação Científica e Visualização</t>
  </si>
  <si>
    <t>A análise integrada deve ser validada com testes experimentais e situações reais bem como aprovada pelas sociedades classificadoras que certificam o projeto de sistemas de ancoragem.</t>
  </si>
  <si>
    <t>Elaboração de termos de cooperação com as universidades citadas.</t>
  </si>
  <si>
    <t>Cálculo mais racional de acordo com os aspectos físicos da tração na linha de ancoragem e na estaca torpedo;  Redução de cargas na estaca torpedo;  Modelagem mais precisa de linhas de ancoragem taut-leg</t>
  </si>
  <si>
    <t>Memória de Cálculo Valoração	_x000D_
Taxa média anual de falha de linhas de ancoragem	2.27_x000D_
Produção anual média diária em  boed (Ano 2020)	2,840,000.00_x000D_
custo barril USD	50.00_x000D_
cotação USD em BRL	5.00_x000D_
Numero dias médio de parada da produção por falha sist. ancoragem/ano	20.00_x000D_
Custo parada de produção BRL anual por falha do sist. Ancoragem na frota	32,186,666,666.67_x000D_
Redução do custo de parada da produção por ações de Eng. Naval	5%_x000D_
Contribuição do Dynasim nas ações de integridade Naval	1.0%_x000D_
Custo economizado por ano BRL	16,093,333.33</t>
  </si>
  <si>
    <t>A formulação e aplicação do problema físico está definida, a etapa de validação é que pode apresentar riscos.</t>
  </si>
  <si>
    <t>Análise integrada de linhas de ancoragem considerando o trecho enterrado até a estaca torpedo e o trecho imerso no oceano acima do leito marinho.</t>
  </si>
  <si>
    <t>EV-01386</t>
  </si>
  <si>
    <t>WAMIT - Módulo para análise de esforços em ondas na viga navio</t>
  </si>
  <si>
    <t>Disponibilização de módulo completo de pré-processamento, simulação, pós-processamento e das forças de deriva e esforços em onda na viga navio. Esse desenvolvimento será incorporado ao sistema computacional (conjunto de softwares) para análises hidrodinâmicas de UEPs que ompreende o programa WAMIT e o programa de pré e pós processamento WMG.</t>
  </si>
  <si>
    <t>Disponibilização de dados de esforços em ondas sobre a viga navio para projeto de navios. Redução do tempo de execução do projeto básico; manutenção da conformidade legal com a Marinha e as Sociedades Classificadoras; Fornecimento de informações essenciais para o projeto de sistemas de ancoragem e de risers.</t>
  </si>
  <si>
    <t>upimgs/wamit.png</t>
  </si>
  <si>
    <t>EV-01387</t>
  </si>
  <si>
    <t>I.A.  para Eletrofácies - Carbonatos</t>
  </si>
  <si>
    <t>Disponibilização de I.A. para identicação de Eletrofácies</t>
  </si>
  <si>
    <t>Algoritmo para definição de eletrofácies implantado no SIGEO. Modelo de eletrofácies com acurácia da descrição da rocha.</t>
  </si>
  <si>
    <t>Algoritmo em construção. Será incorporado ao SIGEO e utilizado em projetos exploratórios a partir da versão 2020.3.</t>
  </si>
  <si>
    <t>Projeto será executado com recursos próprios. HH interno.</t>
  </si>
  <si>
    <t>Para esse projeto não há risco.</t>
  </si>
  <si>
    <t>EV-01388</t>
  </si>
  <si>
    <t>SITUA-PROSIM - Módulo de Retroanálise Automatica de Sistemas de Ancoragem de UEPs</t>
  </si>
  <si>
    <t>Sistema computacional para análises de instalação de sistemas de ancoragem</t>
  </si>
  <si>
    <t>Redução do tempo de execução de projetos básicos; manutenção da conformidade legal com a Marinha e Sociedades Classificadoras; suporte à situações de contingência e emergência naval;</t>
  </si>
  <si>
    <t>O desenvolvimento deste P&amp;D tem o custo total de R$ 3,7 M</t>
  </si>
  <si>
    <t>Implementação adequada dos desafios offshore.</t>
  </si>
  <si>
    <t>Atualmente o Situa esta sendo utilizado para modelos complexos de Sistemas Offshore, Será aplicada nas análises do modelo as-laid de futuras instalações de ancoragem de FPSO</t>
  </si>
  <si>
    <t>As demandas das áreas operacionais para realizar por modelos de sistemas Offshore</t>
  </si>
  <si>
    <t>O Laboratório LAMCSO, COPPE-UFRJ.</t>
  </si>
  <si>
    <t>Priorização das necessidades dos clientes definidas corretamente.</t>
  </si>
  <si>
    <t>HH dos desenvolvedores do software</t>
  </si>
  <si>
    <t>Ganho em relação a conformidade legal das instalações offshore.</t>
  </si>
  <si>
    <t>Redução de custos OPEX de instalações offshore</t>
  </si>
  <si>
    <t>Algumas funcionalidades estarem com erros que inviabilizem a utilização do software</t>
  </si>
  <si>
    <t>A proposta é realizar modelos específicos de sistemas Offshore.</t>
  </si>
  <si>
    <t>PT-200.20.00173.01</t>
  </si>
  <si>
    <t>EV-01389</t>
  </si>
  <si>
    <t>Previsão de propriedades petrofísicas a partir de atributos sísmicos com aprendizado de máquina</t>
  </si>
  <si>
    <t>Desenvolvimento de workflow e algoritmos que utilizem aprendizado de máquina para previsão de propriedades petrofísicas a partir do dado sísmico.</t>
  </si>
  <si>
    <t>- Redução de incertezas na etapa exploratória.- Melhor planejamento da posição de poços para desenvolvimento da produção.</t>
  </si>
  <si>
    <t>HH de desenvolvimento e utilização de recursos de computação de alto desempenho.</t>
  </si>
  <si>
    <t>Encontrar atributos sísmicos e algoritmos de redes neurais apropriados ao desafio.</t>
  </si>
  <si>
    <t>A situação atual é a avaliação de novas áreas ainda construída sobre a interpretação geofísica de dados sísmicos, não raro de caráter fortemente qualitativo. Espera-se que esta entrega aumente a contribuição da montanha de dados disponíveis em áreas já estudadas para previsão quantitativa das propriedades petrofísicas da região de interesse, suportando tomadas de decisão já a partir da metade de 2021. Esta entrega poderá ser aplicada a todos os reservatórios da Petrobras.</t>
  </si>
  <si>
    <t>- Grau de incerteza nas previsões._x000D_
- Fundamentos físicos das correlações determinadas por aprendizado de máquina.</t>
  </si>
  <si>
    <t>Especialistas em avaliação de formações e petrofísica do EXP/TPGG/IPGF.</t>
  </si>
  <si>
    <t>- Utilização sistemática do workflow desenvolvido na avaliação de novas áreas exploratórias.</t>
  </si>
  <si>
    <t>- Pessoal especializado para o desenvolvimento de algoritmos de aprendizado de máquina._x000D_
- Recursos computacionais de alto desempenho (clusters de GPU).</t>
  </si>
  <si>
    <t>Melhor planejamento da locação de poços para desenvolvimento dos campos.</t>
  </si>
  <si>
    <t>Economia com a redução no número total de poços perfurados. Premissas: US$ 70 MM por poço, objetivo de economizar um poço em 5 anos e um poço por ano a partir do sexto ano.</t>
  </si>
  <si>
    <t>Estimativa de distribuição espacial de propriedades petrofísicas como porosidade e saturação de água irredutível a partir do dado sísmico, reduzindo incertezas da etapa de avaliação exploratória.</t>
  </si>
  <si>
    <t>PT-200.20.00114.09</t>
  </si>
  <si>
    <t>EV-01390</t>
  </si>
  <si>
    <t>Shearografia para reparos compósitos</t>
  </si>
  <si>
    <t>O projeto visa a elevação de TRL/CRL do sistema de shearografia desenvolvido em pesquisas anteriores e a preparação de um plano de negócios para a perene prestação de serviços de inspeção de compósitos e sobre reparo compósito em topsides e demais instalações de superfície (inspeção do compósito e da interface metal/reparo</t>
  </si>
  <si>
    <t>Garantia da continuidade operacional e extensão de vida de reparos compósitos.</t>
  </si>
  <si>
    <t>R$ 2,65 MM:_x000D_
TC (PEP78) R$ 1,85 MM MM; Horas (PEP75) R$ 0,8 MM.</t>
  </si>
  <si>
    <t>Adaptação dos equipamentos de shearografia para aplicação em áreas classificadas. Falta de verba por parte da Petrobras para o projeto.</t>
  </si>
  <si>
    <t>Atualmente, reparos compósitos contam majoritariamente com a garantia (poucos anos) do fornecedor sem plano de inspeção e/ou realização de inspeções periódicas. A entrega será aplicável a qualquer unidade da PETROBRAS que utilize reparo em compósito a partir de setembro de 2022</t>
  </si>
  <si>
    <t>Equipamentos de shearografia funcionais, ATEx e adequados para operação em todas as condições de campo (topsides). Equipes bem treinadas.</t>
  </si>
  <si>
    <t>Dentro da Petrobras: GIA-E&amp;P/EAEP/CAEP, UN-BC/ENGP/EPEE_x000D_
Fora da Petrobras: UFSC/LABMETRO, BAWSF (start up de prestação de serviços com shearografia), Prestadores de serviço de inspeção (foco em compósitos), Empresas aplicadoras de reparos compósitos</t>
  </si>
  <si>
    <t>Oferta do serviço de shearografia diante de demanda segura do cliente.</t>
  </si>
  <si>
    <t>Verba para realização do aditivo de redução de escopo e prazo. Demanda sinalizada pelo cliente para que seja viável implantar a tecnologia de forma perene na Petrobras.</t>
  </si>
  <si>
    <t>Garantia da continuidade operacional e confiabilidade. Possibilidade de extensão de vida dos reparos atualmente instalados. Aumento do portfólio de técnicas de ensaios não destrutivos disponíveis no mercado para prestação de serviços.</t>
  </si>
  <si>
    <t>VPL em 10 anos de R$ 8,13 MM_x000D_
Cálculo com base no retorno esperado de R$2,12 MM por ano (percentual de 25% devido à shearografia na redução do número de paradas anuais em 10 anos em função de falhas em tubulações/equipamentos repados – vide EV-00228) e custo de implantação de R$ 0,1 MM por ano (custo de inspeção offshore).</t>
  </si>
  <si>
    <t>Decisão da empresa de abolir reparos compósitos e/ou não executar a inspeção deles/sobre eles.</t>
  </si>
  <si>
    <t>Elevação de TRL/CRL dos sistemas de shearografia desenvolvidos ao longo dos anos pela parceria PETROBRAS/UFSC para uso no campo, preparação de equipes para prestação de serviço no campo, oferta de serviços de forma segura e confiável</t>
  </si>
  <si>
    <t>EV-01391</t>
  </si>
  <si>
    <t>Avaliação do Perfilador de Imagem do Sedimento (SPI) para identificação dos impactos ambientais da perfuração em águas profundas</t>
  </si>
  <si>
    <t>Avaliar a eficácia do Perfilador de Imagem do Sedimento (SPI) na verificação dos efeitos dos descartes da perfuração em mar profundo e sua capacidade de mapear zonas de deposição do descarte de cascalho, bem como presença de microambientes anaeróbicos, além de avaliar a operacionalidade e relação custo-benefício da metodologia como ferramenta expedita na otimização amostral em monitoramento ambiental de ambientes bentônicos profundos.</t>
  </si>
  <si>
    <t>Implementar ferramenta expedita para identificação de efeitos da perfuração e otimizar malha amostral em monitoramento ambiental em ambientes profundos.</t>
  </si>
  <si>
    <t>B09D</t>
  </si>
  <si>
    <t>Teresinha Andrea da Silva</t>
  </si>
  <si>
    <t>218603</t>
  </si>
  <si>
    <t>HH durante 4 anos de execução.</t>
  </si>
  <si>
    <t>Alinhamento metodológico com o resultado esperado para efetivação do uso do SPI como ferramenta expedita.</t>
  </si>
  <si>
    <t>- A aplicação desse teste do SPI em ambiente profundo faz parte do escopo de um Programa, o PMAEper Fase II, composto de projetos de Monitoramento Ambiental Específico da Atividade de_x000D_
Perfuração (PMAEper), no âmbito do licenciamento ambiental da perfuração nas Áreas Geográficas da Bacia de Campos (AGBC), Espírito Santo (AGES), Santos (AGBS). O PMAEper Fase II visa atender às condicionantes das seguintes licenças ambientais: condicionante 2.5 da LO nº 1.006/2011 (AGBS), condicionante 2.5 da LO nº 782/2008 (AGBC) e condicionante 2.5 da LO nº 823/09 (AGES)._x000D_
- O início das atividades de campo depende da mobilização do contrato da GDSO, com previsão atual para março/2021._x000D_
- A entrega final, com a definição sobre a aplicabilidade da metodologia está prevista para junho/2024.</t>
  </si>
  <si>
    <t>SUB/SSUB/GDSO/STGO_x000D_
Oceanpact (empresa contratada para as atividades da embarcação).</t>
  </si>
  <si>
    <t>- Método deverá mostrar efetividade nos resultados para ser utilizada como ferramenta expedita de identificação e monitoramento de impactos da perfuração em ambientes profundos._x000D_
- Aceitação, pelo órgão ambiental, da metodologia avaliada neste trabalho.</t>
  </si>
  <si>
    <t>- Contrato da embarcação sob gestão da SUB/SSUB/GDSO_x000D_
- Avaliação das imagens em conjunto com a SUB/SSUB/GDSO_x000D_
- Treinamento sobre interpretação de imagens de SPI_x000D_
- HH de profissionais do CENPES</t>
  </si>
  <si>
    <t>- Subsídios aos processos de gestão e licenciamento ambiental para perfuração em ambientes profundos e atendimento a condicionante ambiental._x000D_
- Potencial redução de custos em estudos ambientais marinhos (monitoramento e caracterização) da empresa._x000D_
- Melhorar efetividade na identificação de impactos do descarte de cascalho da perfuração no ambiente bentônico.</t>
  </si>
  <si>
    <t>- Manutenção da licença ambiental da perfuração nas Áreas Geográficas da Bacia de Campos (AGBC), Espírito Santo (AGES), Santos (AGBS)._x000D_
- Potencial de reduzir custos em estudos ambietais marinhos de caracterização e monitoramento bentônico. Estimativa de redução de 30%-50% nos custos de estudos biológicos, devido necessidade de grande quantidade de HH especializado para os estudos tradicionais.</t>
  </si>
  <si>
    <t>- Risco de impacto na licença ambiental da perfuração nas Áreas Geográficas da Bacia de Campos (AGBC), Espírito Santo (AGES), Santos (AGBS)._x000D_
- Atraso no cronograma da embarcação contratada.</t>
  </si>
  <si>
    <t>Critérios para a utilização do SPI em estudos de avaliação de impactos no ambiente bentônico de águas profundas, propondo:_x000D_
1) Protocolos de amostragem e de análise de imagens e dados pelo SPI e PV;_x000D_
2) Alinhamento para estruturação da base de dados de imagens de SPI e PV do PMAEper fase II;_x000D_
3) Mapas de distribuição espacial dos parâmetros e índices avaliados a partir das imagens de SPI;_x000D_
4) Mapeamento das zonas de deposição do descarte de cascalho e da presença de microambientes anaeróbicos utilizando imagens obtidas com o SPI;_x000D_
5) Análise crítica da metodologia para aplicação em monitoramento de ambientes profundos;</t>
  </si>
  <si>
    <t>EV-01392</t>
  </si>
  <si>
    <t>Cálculo Composicional de Propriedades no Marlim 2</t>
  </si>
  <si>
    <t>EV-01393</t>
  </si>
  <si>
    <t>Marlim 3 - Regime permanente, composicional, rede, com interface, modelo de escoamento mecanicista (drift)</t>
  </si>
  <si>
    <t>(Editar) Habilitação do simulador MARLIM 2 para simulações de Elevação e Escoamento com cálculo composicional das propriedades dos fluidos de interesse.</t>
  </si>
  <si>
    <t>(Editar) Com a inclusão da modelagem composicional, o simulador Marlim 2 estará apto a substituir seus pares comerciais em aplicações em que hoje só não pode fazê-lo devido à ausência desta opção de cálculo.</t>
  </si>
  <si>
    <t>i) HH especializada do Cenpes._x000D_
ii) Contrato com Tecgraf._x000D_
iii) Custos da TIC.</t>
  </si>
  <si>
    <t>Implementação correta e eficiente no Marlim 2.</t>
  </si>
  <si>
    <t>Os simuladores de escoamento multifásico atualmente utilizados (Olga, Pipesim) oferecem capacidade análoga, porém possuem altos custos de aquisição e não proporcionam a mesma flexibilidade de um simulador “in house” para testar e adaptar modelos para a realidade da Petrobras.</t>
  </si>
  <si>
    <t>Tecgraf e TIC apoiam implementação e manutenção do código e interface para uso na companhia.</t>
  </si>
  <si>
    <t>Tecgraf, TIC.</t>
  </si>
  <si>
    <t>Modelo atual não captura comportamentos de fluidos com alta variação de composição como sistemas de gás/condensado e mistura/separação em equipamentos submarinos.</t>
  </si>
  <si>
    <t>i) HH para implementação no simulador Marlim 2; (ii) contrato com Tecgraf; (iii) apoio da TIC.</t>
  </si>
  <si>
    <t>Petrobras opera majoritariamente no Pré-Sal, que apresenta características de fluidos diferenciadas. Dessa forma, a modelagem composicional de fluidos é necessária.</t>
  </si>
  <si>
    <t>Redução de custos com aquisição de softwares comerciais.</t>
  </si>
  <si>
    <t>Dificuldades de implementação dos algoritmos de modelos composicionais nas condições necessárias para a Petrobras.</t>
  </si>
  <si>
    <t>Cálculo composicional das propriedades termofísicas e de transporte dos fluidos em simulações de Elevação e Escoamento.</t>
  </si>
  <si>
    <t>EV-01394</t>
  </si>
  <si>
    <t>Marlim 3 v2 - Revisão entregas</t>
  </si>
  <si>
    <t>Revisão entrega Marlim 3 v2</t>
  </si>
  <si>
    <t>EV-01395</t>
  </si>
  <si>
    <t>EV-01396</t>
  </si>
  <si>
    <t>Liner Polimérico para dutos rígidos submarinos</t>
  </si>
  <si>
    <t>Desenvolvimento de liner polimérico para aplicação em dutos rígidos em interligações submarinas.</t>
  </si>
  <si>
    <t>1-Redução de CAPEX e OPEX_x000D_
2-Promoção de maior competitividade de dutos rígidos x flexíveis_x000D_
3-Fornecimento de tubos não fazer parte do caminho crítico do fornecimento de bens.</t>
  </si>
  <si>
    <t>upimgs/FIGURA_LINER_OFFSHORE_SUBSEA7.png</t>
  </si>
  <si>
    <t>Como se trata de um processo de qualificação junto aos fabricantes, basicamente seria o investimento de HH Petrobras.</t>
  </si>
  <si>
    <t>1 - Estratégia orientada de qualificação junto ao SUB/ES/DCT_x000D_
2 - Abrangência de mercado via ferramentas formais (Ex. RFI)_x000D_
3 - Atualização das ET para comportarem a tecnologia como solução tecnológica</t>
  </si>
  <si>
    <t>Dutos rígidos submarinos para IA, WAG e PO são tradicionalmente projetados adotando-se elevada sobrespessura de corrosão ou revestimento interno em CRA de modo a mitigar a corrosão causada pelo fluido transportado. De forma análoga, dutos flexíveis utilizam metalurgia especial nas camadas metálicas. O uso de liner polimérico proporciona proteção à corrosão causada pelo fluido interno substituindo o uso de CRA/metalurgias especiais. O  fornecimento de tubos rígidos com liner em Inconel 625 é bem restrito, hoje trabalhamos com somente 2 fabricantes sendo que somente 1 deles tem fábrica no Brasil. A consequência é que o forncimento de tubos com Inconel faz parte do caminho crítico do projeto (atrasa fabricação dos tubos com Inconel -&gt; atrasa o primeiro óleo). Para tubos em aço-carbono, entretanto, este problema não existe pois existem mais fornecedores e o principal fornecedor no Brasil (Vallourec) tem maior capacidade de fornecimento.</t>
  </si>
  <si>
    <t>1 - Evidências técnicas dos fornecedores que garantam adequação do produto às demandas de campo da Petrobras._x000D_
2 - Infraestrutura de mercado instalada para fornecimento de tecnologia qualificada</t>
  </si>
  <si>
    <t>1- Fabricantes de dutos rígidos que detenham a tecnologia em alto nível de maturidade comercial e, de preferência, com trackrecord de sucesso junto a outras operadoras._x000D_
2 - Demais operadoras que também demonstram interesse na tecnologia (GALP, Shell, Equinor, TOTAL) --&gt; Em determinação da melhor estratégia de trabalho conjunto, em nível de P&amp;D (se interessante para a Petrobras dentro da dinâmica de qualificação).</t>
  </si>
  <si>
    <t>1 - Fabricantes com programas internos de qualificação em estágio avançado que cubram as condições requeridas pela Petrobras, pelo menos de forma imediata para os cenários de menor requisito (flowline IA).</t>
  </si>
  <si>
    <t>HH Petrobras para acompanhamento técnico e comercial da iniciativa.</t>
  </si>
  <si>
    <t>1. Redução de CAPEX e OPEX;_x000D_
2. Promoção de maior competitividade de dutos rígidos x flexíveis;_x000D_
3. Fornecimento de tubos não faz parte do caminho crítico do fornecimento de bens.</t>
  </si>
  <si>
    <t>(1) Em relação a tecnologias como duto em aço carbono com CRA ou clad, espera-se redução em custo do duto em torno de 40-45%.  Isso sem contar ganhos logísticos complementares. Referência: OTC-26150-MS (2015) Solvay and Wood Kenny Group. _x000D_
(2) Segundo a Subsea7 (informado pelo SUB/ES/EISE/EDR -RFI – Liner PE - Oportunidade 7002392504), espera-se uma tecnologia cerca de 35% mais barata que o tubo de aço com CRA (CAPEX: material + fabricação + instalação). Além disso, estima-se uma economia anual de US$ 2MM pelo melhor acabamento superficial do liner (menor perda de carga), redução de custos de inspeção e custos associados à necessidade de inibidores de corrosão. _x000D_
(3) Dutos correspondem a 50% do custo do Projeto Subsea. O Projeto Subsea corresponde a 30% do Projeto Total (Subsea+Poços+Topside). Economizando-se pelo menos 30% com Dutos (CONSERVATIVAMENTE), economiza-se 15% do custo Subsea e 5% do custo do Projeto Total. Premissa: 01 Projeto Subsea é valorado em torno de US$ 1,5 Bi. Em 10 anos, estima-se, otimistamente, 8 Projetos Subsea. Assim: 8 projetos subsea em 10 anos X  US$1,5 Bi x 15% economia = US$ 1.8 Bi em 10 anos = ECONOMIA DE R$ 7,2 Bilhões de reais em 10 anos. Em um cenário pessimista, teria-se: ECONOMIA DE R$ 3,6 Bilhões de reais em 10 anos (04 PROJETOS SUBSEA) tendo esse cenário sido usado para orçamentação e valoração. Na aba de VPL, o valor recuperado nos primeiros anos de forma crescente indica que não necessariamente todos os dutos vão sair com liner polimérico no início mesmo porque a capacidade fabril para uma nova tecnologia fica bastante restrita no início de uma implantaçao junto ao mercado,</t>
  </si>
  <si>
    <t>1-Fabricantes com indisponibilidade de evidências técnicas para qualificar a tecnologia exigindo investimentos para tanto.</t>
  </si>
  <si>
    <t>Qualificação da tecnologia de liner em polímero para dutos de injeção de água (entrega de curto prazo), injeção WAG e produção de hidrocarbonetos.</t>
  </si>
  <si>
    <t>PT-200.20.00050.06</t>
  </si>
  <si>
    <t>EV-01397</t>
  </si>
  <si>
    <t>Portal SUBWEB versão 3.0</t>
  </si>
  <si>
    <t>Ferramenta automatizada para redução do tempo de elaboração de orçamentos submarinos para EVTE e disponibilização das informações estruturadas para demais áreas da SUB (engenharia básica, suprimentos, etc)</t>
  </si>
  <si>
    <t>Redução do tempo de análises de EVTE submarino, em alinhamento com o prod1000;_x000D_
multiplicação das alternativas de conceitos avaliadas e  HH mais analítico, com foco em geração de valor.</t>
  </si>
  <si>
    <t>PT-200.20.00062.03</t>
  </si>
  <si>
    <t>EV-01398</t>
  </si>
  <si>
    <t>Monitoramento Remoto em Tempo Real para Diagnóstico Preditivo de Falhas no HiSep</t>
  </si>
  <si>
    <t>Tecnologia de monitoramento remoto (do topside), não invasiva, baseada na assinatura elétrica do motor submarino de acionamento, para a predição de falhas no HiSep.</t>
  </si>
  <si>
    <t>– redução do tempo de intervenção devido a um monitoramento contínuo da integridade do HiSep, com a identificação precoce de um processo de falha no equipamento submarino;_x000D_
-aumento da disponibilidade do HiSep, pelo ajuste de seu ponto de operação, quando da identificação de um processo de falha / degradação de sua integridade.</t>
  </si>
  <si>
    <t>Na fase de P&amp;D, basicamente HH e viagens. Na implantação, os custos de HH do Cliente e da equipe da UEP, que apoiará a implantação.</t>
  </si>
  <si>
    <t>Possibilidade de instalação do sistema de monitoramento e.diagnóstico preditivo de falhas em um ou mais HiSep, durante a etapa de testes em campo e validação do protótipo.</t>
  </si>
  <si>
    <t>Está na fase de contratação no CENPES, devendo ser aplicada a tecnologia nos HiSep de Libra, a partir de 2025.</t>
  </si>
  <si>
    <t>Trata-se de uma tecnologia não invasiva, não exigindo alterações no equipamento submarino, sendo o monitoramento feito remotamente de topside.</t>
  </si>
  <si>
    <t>Recursos humanos nas UEP para a coleta dos dados monitorados e envio à equipe de pesquisadores em terra.</t>
  </si>
  <si>
    <t>Acompanhamento em tempo real da integridade de sistemas HiSep, em especial de seu motor submarino de acionamento, a identificação precoce de falhas no motor e, possivelmente, na bomba, o que favorecerá o planejamento da intervenção, mediante uma estimativa de proximidade de falha do equipamento, com consequente redução do tempo de parada, gerando ganhos de produção._x000D_
E suporte à operação para ajuste do ponto de operação do HiSep, de modo a se aumentar sua vida útil média, aumentando a produção.</t>
  </si>
  <si>
    <t>Aumento da produção, com a redução do tempo de intervenção, e com o aumento do MTTF do equipamento.</t>
  </si>
  <si>
    <t>Instalação de sistema remoto de monitoramento e diagnóstico preditivo de falhas em equipamentos submarinos do tipo HiSep, a serem operados por Libra.</t>
  </si>
  <si>
    <t>EV-01399</t>
  </si>
  <si>
    <t>Ferramentas de Baixo Custo para Inspeção de Dutos Rígidos Submarinos</t>
  </si>
  <si>
    <t>Tecnologias de inspeção simplificadas, a serem aplicadas internamente ao duto, carreadas pelo fluxo, que permitam um acompanhamento do estado de corrosão interna/externa dos dutos rígidos submarinos com um baixo custo. Servirão como "filtro" para selecionar os dutos com maior estado de degradação para inspeção com futuras ferramentas de inspeção mais sofisticadas e custosas, quando e se necessário. Exemplo de ferramenta de baixo custo: Pigs de limpeza "embebidos" com alguns sensores de inspeção.</t>
  </si>
  <si>
    <t>1) Redução dos custos de inspeção associados a pigagem instrumentada tradicional; _x000D_
2) Evitar o uso de Testes Hidrostáticos (THs) para avaliação da integridade do duto rígido submarino;_x000D_
3) Possibilitar, com um menor custo, uma avaliação da integridade de dutos em que não é possível passagem de pigs instrumentados convencionais, pois não será necessário uso de barcos de inspeção associados a ferramentas submarinas acopladas externamente.</t>
  </si>
  <si>
    <t>P&amp;D: _x000D_
Contrato CTDUT: R$ 2,16 MM_x000D_
Finalização TC UFRGS: R$ 1,9 MM_x000D_
HH: R$ 85k / ano</t>
  </si>
  <si>
    <t>Definir quais sensores e tecnologias existentes são adequadas para alcançar os parâmetros de PoD esperados e ultrapassar os obstáculos geométricos submarinos existentes nos dutos.</t>
  </si>
  <si>
    <t>Existem diversos dutos rígidos submarinos na Petrobras em que não é possível realizar inspeção utilizando pigs instrumentados convencionais. Ademais, por falta de alternativas tecnológicas, em outros dutos usa-se pigs instrumentados convencionais, embora a situação nos 10 - 15 primeiros anos indiquem que não há uma possibilidade alta de danos críticos por corrosão interna._x000D_
Espera-se utilizar tecnologias semi-prontas de mercado ou em desenvolvimento com ICTs que tem como foco a detecção de derivações clandestinas em dutos de transporte onshore._x000D_
Já foram levantados dutos na UN-BC e UN-ES candidatos para a aplicação dessas tecnologias, já a partir de 2022.</t>
  </si>
  <si>
    <t>Tecnologias possuem uma probabilidade de detecção e precisão de dimensionamento menores que os pigs instrumentados convencionais, mas ainda dentro do esperado tecnicamente para a maioria dos modos de falha dos dutos rígidos de interesse.</t>
  </si>
  <si>
    <t>CTDUT_x000D_
UFRJ_x000D_
UFRGS_x000D_
Pipeway_x000D_
Ingu</t>
  </si>
  <si>
    <t>Que não sejam disponibilizadas tecnologias alternativas com custos de implantação menores que os estimados para esta EV.</t>
  </si>
  <si>
    <t>Assinar contrato/TC para avaliação da maturidade tecnológica de tecnologias atuais de mercado em loop de testes em escala real;_x000D_
Aditivar/finalizar TCs em andamento com ICTs em que estão sendo desenvolvidas tecnologias para detecção de derivações clandestinas.</t>
  </si>
  <si>
    <t>Existem dutos rígidos submarinos na Petrobras em que foram realizadas auditorias ANP, exigindo-se que fossem desenvolvidos pigs para a inspeção dos mesmos. _x000D_
Em caso de não cumprimento, além de multa, será exigida a realização da inspeção dos dutos, sendo que uma das alternativas seria realizar Teste Hidrostático (TH) nos mesmos._x000D_
Devido aos custos e perdas de óleo associadas a esses THs, a estimativa, só com esses 12 dutos, seria de um "ganho" de R$ 500 MM.</t>
  </si>
  <si>
    <t>Considerando-se apenas os 12 dutos já auditados pela ANP e que exigiu-se o desenvolvimento de pigs de inspeção, foram consideradas as seguintes premissas como "ganho econômico":_x000D_
_x000D_
multa ANP por duto: R$ 700k_x000D_
Dias de parada por duto devido ao TH: 15_x000D_
Perda de produção associada a cada duto: de 0 a 82k barris por dia, dependendo do duto_x000D_
Valor dolar: R$ 4,69_x000D_
Valor preço barril: USD 35_x000D_
_x000D_
Ganho econômico estimado:  R$ 525.817.215,00</t>
  </si>
  <si>
    <t>Petrobras passar a utilizar somente dutos que não sejam suscetíveis a corrosão interna, principalmente.</t>
  </si>
  <si>
    <t>Implantar tecnologias de baixo custo para inspeção de dutos rígidos submarinos, que sejam capazes de identificar primordialmente perda de espessura interna, embora desejável também que detecte perdas externas. _x000D_
Essas tecnologias seriam empregadas em períodos a serem definidos com o cliente interno Petrobras, permitindo uma seleção dos dutos em estágio mais crítico para que então fossem utilizadas ferramentas mais sofisticadas e custosas de inspeção, quando e se necessário._x000D_
Espera-se que tais tecnologias atinjam um PoD mínimo de 80% para corrosão tipo alvéolo interno com mais de 40% de perda de espessura.</t>
  </si>
  <si>
    <t>PT-200.20.00034.10</t>
  </si>
  <si>
    <t>EV-01400</t>
  </si>
  <si>
    <t>Reconhecimento automatizado de padrões em perfis de imagem</t>
  </si>
  <si>
    <t>Identificação automatizada de padrões diversos (estruturas naturais como fraturas, vugs, cavernas, falhas, acamamentos, etc; estruturas geomecânicas, como breakouts e fraturas induzidas; estruturas de poço, como washouts, marcas de raspagem, artefatos, etc; padrões texturais) em perfis de imagem (LWD e cabo) utilizando técnicas de inteligência artificial e outras metodologias adequadas a cada caso.</t>
  </si>
  <si>
    <t>Promover uma melhor avaliação da formação e do poço, executando rapidamente e com precisão uma caracterização de elevada complexidade técnica e de alto custo de HH se feita manualmente.</t>
  </si>
  <si>
    <t>upimgs/perfil_imagem_MAP-e.PNG</t>
  </si>
  <si>
    <t>BG2Q</t>
  </si>
  <si>
    <t>Gabriel do Nascimento Freitas</t>
  </si>
  <si>
    <t>2453310</t>
  </si>
  <si>
    <t>Custo do Termo de Cooperação (SIGITEC 2020/00098-4) - estimativa R$ 719 mil_x000D_
_x000D_
Custos de HH Petrobras (principalmente CENPES/PDIEP e RES/TR/AR) - estimativa total 1300 HH</t>
  </si>
  <si>
    <t>Conseguir modelo robusto apesar da diversidade dos dados de entrada (diferentes ferramentas, ambientes de perfilagem e qualidade dos perfis)_x000D_
_x000D_
Quantidade suficiente de dados anotados (gabaritos) para treinamento / validação do modelo</t>
  </si>
  <si>
    <t>A entrega atende diretamente a um dos produtos do projeto CÉOS (IA EM PERFIS DE IMAGEM E DADOS DE TOMOGRAFIA DE TESTEMUNHOS), de responsabilidade do RES/TR/AR._x000D_
Espera-se que o produto esteja pronto em meados de 2022, com possibilidades de entrega antecipada de MVP com inclusão gradual de novas funcionalidades</t>
  </si>
  <si>
    <t>Tipo de perfil de imagem (LWD x cabo, acústico x resistivo)._x000D_
_x000D_
Possibilidade de uso de outros perfis no método _x000D_
_x000D_
Especificidades das ferramentas das diferentes companhias_x000D_
_x000D_
Pré-processamento para ajuste de profundidade</t>
  </si>
  <si>
    <t>Termo de Cooperação (SIGITEC 2020-00098-4) Equipe de geociências e de ciências da computação da UFMG._x000D_
_x000D_
Cliente - conhecimento especializado em perfis de imagem._x000D_
_x000D_
Geólogo Felipe Farias (CENPES/PDIEP/CMG) - Organização dos dados de descrição de rocha._x000D_
_x000D_
Equipe responsável pelos desenvolvimentos no software Geoslicer: Petrobras (Bruno, CENPES/PDIEP/GP e Surmas, CENPES/PDIEP/ER/TCR) e LTrace.</t>
  </si>
  <si>
    <t>Recursos do Termo de Cooperação sejam mantidos_x000D_
Comprometimento da equipe da UFMG e disponibilidade de nossa especialista em perfil de imagem</t>
  </si>
  <si>
    <t>Especialistas para auxiliar na aceleração da curva de aprendizado da equipe da UFMG_x000D_
_x000D_
Técnicos experientes para anotação dos perfis de treinamento_x000D_
_x000D_
Dados de poço e rocha para treinamento (requerem liberação)</t>
  </si>
  <si>
    <t>A definição dos padrões pretendidos auxiliam na redução de incertezas na avaliação petrofísica de formações, em modelos diversos (geológico, petrofísico, geomecânico, fluxo) e, em última instância, na redução de incertezas das curvas de produção.</t>
  </si>
  <si>
    <t>Ganho econômico relacionado a Redução das Incertezas na caracterização de reservatórios.</t>
  </si>
  <si>
    <t>Baixa disponibilidade de mão de obra para anotação dos dados, de forma que não seja feita em quantidade e prazo adequados para o desenvolvimento da metodologia_x000D_
_x000D_
Mudanças relativas ao fluxo de implementação de plugins no software Geoslicer</t>
  </si>
  <si>
    <t>Plugin no software Geoslicer (Termo de Cooperação entre LTrace e Petrobras) para determinação automatizada de padrões diversos em perfis de imagem (estruturas naturais, geomecânicas, texturais, geométricas, ambientais, etc)</t>
  </si>
  <si>
    <t>EV-01401</t>
  </si>
  <si>
    <t>ML para fácies em escala de poço usando perfis elétricos e dados de rocha</t>
  </si>
  <si>
    <t>Metodologia que permita a incorporação de dados de perfis diversos (incluindo atributos diversos de perfis como imagem, sônico, RMN e litogeoquímico) e de dados rocha (especialmente porosidade e permeabilidade) na definição interativa de eletrofácies representativas para a modelagem geológica de reservatórios.</t>
  </si>
  <si>
    <t>- Viabilizar uma maneira adequada de combinar informações de perfis diversos na construção de eletrofácies_x000D_
- Promover uma metodologia robusta de determinação de fácies para suportar a construção dos modelos geológico e petrofísico 3D do campo, que seja mais simples e rápida de ser executada do que as abordagens atualmente empregadas na Companhia</t>
  </si>
  <si>
    <t>AGUP/RES-EE/RES-CON</t>
  </si>
  <si>
    <t>EV-01402</t>
  </si>
  <si>
    <t>Timeshift 4D por ângulo</t>
  </si>
  <si>
    <t>Disponibilização e implantação de algoritmo para o cálculo de timeshift (deslocamentos de tempo) por ângulo.</t>
  </si>
  <si>
    <t>- Maior confiabilidade na interpretação de sinais de timeshift 4D visando a segurança de operações e auxiliando no gerenciamento de reservatórios. _x000D_
- Melhorar a capacidade de monitorar efeitos geomecânicos e variações de saturação e pressão, através dos timeshifts por faixas de ângulo. _x000D_
- Agregar valor à estes dados oriundos do processamento 4D que,  atualmente, são subutilizados no processo de interpretação.</t>
  </si>
  <si>
    <t>- A não priorização de HH de analistas especializados em linguagem C para realizar tal tarefa, podem inviabilizar a disponibilização do software._x000D_
- Integração com as equipes Websintesi e V3O2 para a efetivação da implantação.</t>
  </si>
  <si>
    <t>- A prova de conceito e desenvolvimento de algoritmos protótipo já está pronta (aplicação em Mero). A disponibilização em produção permitirá que os geofísicos e intérpretes do ativo tenham acesso a essa ferramenta e sua pronta utilização.</t>
  </si>
  <si>
    <t>- Tempo de computação adequado às necessidades da área de reservatório._x000D_
- Cálculo timeshift acurado levando-se em consideração a dependência de propagação por ângulo em subsuperfície._x000D_
- Para obter-se resultados satisfatórios nesta metodologia, é essencial a correta construção dos modelos de propriedades elásticas dos reservatórios a serem monitorados, levando-se em conta efeitos geomecânicos e variações de pressão e saturação de fluidos.</t>
  </si>
  <si>
    <t>- Pesquisadores do consórcio ETLP (Edinburgh Time-Lapse Project) e do RCP (Reservoir Characterization Project)._x000D_
- Termos de cooperação tecnológica com Universidades Brasileiras (Tecgraf-PUC, UFF, UFPA, UENF, UNICAMP).</t>
  </si>
  <si>
    <t>- Atualmente a entrega não se encontra disponível para compra no mercado, representando um diferencial tecnológico para a PETROBRAS.</t>
  </si>
  <si>
    <t>- Analistas de sistema com experiência em C, C++ e MPI para implementação do sistema nas plataformas Websintesi/V3O2._x000D_
- Geofísicos de reservatório aptos a construção de modelos de propriedades elásticas dos reservatórios._x000D_
- Clusters de computação de alto desempenho baseados em CPU.</t>
  </si>
  <si>
    <t>Maior confiabilidade na interpretação de sinais de timeshift 4D levando a interpretações mais acuradas de efeitos geomecânicos e no monitoramento de variação de saturação e pressão nos reservatórios.</t>
  </si>
  <si>
    <t>Os ganhos econômicos são:_x000D_
- a disponibilização de uma ferramenta interna, que não se encontra disponível para compra no mercado;_x000D_
- melhor estimativa de propriedades geológicas e interpretação 4D para monitoramento de reservatórios (otimização de poços de infill e regulagem das cotas de injeção);_x000D_
- melhor avaliação de efeitos geomecânicos, com relevância para a segurança de operação e perfuração de poços.</t>
  </si>
  <si>
    <t>Propõe-se entregar um algoritmo de cálculo de timeshift 4D (deslocamentos de tempo) levando-se em consideração o ângulo de propagação através de traçamento de raios 3D. O objetivo é possuir uma metodologia que leve uma interpretação mais acurada dessa medida no monitoramento de reservatórios, em tempo de computação adequado às necessidades da área de reservatório.</t>
  </si>
  <si>
    <t>EV-01403</t>
  </si>
  <si>
    <t>Inversão Vp/Vs para identificação de fácies silicificadas e reconhecimento de falhas por monitoraramento sísmico</t>
  </si>
  <si>
    <t>Entre os processos geológicos que alteram as condições permo-porosas dos carbonatos do Pré-Sal inclui-se a dissolução destes, por exemplo, por alteração hidrotermal. Associado a dissolução, não é incomum a presença de silicificação. Embora silicificação tenda a diminuir a capacidade de fluxo nos reservatórios, a presença de sílica, por reduzir os valores da razão Vp/Vs, pode servir como identificador de fases que tenham experimentado dissolução e silicificação. Há poços mostrando fácies silicificadas mostrando boas características permo-porosas neste contexto, notadamente em Jubarte, campo alvo deste estudo. Vp/Vs é um atributo de difícil obtenção com qualidade, dada as dificuldades de imagemento do Pré-Sal. Neste sentido, queremos melhorar a qualidade dos resultados dos parâmetros invertidos por condicionamento de dados multi-azimutais via migração Least Square e aplicação de técnica PSF e posterior comparação de dados sísmicos com perfil VSP zero-offset (maior banda de frequência e melhor controle de fase), localizado em poço com fácies silicificada. Somado a essa iniciativa, se procederá a inversão multi-azimutal para identificação de zonas de falhas/corredores de fraturas por anisotropia sísmica e interrupção de continuidade de refletores sendo esta associada a sinal 4D e emissões acústicas (microtremores), que caracterizam possível reativação de falha. Falhas e fraturas são os principais mecanismos de condução de fluidos hidrotermais responsáveis pelo processo de dissolução/silcificação identificado nos reservatórios do Parque das Baleias. A associação entre fácies dissolvidas/silicificas e estruturas de falhas/corredores de fraturas podem ser importante para a caracterização de reservatórios.</t>
  </si>
  <si>
    <t>- Aumento de fator de recuperação;_x000D_
- Diminuição do risco exploratório;_x000D_
- Possível ganho em segurança de perfuração de poços.</t>
  </si>
  <si>
    <t>CTQO</t>
  </si>
  <si>
    <t>Alexandre Augusto Cardoso da Silva</t>
  </si>
  <si>
    <t>210642</t>
  </si>
  <si>
    <t>- SLB: aproximadamente R$ 1,1 Milhão em 2021;_x000D_
- UFPB: aproximadamente R$ 950 Mil em 2 anos (R$ 350 mil em 2021);_x000D_
- HH do corpo técnico Petrobras envolvido no projeto (R$ 200 mil em 2021).</t>
  </si>
  <si>
    <t>- Testar uso do sinal sísmico 4D para modelar reativação de falhas (inovador);_x000D_
- Uso de aprendizagem de máquina (CNN) para identificação de microtremores com dados brutos (ou semi brutos);_x000D_
- Uso de migração Least Square com PSF para melhoria de qualidade sísmica verificando resultado em poço com dado de VSP (processamento de detalhe).</t>
  </si>
  <si>
    <t>- O dado teste será o PRM de Jubarte. O candidato para aplicação mais imediato é Libra por ter os estudos de PRM mais avançados da Cia. Mas outros campos com dados de sísmica 4D ou reservatórios/áreas exploratórias com silicificação associada podem ter interesse nessas técnicas.</t>
  </si>
  <si>
    <t>- Entregas da SLB e UFPB com códigos disponíveis para usos em outras plataformas internas da Petrobras._x000D_
- Validação dos resultados considerando melhora no Vp/Vs alcançado e capacidade de discriminação de fácies silcificada em dado sísmico.</t>
  </si>
  <si>
    <t>- Schlumberger (Algoritmo de análise de time-shift x rearranjo do campo de tensão próximo em eventos de reativação de falhas com 4D sísmico);_x000D_
- UFPB (identificação de microtremores por aprendizado de máquina de Rede Neural Convolucional - ML/CNN);_x000D_
- Suporte do processamento sísmico;</t>
  </si>
  <si>
    <t>O projeto requer participação de parceiros externos. Parte do projeto com a SLB já está em andamento (paralisado pelo programa de Resiliência) e a UFPB espera confirmação para início do projeto já submetido via SIGITEC. É importante manter esses atores engajados e com as suas equipes originais para o bom andamento destes projetos. De forma ideal, o projeto deve iniciar o mais breve possível para evitar desmobilização de equipes.</t>
  </si>
  <si>
    <t>- Recursos financeiros para finalizar projeto com a SLB (aprox. R$ 1,1MM) e UFPB (PEP-78: R$ 950 mil em dois anos);_x000D_
- HH interno disponível (Vale destacar a necessidade pequeno suporte do Processamento Geofísico. O uso do LSM-PSF usará dado já processado até o ponto da migração. Apenas a migração será aplicada no dado e algum processamento pós-migração.).</t>
  </si>
  <si>
    <t>- Atributo Vp/Vs tem se mostrado importante para identificar zonas alteradas em carbonatos com elevada silicificação que, eventualmente, estão associadas a zonas que passaram por processos de dissolução. Tal dissolução pode alterar de forma positiva a qualidade permo-porosa dos reservatórios, se não aumentando a porosidade, melhorando a permeabilidade. Estender esse entendimento para além da posição dos poços para as áreas cobertas pela sísmica via inversão elástica se mostra importante nesse cenário.</t>
  </si>
  <si>
    <t>- Aumento no Fator de Recuperação;_x000D_
- Diminuição do Risco Exploratório;_x000D_
- Monitoramento de risco de Geohazard.</t>
  </si>
  <si>
    <t>- Maior risco de mercado é a desmobilização de equipes de parceiros externos (SLB e UFPB).</t>
  </si>
  <si>
    <t>- Código capaz de identificar, via assinatura sísmica 4D, geometria de falhas mais susceptíveis de reativação podendo essas falhas apresentarem maior permeabilidade;_x000D_
- Código capaz de identificar microssismos por aprendizado de máquina (CNN) de forma rápida (near real-time) com dado bruto;_x000D_
- Melhora da qualidade sísmica por migração (Least Square com PSF) por azimutes visando identificação de falhas e melhor resultado para inversão elástica para Vp/Vs comparando resultado com dados de VSP Zero-Offset.</t>
  </si>
  <si>
    <t>EV-01404</t>
  </si>
  <si>
    <t>Bombeamento Geológico acoplado à Halocinese</t>
  </si>
  <si>
    <t>Acoplamento da ferramenta de Bombeamento Geológico com a ferramenta de Movimentação Cinemática no sistema computacional SimBR</t>
  </si>
  <si>
    <t>Possibilidade de realizar a simulação do Bombeamento Geológico considerando a reconstituição automática do sal.</t>
  </si>
  <si>
    <t>Aplicação em bacias que possuem camadas de sal.</t>
  </si>
  <si>
    <t>EV-01405</t>
  </si>
  <si>
    <t>Caracterização inequívoca de produtos de corrosão formado nas instalações para identificação das causas em processos corrosivos</t>
  </si>
  <si>
    <t>Atualmente, a caracterização dos resíduos e materiais contendo produtos de corrosão são apenas qualitativas e realizadas no Cenpes. Como a maioria dos produtos de corrosão formados nos processos são instáveis quando expostos à umidade e ao oxigênio do ar atmosférico, ao chegar ao laboratório, somente é possível verificar que um resíduo encontrado em alguma instalação é oriundo de um processo corrosivo, o que impossibilita a identificação da causa da corrosão._x000D_
_x000D_
Assim, este trabalho tem como objetivos:_x000D_
•	o desenvolvimento de metodologias analíticas, utilizando as técnicas de espectroscopia de absorção no infravermelho médio e distante (MIR e FAR, respectivamente) e de espalhamento RAMAN, utilizadas em conjunto com as técnicas de fluorescência de raios X (FRX) e difração de raios X (DRX) para caracterização de produtos de corrosão. Essas técnicas possuem alto poder de discriminação dos produtos oriundos de processos corrosivos, o que permite inferir as condições ambientais e termodinâmicas nas quais foram formados. _x000D_
•	O desenvolvimento de procedimentos para a coleta, a preservação e o armazenamento das amostras de resíduos ou corpos de prova contendo produtos de corrosão para caracterização._x000D_
_x000D_
Serão avaliados, também, os equipamentos portáteis disponíveis comercialmente baseados nessas técnicas analíticas para implantação dos métodos em campo. Ao final do projeto, as metodologias serão disponibilizadas no Cenpes e poderão ser aplicadas em campo utilizando equipamentos portáteis para uma avaliação, pelo menos, qualitativa dos produtos formados, o que em muitos casos já fornece informações suficientes para a as ações de prevenção e monitoramento da corrosão.</t>
  </si>
  <si>
    <t>Custo evitado através da redução do número de falhas por corrosão e a formação de produtos de corrosão nas instalações._x000D_
A eficiência no monitoramento, mitigação e prevenção da corrosão promove a disponibilidade de instalações, o aumento de produtividade e a redução dos custos operacionais nas unidades de processo e ao longo de toda a cadeia logística, haja vista que se reduz as paradas para manutenção corretiva e preventiva, além da otimização no uso de inibidores de corrosão e outros produtos químicos.</t>
  </si>
  <si>
    <t>Manter uma boa infraestrutura no Cenpes, onde o projeto foi iniciado, mas não pôde ser executado devido à deficiência das instalações no laboratório, especialmente com relação à instalação elétrica. Nesse sentido, diversos problemas foram enfrentados e deixaram os equipamentos fora de operação por um longo período de tempo, período esse agravado pela morosidade nos processos de compra de peças para manutenção.</t>
  </si>
  <si>
    <t>Definição de uma Unidade da Petrobras para treinamento da equipe e implantação da metodologia.</t>
  </si>
  <si>
    <t>Não existe interferência de mercado, pois os procedimentos serão disponibilizados internamente para todas as Unidades da Petrobras</t>
  </si>
  <si>
    <t>Disponibilidade de orçamento para executar o projeto pelo Termo de Cooperação vigente com o Senai._x000D_
Parcelas restantes do Termo de Cooperação que tinha duração total prevista inicialmente de 48 meses. O Termo iniciou em outubro de 2019 e só pagou a primeira parcela.</t>
  </si>
  <si>
    <t>EV-01406</t>
  </si>
  <si>
    <t>Dispositivo para verificação do inventário de glicol em unidades de tratamento de gás e condensado</t>
  </si>
  <si>
    <t>As unidades de tratamento de gás e condensado recebem o gás e condensado produzido e exportado das unidades de produção. Na unidade de ponto de ajuste de ponto de orvalho (UAPO) ocorre o processamento de gás natural e geração de LGN (líquido de gás natural). Na unidade de processamento de condensado de gás natural (UPCGN) ocorre a produção de GLP (gás liquefeito de petróleo), e uma nafta denominada C5+._x000D_
É na UAPO que o gás contendo umidade é desidratado pela absorção por contato com MEG. A torre de regeneração de glicol, em especial seu refervedor (indicado em vermelho), é a região mais propícia à degradação do MEG. O MEG degradado, juntamente com produtos de corrosão carreados pelo sistema – os quais podem ser gerados pela presença de gases ácidos, oxigênio e de ácidos orgânicos –  costuma acumular-se no trocador de calor também indicado na figura (em azul). Os fatos citados promovem a perda da eficiência do trocador e necessidade de trocas de inventário com frequência acima da esperada._x000D_
Para uma adequada operação da planta, faz-se necessário um acompanhamento regular de parâmetros relevantes da qualidade do inventário, como avaliação de seu aspecto e medições de pH, teor de ferro, teor de ácidos orgânicos, entre outros. Um bom acompanhamento promove informações detalhadas sobre a operação interna da planta; ademais, muitos processos podem ser diagnosticados antes do início de falhas mecânicas surgirem.  Problemas relacionados à degradação, perda de eficiência e processos corrosivos são exemplos disso, e ações corretivas, tomadas de forma antecipada, podem evitar perdas financeiras relativas à reposição e troca de inventário, além de queda na eficiência da planta e paradas não programadas, que podem comprometer a cadeia de tratamento, qualidade e distribuição de gás e condensado.</t>
  </si>
  <si>
    <t>- Entendimento dos fenômenos de degradação e dos parâmetros mais adequados para acompanhamento da unidade;_x000D_
- Uso de dispositivos simplificados em campo para acompanhamento em tempo real da qualidade do inventário;_x000D_
- Promoção de antecipação de ações corretivas de operação da planta;_x000D_
- Economia com redução da reposição e troca de inventário;_x000D_
- Economia com redução de queda de eficiência da planta e paradas não programadas.</t>
  </si>
  <si>
    <t>Analises de caracterização detalhadas  da matriz para identificação de componentes associados e respectivo desempenho da planta</t>
  </si>
  <si>
    <t>Complexidade da matriz (contaminantes, produtos de oxidação, etc)</t>
  </si>
  <si>
    <t>Atualmente, a troca do inventário ou substituição é reativa, ou ocorre somente na ocorrência de algum problema na unidade operacional. A partir da disponibilidade da solução, a implementação é imediata</t>
  </si>
  <si>
    <t>Disponibilidade de recursos analiticos para obtenção de dados correlatos e associados ao desempenho da unidade</t>
  </si>
  <si>
    <t>UFG/CNPEM para apoio especifico</t>
  </si>
  <si>
    <t>Associação dos parâmetros analisados com alguma caracteristica mais simples que possa ser rapidamente analisada.</t>
  </si>
  <si>
    <t>Analises quimicas de componentes associados a desempenho/contaminação do glicol</t>
  </si>
  <si>
    <t>- Economia com redução da reposição e troca de inventário;_x000D_
- Economia com redução de queda de eficiência da planta e paradas não programadas.</t>
  </si>
  <si>
    <t>Perdas financeiras relativas à reposição e troca de inventário, além de queda na eficiência da planta e paradas não programadas, que podem comprometer a cadeia de tratamento, qualidade e distribuição de gás e condensado.</t>
  </si>
  <si>
    <t>Dificuldade na disponibilização de sistema simplificado dada a complexidade da matriz</t>
  </si>
  <si>
    <t>Dispositivo para avaliação simplificada do inventário de glicol, com identificação do momento apropriado para troca ou reposição</t>
  </si>
  <si>
    <t>EV-01407</t>
  </si>
  <si>
    <t>HISEP® Tecnológico de Mero 3</t>
  </si>
  <si>
    <t>O HISEP® é uma tecnologia que promove separação submarina de gás com elevador teor de CO2 sob altas pressões, seguido de reinjeção direta no reservatório com utilização de bomba centrifuga._x000D_
_x000D_
O objetivo desta  Entrega de Valor é a realizar a qualificação da tecnologia HISEP® por meio do projeto, construção, instalação e realização de testes em um sistema protótipo, em Mero 3.</t>
  </si>
  <si>
    <t>1) Desengargalamento da planta de processamento de gás, pela redução da razão gás-oleo (RGO) do fluido que chega na planta de produção, gerando aceleração da produção de óleo e aumento do fator de recuperação. _x000D_
_x000D_
2) Uma vez a tecnologia comprovada, possibilitará novas gerações de FPSOs para campos com elevada RGO e elevado teor de CO2, gerando redução  da complexidade e do tamanho da planta de gás. Com isso surgem as seguintes Oportunidades:_x000D_
             a. Menor CAPEX / Menor OPEX / Menor prazo de construção; ou_x000D_
             b. Aumento da capacidade de processamento de óleo por UEP.</t>
  </si>
  <si>
    <t>LIBRA/CIP/PROJ-MERO3</t>
  </si>
  <si>
    <t>B18E</t>
  </si>
  <si>
    <t>Fabio Menezes Passarelli</t>
  </si>
  <si>
    <t>LIBRA/AT</t>
  </si>
  <si>
    <t>222420</t>
  </si>
  <si>
    <t>1) Contrato EPCI - P&amp;D_x000D_
2) Contrato de After Market -  P&amp;D e Implantação_x000D_
3) Contrato de 3 HISEPs (Mero 1, 2 e 3)  - Implantação_x000D_
4) Contratos de Sobressalentes (Mero 1, 2 e 3)  - Implantação</t>
  </si>
  <si>
    <t>1) Lidar com o ineditismo técnico e contratual do projeto.</t>
  </si>
  <si>
    <t>O Campo Mero, localizado no Bloco Libra na área do Pré-Sal da Bacia de Santos, apresenta de 40 a 45% de CO2 no gás produzido. Adicionalmente, a RGO é cerca de 440 std m³ / std m³, a qual é praticamente o dobro da RGO média do Pré-Sal._x000D_
_x000D_
Com isso, a planta de processamento de gás natural deve apresentar elevada complexidade e tamanho em função da necessidade de manusear e processar grande quantidade de gás natural associado ao óleo com elevado teor do contaminante CO2, bem como condicionar correntes ricas em CO2 para reinjeção._x000D_
_x000D_
Na média, por causa do grande volume de gás associado produzido junto com o óleo, as plantas de processamento de gás dos FPSOs do Pré-Sal ocupam mais de 60% da área total de topside._x000D_
_x000D_
A tecnologia HISEP será testada em Mero 3 (LIBRA) a partir de 2024 e, se qualificada, será posteriormente aplicada em outras regiões de Mero.</t>
  </si>
  <si>
    <t>Na execução desta entrega de valor serão utilizados recursos da obrigação de investimento em P,D&amp;I do Consórcio de Libra.</t>
  </si>
  <si>
    <t>Internos:_x000D_
1) LIBRA_x000D_
2) SUB_x000D_
3) CENPES_x000D_
4) SRGE_x000D_
5) SBS</t>
  </si>
  <si>
    <t>Os potenciais fornecedores devem ter os requisitos necessários para a contratação. _x000D_
Ex: Execução dos testes relacionados a bomba de gás denso previstos para a etapa de de-risking do HISEP.</t>
  </si>
  <si>
    <t>1) Potenciais fornecedores aptos a participarem do processo de contratação da tecnologia._x000D_
2) Equipe para acompanhamento do desenvolvimento da entrega de valor.</t>
  </si>
  <si>
    <t>1) Desengargalamento da planta de processamento de gás, pel redução da razão gás-oleo (RGO) do fluido que chega na planta de produção, gerando aceleração da produção de óleo e aumento do fator de recuperação. _x000D_
_x000D_
2) Uma vez a tecnologia comprovada, possibilitará novas gerações de FPSOs para campos com elevada RGO e elevado teor de CO2, gerando redução  da complexidade e do tamanho da planta de gás. Oportunidades:_x000D_
             a. Menor CAPEX / Menor OPEX / Menor prazo de construção; ou_x000D_
             b. Aumento da capacidade de processamento de óleo por UEP</t>
  </si>
  <si>
    <t>Delta de produção gerado pela solução HISEP.</t>
  </si>
  <si>
    <t>Os fornecedores não cumprirem os requisitos necessários para a contratação._x000D_
_x000D_
Em função de condições macroeconômicas desfavoráveis, pode ocorrer adiamento da contratação do EPCI do HISEP Tecnológico.</t>
  </si>
  <si>
    <t>O HISEP é uma tecnologia que promove separação submarina de gás com elevado teor de CO2 sob altas pressões, seguido de reinjeção direta no reservatório com utilização de bomba centrifuga.</t>
  </si>
  <si>
    <t>EV-01408</t>
  </si>
  <si>
    <t>IMPACTOS DA MOBILIDADE ELÉTRICA NO MERCADO DE COMBUSTÍVEIS E NO SETOR ELÉTRICO</t>
  </si>
  <si>
    <t>Análise do impacto da mobilidade elétrica no mercado de combustíveis e no setor elétrico nacionais, através da comparação de eficiência energética e de ciclo de vida (GEE, água e metais), considerando diferentes tecnologias veiculares; avaliação sobre infraestrutura e disponibilidade no fornecimento de energia elétrica, assim como o impacto dos sistemas de recarga na qualidade de energia; além do levantamento de novas tendências tecnológicas que possam causar disrupções na cadeia de valor.</t>
  </si>
  <si>
    <t>Contribuir para uma visão de mercado futuro no setor de transportes, auxiliando a companhia em seu posicionamento sobre mobilidade e a preparando para a transição para uma matriz de baixo carbono</t>
  </si>
  <si>
    <t>R$ 15MM: 2021-10MM, 2022+2023-5MM (estimativa - entrega em elaboração)</t>
  </si>
  <si>
    <t>Obtenção de dados e cenários de fontes confiáveis _x000D_
Implantação de infraestrutura laboratorial dentro prazo do projeto_x000D_
Disponibilidade da ferramenta digital para ACV_x000D_
Disponibilidade de equipe interna para realização da modelagem do ACV</t>
  </si>
  <si>
    <t>Dados e cenários para a elaboração do ACV visando garantir melhor qualidade dos resultados_x000D_
Tecnologia e consumo energético dos veículos, incluindo a sua perspectiva de evolução_x000D_
Tendências para a infraestrutura da rede elétrica, disponibilidade e qualidade de energia_x000D_
Outras tecnologias da mobilidade elétrica com potencial impacto na cadeia de valor</t>
  </si>
  <si>
    <t>Entrega apenas com parceiros internos:_x000D_
SMS, Estratégia, C&amp;L, E&amp;P e RGN</t>
  </si>
  <si>
    <t>Metas de redução de emissões de poluentes locais e aumento de eficiência energética veicular_x000D_
Restrições de circulação/produção de veículos movidos a combustíveis fósseis_x000D_
Velocidade da entrada de veículos elétricos_x000D_
Crescimento da oferta de energia elétrica a partir de fontes renováveis</t>
  </si>
  <si>
    <t>Dados e cenários externos à companhia_x000D_
Infraestrutura laboratorial_x000D_
Ferramenta digital para ACV</t>
  </si>
  <si>
    <t>Mitigar perdas de marketshare, através de uma estratégia de prolongamento do uso dos produtos da companhia_x000D_
Potencial de ganhos com o fornecimento de energia elétrica para o setor de transportes</t>
  </si>
  <si>
    <t>- Calcular o delta ganho no mercado de combustíveis líquidos no caso de ocorrer o cenário base em vez do cenário resiliência_x000D_
- Calcular o beneficio em geração de energia com os cenários base e resiliência</t>
  </si>
  <si>
    <t>As tendências de entrada de veículos híbridos e elétricos não se confirmarem.</t>
  </si>
  <si>
    <t>PT-200.20.10015.05</t>
  </si>
  <si>
    <t>EV-01409</t>
  </si>
  <si>
    <t>Scora Quality</t>
  </si>
  <si>
    <t>Produto do Edital de Inovação 2020. O Scora Quality é uma plataforma que avalia a qualidade de dados para a utilização em Ciência de Dados nos mais diversos contextos, oferecendo notas, exploração, recomendações e automações para melhorar a produtividade dos times de Ciência de Dados fazendo com que trabalhem mais em atividades de alto valor agregado associado à inteligência do negócio, e menos em tarefas repetitivas e automatizáveis</t>
  </si>
  <si>
    <t>1) fornecer um scoring comparativo multidimensional entre as várias coleções de dados disponíveis; 2) melhor aproveitamento dos dados disponíveis em processos de inteligência artificial; 3) elevar a gestão de importância dos dados; e 3) promover a diminuição da participação de especialistas na etapa da qualidade de dados para problemas de IA/ML</t>
  </si>
  <si>
    <t>upimgs/podio.png</t>
  </si>
  <si>
    <t>Custos de parceria tecnológica com startup para desenvolvimento da solução e produto; Custos de HH TIC e CENPES para orientação do desenvolvimento e aplicação em projetos piloto.</t>
  </si>
  <si>
    <t>Elaborar algoritmo capaz de tratar diferentes tipos de dados e estruturas da informação de modo a diferenciar datasets por qualidade numérica e subjetiva.</t>
  </si>
  <si>
    <t>Datasets disponíveis para análise não tem uma métrica de qualidade e os projetos não conseguem a priori definir se os dados são suficientes. Será aplicada em todos os processos que envolvam ciência de dados, inicialmente testada no Campo de Búzios, A partir da implantação.</t>
  </si>
  <si>
    <t>Produto deve ser simples, robusto e gerar resultados confiáveis para sustentar sua utilização. Deve ser reconhecido corporativamente como um produto oferecido pelo Centro de Excelência em IA e Analytics.</t>
  </si>
  <si>
    <t>OnCase, SEBRAE, TIC/POCD, EXP e RES</t>
  </si>
  <si>
    <t>Plataforma deve passar a ser reconhecida nas tarefas de ciência de dados como passo inicial para seleção de projetos e análise de dados.</t>
  </si>
  <si>
    <t>Startup OnCase, TIC/POCD (Centro de Excelência em IA e Analytics), Clientes na EXP, RES e DP.</t>
  </si>
  <si>
    <t>Redução de custo operacional por evitar projetos que não possuem dados adequados; Escolha dos projetos de ciência de dados com melhor custo benefício.</t>
  </si>
  <si>
    <t>Otimiza os projetos de ciência de dados e alavanca soluções que podem incrementar o percentual de produção de óleo nas diversas fases de exploração e desenvolvimento de uma jazida. Pode ser aplicado em quaisquer outras áreas que demandem soluções de IA como incremento de fonte de renda.</t>
  </si>
  <si>
    <t>Plataforma não ser utilizada ou não resultar em análises confiáveis. Startup não entregar o produto.</t>
  </si>
  <si>
    <t>Plataforma capaz de produzir uma métrica para diferentes datasets que permita a avaliação da qualidade e utilização dos dados em projetos de ciência de dados.</t>
  </si>
  <si>
    <t>EV-01410</t>
  </si>
  <si>
    <t>Machine learning para predição de atributos geoquímicos em sonda</t>
  </si>
  <si>
    <t>E entrega visa desenvolver um protocolo analítico para otimização da limpeza de amostras de calha que sejam passíveis de aplicação em sondas de perfuração com vistas a identificação de rochas ígneas. Possibilitando  o aprimoramento das tomadas de decisão em tempo real._x000D_
Identificação mineralógica semiautomatizada por difratometria de raios X, com ênfase, mas não limitada, às rochas ígneas, utilizando redes neurais supervisionadas e não supervisionadas em amostras de calha previamente limpas.</t>
  </si>
  <si>
    <t>Redução do tempo necessário para o procedimento em sonda, preservando ao máximo as assinaturas litológicas das calhas, e também permitir a identificação automatizada de litologias,</t>
  </si>
  <si>
    <t>E82N</t>
  </si>
  <si>
    <t>Nicholas Machado Lima</t>
  </si>
  <si>
    <t>2567128</t>
  </si>
  <si>
    <t>HH de especialistas da Petrobras, Termo de Cooperação com a USP</t>
  </si>
  <si>
    <t>Extrair mais informações de dados de análises de DRX, permitindo tomadas de decisão de maneira mais célere e oferecer protocolos de preparação de amostras de calha mais eficientes</t>
  </si>
  <si>
    <t>Com relação à rota de geoquímica de sonda, foi firmado o TC com a USP no fim de 2019 e os procedimentos laboratoriais estão em andamento_x000D_
_x000D_
A aplicação será feita na área de aquisição de dados geológicos. Tem como expectativa disponibilização dos protocolos de  preparação e identificação litológica por ML, e implantação em junho de 2023.</t>
  </si>
  <si>
    <t>1)  Redução significativa do tempo de preparação de amostras e 2)Redução significativa nas incertezas dos ensaios de geoquímica de sonda.</t>
  </si>
  <si>
    <t>Geocientistas e analistas da EXP/GEOP/AQG ; Parceiros acadêmicos (USP).</t>
  </si>
  <si>
    <t>A otimização em tomadas de decisão durante a perfuração.</t>
  </si>
  <si>
    <t>A otimização em tomadas de decisão durante a perfuração pode poupar tempo de sonda, que reflete em economia financeira.</t>
  </si>
  <si>
    <t>Não utilização da tecnologia de geoquímica de sonda durante a perfuração dos poços.</t>
  </si>
  <si>
    <t>Reduzir as incertezas nas análises de geoquímica de sonda(DRX/FRX de calha) a partir do aprimoramento da metodologia de preparação de amostras de calha e caracterização de rochas ígneas, atuando principalmente na correção de artefatos e validando os resultados a partir de análises de referência.</t>
  </si>
  <si>
    <t>EV-01411</t>
  </si>
  <si>
    <t>Redução de paradas das URCO2 por eventos de espuma via especificação do carvão ativo</t>
  </si>
  <si>
    <t>Eventos de espuma geram possíveis paradas das unidades de remoção de CO2 no UTGCAB. Essas paradas podem gerar perdas de produção nas unidades de produção que enviam o gás para o terminal. Para minimizar esse problema, um filtro de carvão ativo é utilizado para remover os principais causadores de espuma. Esse carvão, no entanto, não possui uma especificação técnica baseada em maior efetividade.</t>
  </si>
  <si>
    <t>A redução nos eventos de espuma evita perdas financeiras nas unidades de produção.</t>
  </si>
  <si>
    <t>Apenas os custos de HH, estimados em R$680 mil</t>
  </si>
  <si>
    <t>Capacidade analítica de verificação da eficiência do tratamento com o carvão ativo</t>
  </si>
  <si>
    <t>Atualmente não existe uma especificação otimizada do carvão ativo utilizado, o que pode estar contribuindo para mais eventos de espuma</t>
  </si>
  <si>
    <t>Disponibilidade do carvão ativo_x000D_
Capacidade de tratamento</t>
  </si>
  <si>
    <t>CENPES/PDIDMS/LABP_x000D_
CENPES/PDIDMS/LABQ</t>
  </si>
  <si>
    <t>Operação do UTGCAB conforme previsto nas curvas de produção</t>
  </si>
  <si>
    <t>Laboratório de processo_x000D_
Infraestrutura analítica</t>
  </si>
  <si>
    <t>O custo evitado das perdas de produção causadas pelos eventos de formação de espuma, estimados pela área de negócio</t>
  </si>
  <si>
    <t>Desinvestimento do UTGCAB_x000D_
Mudança na composição do gás recebido por cabiúnas</t>
  </si>
  <si>
    <t>Especificação de carvão ativo ideal para o tratamento realizado no UTGCAB, bem como parâmetros para sua troca</t>
  </si>
  <si>
    <t>EV-01412</t>
  </si>
  <si>
    <t>Consciência Situacional do Sondador</t>
  </si>
  <si>
    <t>Mapeamento das principais fontes que degradam o foco e elevam o nível de stress do sondador durante atividades de perfuração de poços, com objetivo de desenvolver sistemas de apoio.</t>
  </si>
  <si>
    <t>A proposta do projeto em questão é monitorar e apoiar de forma contínua os sondadores, que desenvolvem funções complexas de alto impacto nas plataformas de perfuração. Identificando os precursores de sobrecargas cognitivas de modo que possamos intervir antes que evoluam para um incidente ou acidente causando prejuízos financeiros ou à vida. Além disso é possível aprimoramos tais funções cognitivas nos colaboradores, apoiando o foco e o estado de atenção/vigilância dos operadores fortalecendo características essenciais para manutenção de um ambiente seguro com alta produtividade. Os sistema proposto tem o objetivo de medir as performances de execução das diversas operações que circundam a construção de um poço e prover, em tempo real, informações que auxiliam na diminuição da carga cognitiva do time de perfuração auxiliando a correta tomada de decisões. Ainda, o sistema apresenta, a todo momento, as orientações a serem seguidas pelos operadores atuantes na sonda de perfuração, para que os mesmos executem as operações de forma consistente.</t>
  </si>
  <si>
    <t>Recursos Humanos , Infraestrutura de TI,_x000D_
Processamento e Store na Nuvem_x000D_
Wearables Hardwares e IOTs</t>
  </si>
  <si>
    <t>Conduzir os estudos neurocientificos de maneira que os wearables não influenciarem a execução da operação._x000D_
Limitações de utilização de equipamentos em areas classificadas._x000D_
On Board e engajamento de todos os Stakeholders._x000D_
Ético legal / LGPD (Lei geral de proteção de dados)_x000D_
Dados Historicos dos Drilling Contractors</t>
  </si>
  <si>
    <t>Já foram conduzidas investigações neurocientifas, prototipação do sistema, teste em campos. Existe a necessidade de ampliar o numero de operações investigadas e funcionalidades do sistema._x000D_
 A solução proposta será aplicada em operações de construção de poços. _x000D_
Protótipo será testado na unidade NS-33 apartir de Q1 de 2021.</t>
  </si>
  <si>
    <t>Usabilidade do sistema._x000D_
Capacidade de eliminar os eventos que degradão o foco._x000D_
Melhora na indentificação de desvios.</t>
  </si>
  <si>
    <t>Petrobras_x000D_
Drilling Contractors  (OCYAN , SeaDrill)_x000D_
Incubadoras – UNIFEI e USP_x000D_
SENAI</t>
  </si>
  <si>
    <t>10 anos de operação_x000D_
15 Unidades off-shore com custo diario de 190 KUSDpor dia</t>
  </si>
  <si>
    <t>Wearebles _x000D_
Neurocientistas _x000D_
Engenharia Processos / Otmização / Campo_x000D_
Desenvolvedores _x000D_
_x000D_
Business Developers</t>
  </si>
  <si>
    <t>Diminuição de acidentes e perdas de eficiência._x000D_
Melhora da segurança e performance operacional._x000D_
Melhoria da consciência situacional dos operadores._x000D_
Feedbacks instantâneas, permitindo ações rápidas para correção de desvios.</t>
  </si>
  <si>
    <t>Melhora da consciencia situacional - Intangivel_x000D_
Melhora da segurança operacional - Intangivel_x000D_
Melhora da performance Operacional-  3 % _x000D_
Economia Operacional  R$ 871 MI em 10 anos</t>
  </si>
  <si>
    <t>Diminuição da atividade operacional da Petrobras.</t>
  </si>
  <si>
    <t>Sistema Digital que  ira entregar feedbacks e informações corretas na hora certa._x000D_
Comunicação visual de facil interpretação._x000D_
Melhora da sincronização da equipe._x000D_
_x000D_
Redução/ identificação dos eventos de degradam o foco dos operadores._x000D_
Indentificação clara das fontes de desvios.</t>
  </si>
  <si>
    <t>EV-01413</t>
  </si>
  <si>
    <t>Aumento da conversão de fundos em FCC através da implementação de catalisador preparado com agentes porógenos</t>
  </si>
  <si>
    <t>O uso de agentes porógenos via a modificação da distribuição de poros dos catalisadores de FCC e aumento de acessibilidade para melhorar a difusão dos reagentes vaporizados oriundos da carga de craqueamento até os sítios ácidos da zeólita, favorecendo também a difusão dos produtos da reação e, consequentemente, aumentando a conversão da unidade de FCC.</t>
  </si>
  <si>
    <t>Aumento da conversão de produto de fundo sem a necessidade de investimento com consequente aumento da rentabilidade de unidades de FCC. O aumento da conversão de fundos é direcionada para aumento do rendimento de gasolina e LCO, que é uma corrente utilizada para aumento da produção de Diesel na refinaria.</t>
  </si>
  <si>
    <t>EV-01414</t>
  </si>
  <si>
    <t>Implementação de trapas metálicas para aumento de desempenho de unidades de FCC</t>
  </si>
  <si>
    <t>Desenvolvimento de trapas metálicas, incorporadas ao sistema catalítico ou como aditivos, com o objetivo de atenuar o efeito deletério de contaminantes oriundos da carga processada, notadamente níquel e vanádio, sobre os sítios ativos do catalisador.</t>
  </si>
  <si>
    <t>Aumento de desempenho da unidade de FCC, possibilitando a maximização da conversão de fundos e, consequentemente, o aumento da margem de rentabilidade do refino.</t>
  </si>
  <si>
    <t>EV-01415</t>
  </si>
  <si>
    <t>Aumento da conversão de fundos em UFCCs através da utilização de Ítrio em sistemas catalíticos</t>
  </si>
  <si>
    <t>Este trabalho trata da substituição de Lantânio por Ítrio como elemento químico de terras raras no catalisador. O Ítrio pode substituir o Lantânio com vantagem para atividade do catalisador, seja por meio da substituição no processo de troca iônica com a zeólita Y, seja pela adição direta de um sal de Ítrio diretamente na mistura precursora de catalisador. Este trabalho parte de uma base sólida de testes em laboratório executados pela parceira tecnológica Albemarle Corporation.</t>
  </si>
  <si>
    <t>A utilização desta nova tecnologia não somente aumentou a conversão em relação aos catalisadores fabricados com Lantânio, mas também aumentou a relação LCO/Fundos, algo muito revelante para as UFCCs da Petrobras, pois pode gerar aumento significativo da produção de Diesel na refinaria.</t>
  </si>
  <si>
    <t>EV-01416</t>
  </si>
  <si>
    <t>SolverBR - Incorporação ao GEM</t>
  </si>
  <si>
    <t>Disponibilização de versões do GEM e IMEX acoplado ao SolverBR.</t>
  </si>
  <si>
    <t>Redução do tempo de simulação dos modelos de reservatórios da companhia.</t>
  </si>
  <si>
    <t>upimgs/ImagemMAPe.jpg</t>
  </si>
  <si>
    <t>HH da equipe Petrobras (50% do tempo de José Roberto e Gasparini)_x000D_
Pagamento do TC com a UFRJ</t>
  </si>
  <si>
    <t>Atualizar o código existente, baseado no IMEX/GEM 2018, para a versão mais atualizada dos simuladores, o que depende da disponibilização de código fonte pela CMG._x000D_
Conseguir o desempenho esperado no cenário de problema 2Phi2K, onde o protótipo ainda não foi testado.</t>
  </si>
  <si>
    <t>O tamanho e a complexidade dos modelos, especialmente do pré-sal, tem aumentado de forma contínua, gerando elevado tempo de simulação, o que se torna uma gargalo nos estudos de reservatórios. O tempo gasto no solver linear pode chegar a quase 70% do tempo total, como acontece em alguns dos modelos mais recentes de Libra. _x000D_
Uma primeira aplicação está prevista em Libra, onde testes preliminares indicaram bom desempenho e competitividade da versão protótipo existente. Essa aplicação poderia iniciar ainda no primeiro semestre de 2021. _x000D_
Com a incorporação do suporte a modelos 2Phi2K a aplicabilidade se estenderá aos estudos mais complexos em andamento na companhia. Tais aplicações poderiam iniciar a partir do segundo semestre de 2021.</t>
  </si>
  <si>
    <t>Reprodução dos resultados da versão distribuída pela CMG._x000D_
Desempenho competitivo com a versão distribuída pela CMG.</t>
  </si>
  <si>
    <t>Externas: Instituições acadêmicas participantes de TC em andamento com a UFRJ._x000D_
CMG_x000D_
Internas: RES/TR/ER, Libra</t>
  </si>
  <si>
    <t>Os estudos de simulação da companhia deverão continuar utilizando simuladores da CMG.</t>
  </si>
  <si>
    <t>Alocação de tempo apropriado da equipe Petrobras que participou da criação do SolverBR (José Roberto e Gasparini)_x000D_
Continuação do TC com a UFRJ_x000D_
Acesso a recursos de HPC para desenvolvimento e testes</t>
  </si>
  <si>
    <t>Antecipação da produção graças à redução do tempo gasto em estudos de reservatórios._x000D_
A diminuição do tempo de simulação poderá viabilizar a utilização de workflows que requerem muitas rodadas em modelos grandes e complexos: big-loop, otimização, Kalman, etc.</t>
  </si>
  <si>
    <t>Redução do tempo gasto em estudos de reservatórios, com consequente antecipação da produção e os ganhos associados</t>
  </si>
  <si>
    <t>A disponibilização de novas versões dos simuladores da CMG pode tornar a versão com SolverBR defasada e menos competitiva._x000D_
O bom desempenho nos testes preliminares com o protótipo podem não se repetir em alguns cenários de aplicação, particularmente para modelos 2Phi2K, onde o protótipo ainda não foi testado._x000D_
Tempo gasto em outras etapas do código pode reduzir/mascarar os ganhos de desempenho obtidos com a substituição do solver linear.</t>
  </si>
  <si>
    <t>Entregar uma versão dos simuladores GEM e IMEX acoplada ao SolverBR, incluindo suporte a modelos de dupla porosidade, dupla permeabilidade. Tal versão deverá ter desempenho competitivo com as versões distribuídas pela CMG e ser capaz de reproduzir os seus resultados.</t>
  </si>
  <si>
    <t>EV-01417</t>
  </si>
  <si>
    <t>MANIPULADOR ROBÓTICO CONTÍNUO FLEXÍVEL PARA INSPEÇÃO E INTERVENÇÃO EM LOCAIS DE DIFÍCIL ACESSO DE EQUIPAMENTOS SUBMARINOS</t>
  </si>
  <si>
    <t>Realizar a pesquisa e desenvolvimento de um manipulador robótico multiflexível (protótipo) com tecnologia capaz de viabilizar a inspeção de locais de difícil acesso de equipamentos submarinos em operação em águas profundas que hoje são praticamente inacessíveis .</t>
  </si>
  <si>
    <t>-Redução no tempo de inspeção para medição de espessura de parede;_x000D_
-Maior assertividade sobre a integridade de equipamentos submarinos;</t>
  </si>
  <si>
    <t>P&amp;D-Termo de Cooperação com TCS (Conexões Petrobras para Inovação- módulo Startup)_x000D_
Implantação- alocação de RSV (barco de ROV) para teste do braço robótico; HH para embarque para acompanhamento dos testes</t>
  </si>
  <si>
    <t>-Robotização do mecanismo de acesso à area a ser inspecionada;</t>
  </si>
  <si>
    <t>Internos: SUB/SSUB/MIS/STMI, SUB/SSUB/MIS/MI-AUP_x000D_
Externo: TCS</t>
  </si>
  <si>
    <t>-verba Conexões Petrobras para Inovação- módulo Startup: em torno de R$500 mil para termo de cooperação com TCS;</t>
  </si>
  <si>
    <t>-Aumento da confiabilidade e disponibilidade dos equipamentos submarinos;_x000D_
-Redução de custo ao evitar perda de produção devido à dano crítico detectado antes da falha;</t>
  </si>
  <si>
    <t>EV-01418</t>
  </si>
  <si>
    <t>Mapa de proveniência do Albo-Cenomaniano das Bacias Potiguar e Ceará</t>
  </si>
  <si>
    <t>1) Diminuição do Risco Exploratório_x000D_
2) Aumento de Reserevas</t>
  </si>
  <si>
    <t>EV-01419</t>
  </si>
  <si>
    <t>Revestimento para prevenção da deposição de incrustações salinas em equipamentos de poços do pré-sal</t>
  </si>
  <si>
    <t>Disponibilizar revestimentos para prevenção da deposição de incrustações salinas em equipamentos de poços do pré-sal (Búzios 10 e 11)._x000D_
Tecnologia: revestimentos tipo DLC apresentam alta resistência a erosão/corrosão (baixa fricção, alta ductilidade, resistência ao desgaste). Por apresentar baixa rugosidade e elevado ângulo de contato (água) (supehidrofóbico)._x000D_
Motivação:_x000D_
- Subdosagem de II em pontos críticos;_x000D_
- Interrupção de dosagem por um período;_x000D_
- Vazão mal dimensionada / desatualizada com relação ao BSW produzido;_x000D_
- Intermitência na dosagem de inibidor (problema de separação de coluna_x000D_
hidrostática);_x000D_
- Falhas nos sistemas de controle de dosagem downhole._x000D_
- Disponibilidade de novas tecnologias de materiais com características repelentes (ex: superhidrofóbicos/oleofóbicos - Omniofóbicos).</t>
  </si>
  <si>
    <t>Reduzir o risco de obstruções por deposição orgânica e inorgânica, em especial por incrustação salina, nos equipamentos de poços produtores dos campos do pré-sal (Búzios 10-11).</t>
  </si>
  <si>
    <t>Poços do pré-sal - Búzios 10 e 11 com possível abrangência para o pré-sal da UN-BC.</t>
  </si>
  <si>
    <t>A implantação da tecnologia dependerá  da disponibilização de um poço piloto no Campo de Búzios 10 e/ou Búzios 11..</t>
  </si>
  <si>
    <t>UFRJ/COPPE/PENT, Schlumberger, Weatherford, Superior, Halliburton, Baker-Hughes, CENPES/PDIEP/TMEC.</t>
  </si>
  <si>
    <t>Motivação:_x000D_
_x000D_
- Subdosagem de II em pontos críticos;_x000D_
- Interrupção de dosagem por um período;_x000D_
- Vazão mal dimensionada / desatualizada com relação ao BSW produzido;_x000D_
- Intermitência na dosagem de inibidor (problema de separação de coluna_x000D_
hidrostática);_x000D_
- Falhas nos sistemas de controle de dosagem downhole._x000D_
- Disponibilidade de novas tecnologias de materiais com características repelentes (ex: superhidrofóbicos/oleofóbicos - Omniofóbicos).</t>
  </si>
  <si>
    <t>Acordos de confidencialidade com as empresas fornecedoras dos equipamentos com revestimentos anti-incrustação.</t>
  </si>
  <si>
    <t>DISPONIBILIDADE DE RECURSOS HH E INTERESSE ECONÔMICO DOS FORNECEDORES TECNOLÓGICOS_x000D_
O RESULTADO DESSA ENTREGA DEPENDE DA VIABILIDADE ECONÔMICA DA PRODUÇÃO DO CAMPO DE BÚZIOS E, ASSIM, TEM OS VALORES DO BRENT E DO CÂMBIO COMO PONTOS DE FRAGILIDADE.</t>
  </si>
  <si>
    <t>1) Seleção de revestimentos anti-incrustante para equipamentos de poços (ex.: SSV (Sliding Sleeve Valve), Nipple, Crossover, tubos curtos)._x000D_
_x000D_
2) Desenvolvimento de tecnologia de revestimento anti-incrustante internacional para equipamentos de poço.</t>
  </si>
  <si>
    <t>EV-01420</t>
  </si>
  <si>
    <t>Water Shut-off com gel em poço offshore</t>
  </si>
  <si>
    <t>Avaliação, teste laboratorial e aplicação offshore de tecnologia de gel para redução da produção de água.</t>
  </si>
  <si>
    <t>Ganho de óleo com redução da produção de água.</t>
  </si>
  <si>
    <t>upimgs/Plano_acao_JUB_36.png</t>
  </si>
  <si>
    <t>Testes laboratoriais para avaliação específica de cada campo, contratação de companhia de serviço para execução da operação em campo.</t>
  </si>
  <si>
    <t>(i) Realizar tratamento offshore enquanto poço estiver interligado</t>
  </si>
  <si>
    <t>Oportunidade de aplicação no poço JUB-36 do campo de Jubarte. Poço está fechado e interligado, mas cederá linha para outro poço em 2022. Logo, importante realizar o tratamento em 2021 para podermos monitorar efeito no poço.</t>
  </si>
  <si>
    <t>Gerência de Reservatórios da UN-ES e o Ativo de Jubarte são fundamentais para execução offshore. O setor de Reservatórios Corporativo e RES20 são parceiros para a  para gestão, enquanto a companhia ChampionX é o principal parceiro para execução da operação.</t>
  </si>
  <si>
    <t>(i) recursos para realização de testes laboratoriais; (ii) recursos para aplicação offshore.</t>
  </si>
  <si>
    <t>Formulação de tratamento de conformance químico (com gel) para redução da produção de água.</t>
  </si>
  <si>
    <t>EV-01421</t>
  </si>
  <si>
    <t>Sistema integrado e portátil de monitoramento contínuo de qualidade do ar e meteorologia</t>
  </si>
  <si>
    <t>Desenvolver um sistema contínuo de monitoramento meteorológico e de material particulado que envie dados em tempo real, a ser utilizado em caso de vazamento de óleo no mar (ou simulados) com potencial de aplicação de queima controlada nas situações previstas na Resolução CONAMA 482/2017. Como o monitoramento pode ocorrer na linha de costa, em locais inabitados ou de difícil acesso, a solução desenvolvida deverá ser de fácil transporte e instalação, e operar sem a necessidade de utilizar a infraestrutura pública de energia elétrica e de telecomunicações como ocorre no caso das tradicionais estações móveis de monitoramento atualmente existentes.Em eventos de vazamento de óleo no mar de grande porte que possam vir a oferecer risco à continuidade do negócio da Petrobras, a queima controlada trata-se de um recurso que permite ampliar a capacidade de resposta quando as demais técnicas de contenção e recolhimento e dispersão química não forem efetivas, aplicáveis ou suficientes para mitigar os impactos do vazamento.</t>
  </si>
  <si>
    <t>O sistema poderá ser utilizado para outros fins, seja em ambiente onshore ou offshore, uma vez que a portabilidade, a autossuficiência energética e a comunicação satelital permitirão uma grande versatilidade em relação à mobilidade, enquanto a customização para análise de outros parâmetros de qualidade do ar ou meteorológicos dota a solução de alta flexibilidade, conforme a necessidade do cliente. O projeto buscará o desenvolvimento de sistema de monitoramento orientado por uma lógica de autossuficiência e operação em condições desfavoráveis, tornando a solução tecnológica robusta e confiável. Além de dispensar o uso de contêineres e ligação à rede pública de energia, mediante um sistema modular que integra os analisadores de material particulado (MP2.5 e MP10) e os sensores meteorológicos de baixo consumo com uma infraestrutura de comunicação híbrida, a estação possuirá suprimento independente de energia. Os módulos deverão ser compatíveis com o deslocamento por veículos de pequeno porte, embarcações e aeronaves (helicópteros), sem necessidade de uso de maquinário específico para sua movimentação.</t>
  </si>
  <si>
    <t>HH_x000D_
Aquisição de equipamentos de comunicação, energização e analisadores_x000D_
Infraestrutura_x000D_
Confecção de hardware</t>
  </si>
  <si>
    <t>Obter resultados satisfatórios (acurácia e estabilidade) nos testes de campo com o sistema autossuficiente e portátil para medições de material particulado e parâmetros meteorológicos.</t>
  </si>
  <si>
    <t>Pronto atendimento para emergências ou_x000D_
simulados que envolvam a queima controlada de óleo no mar</t>
  </si>
  <si>
    <t>Portabilidade_x000D_
Comunicação_x000D_
Autonomia energética_x000D_
Robustez_x000D_
Certificação dos equipamentos</t>
  </si>
  <si>
    <t>UpSensor_x000D_
Institutos SENAI</t>
  </si>
  <si>
    <t>Atendimento aos Requisitos da CONAMA 482/2017</t>
  </si>
  <si>
    <t>HH especializado_x000D_
Infraestrutura laboratorial_x000D_
Monitor portátil certificado</t>
  </si>
  <si>
    <t>Superação do principal obstáculo para a realização de operações de queima controlada de óleo após vazamentos no mar: a realização do monitoramento contínuo de MP de forma expedita, possibilitando o atendimento integral da RESOLUÇÃO CONAMA 482/17, mesmo em locais remotos ou carentes da infraestrutura necessária para a utilização de uma estação móvel de monitoramento da qualidade do ar e meteorologia.</t>
  </si>
  <si>
    <t>Redução dos custos de resposta a emergências de vazamento de óleo no mar.</t>
  </si>
  <si>
    <t>Reprovação da solução pelos órgãos ambientais em detrimento das estações de monitoramento convencionais (tecnologia não portátil).</t>
  </si>
  <si>
    <t>EV-01422</t>
  </si>
  <si>
    <t>Brigada-T4.0 - Simulador para Capacitação de brigadistas com uso de tecnologias imersivas</t>
  </si>
  <si>
    <t>Desenvolver solução complementar de treinamento de brigadistas por meio de tecnologias imersivas, utilizando-se de kit com sistema háptico, interativo e com wearables necessários para monitoramento das condições fisiológicas e vitais dos brigadistas._x000D_
Esta solução contempla elaborar cenários de incêndio específicos do setor de O&amp;G e definir uma metodologia de treinamento orientada às necessidades das equipes de resposta a emergências.</t>
  </si>
  <si>
    <t>- Aprimoramento do capacitação dos brigadistas devido à solução ser aplicável fora dos centros de treinamento convencionais, possibilitando treinar mais, melhor e em qualquer lugar._x000D_
– Adoção de KPI, mapeamento de performance e condicionamento físico dos brigadistas em tempo real. _x000D_
– Melhoria contínua do desempenho dos brigadistas com aumento da memória muscular e seu engajamento. _x000D_
– Redução de impacto ambiental comum nos treinamentos convencionais. _x000D_
– Impacto positivo na imagem de empresa comprometida com a vida e bem estar de seus  profissionais e sociedade. _x000D_
- Redução de HHER._x000D_
- Redução de custos dos treinamentos oriundos da redução do uso de insumos e logística em relação aos cursos atuais. Isto permitiria aumento de frequência dos treinamentos mesmo que não seja viável a substituição destes cursos em um primeiro momento.</t>
  </si>
  <si>
    <t>Os treinamentos atuais não contam com o monitoramento das condições fisiológicas dos brigadistas, requerem muitos insumos para sua execução e dependem de logística adequada que viabilize a presença de todos brigadistas nos CTCI. Isto dificulta uma maior frequência de treinamentos e a geração de indicadores de aptidão dos membros das brigadas._x000D_
A implantação está pensada para receber abrangência a partir de 2023.</t>
  </si>
  <si>
    <t>A metodologia de treinamento a ser desenvolvida deve estar aderente às necessidades das equipes de brigadas._x000D_
A companhia deverá adquirir kits ou incluir a prestação de serviços da solução proposta em seus programas de treinamento, com plano de implantação e sustentação.</t>
  </si>
  <si>
    <t>Bonpet Brasil_x000D_
Flaim Systems_x000D_
UFRJ</t>
  </si>
  <si>
    <t>Perenidade em fornecimento de kits e serviços de manutenção/assistência técnica. _x000D_
Continuidade de serviços de modelagem 3D para plantas do setor de O&amp;G._x000D_
Prestadores de serviços de treinamentos incorporem kits e a metodologia desenvolvida na solução.</t>
  </si>
  <si>
    <t>Solução complementar de treinamento de brigadistas por meio de tecnologias imersivas._x000D_
  - kit com sistema háptico, interativo e com wearables necessários para monitoramento das condições fisiológicas e vitais dos brigadistas._x000D_
  - elaboração de cenários de incêndio específicos do setor de O&amp;G;_x000D_
  - definição de uma metodologia de treinamento orientada às necessidades das equipes de resposta a emergências.</t>
  </si>
  <si>
    <t>EV-01423</t>
  </si>
  <si>
    <t>Cargo Transfer Vessel (CTV) - Field Trials</t>
  </si>
  <si>
    <t>O Cargo Transfer Vessel (CTV) é um novo conceito apresentado à indústria petrolífera que visa fornecer um suporte ao navio petroleiro convencional para permitir a transferência direta de óleo de FPSOs _x000D_
_x000D_
O CTV é uma embarcação patenteada pela empresa norueguesa Cefront Technology AS, dotada de sistema DP Classe 2, projetada para ficar posicionada entre o FPSO e o navio petroleiro convencional e conectada a ambos. Isto garante uma distância de cerca de 400 m entre o FPSO e o navio petroleiro convencional de forma que a operação de alívio de óleo possa ser realizada de maneira segura. Neste conceito, o navio petroleiro conta com o apoio de um rebocador (tug) durante toda a operação de alívio. _x000D_
_x000D_
Sendo assim, o CTV apresenta potencial de viabilizar o alívio de óleo direto de FPSOs  para navios petroleiros convencionais.</t>
  </si>
  <si>
    <t>O modelo de operação proposto pelo CTV apresenta potencial para reduzir o custo total deste tipo de operação em uma faixa de US$ 0,22 a US$ 0,52 por barril de petróleo a depender do cenário operacional._x000D_
_x000D_
 As operações com o CTV também têm como proposta aumentar a segurança operacional devido aos seguintes benefícios previstos: redução do número total de embarcações afretadas para execução das operações; diminuição do tempo total das operações e; redução da quantidade de operações realizadas. Em particular, uma consequência direta destes benefícios previstos é a menor exposição da força de trabalho a riscos de acidente.</t>
  </si>
  <si>
    <t>LIBRA/PRODUCAO</t>
  </si>
  <si>
    <t>1) Custos envolvidos no P&amp;D_x000D_
- Contrato de serviço para executar testes de campo com o CTV. _x000D_
- Serviços Especiais do Operador necessários para execução dos testes de campo do CTV._x000D_
_x000D_
2) Custos envolvidos na implantação:_x000D_
- Taxa Diária do CTV</t>
  </si>
  <si>
    <t>1) Processo de negociação longo na contratação devidos ao seus riscos e ineditismo. _x000D_
_x000D_
2) Desafios relacionados ao alinhamento de todos os atores que estarão envolvidos nos testes de campo com o CTV. Ex: FPSOs próprios e afretados, utilização de navios tanque contratados pela Petrobras e etc.</t>
  </si>
  <si>
    <t>As operações de alívio de óleo em unidades de produção com ancoragem tipo spread mooring operadas pela PETROBRAS são realizadas exclusivamente por embarcações DPST (Dynamic Positioning Shuttle Tanker), as quais mantém posição em condições meteocenanográficas mais severas como por exemplo das Bacias de Campos e Santos e, portanto, permitem aproximação de 100 a 150 m do FPSO para conexão e alívio do óleo._x000D_
_x000D_
A PETROBRAS possui uma frota exclusiva de navios DPST para alívio da produção de óleo. O óleo aliviado dos FPSOs é entregue aos terminais de terra ou, no caso de exportação, transferido, a partir dos navios DPST, para navios petroleiros  convencionais, por meio de uma operação chamada ship-to-ship. Esta operação pode ser realizada “em navegação” ou fundeada ou atracada em terminal._x000D_
_x000D_
O desenvolvimento de soluções que viabilizem o alívio de óleo direto de FPSOs Spread Mooring para navios petroleiros convencionais, com a segurança operacional compatível àquela obtida nas operações com navios DPST, poderia gerar redução dos custos nos cenários de exportação de óleo, pois eliminaria a etapa de ship-to-ship._x000D_
_x000D_
Durante 12 meses a partir de abril de 2021  a solução CTV será testada e avaliada em operações de offloading nas Bacias de Santos e Campos.</t>
  </si>
  <si>
    <t>Para execução dos testes de campo previstos na entrega será necessário a utilização de alguns contratos da Petrobras. Ex: Navios Tanque.</t>
  </si>
  <si>
    <t>Internos:_x000D_
1) GIA-E&amp;P_x000D_
2) LOG_x000D_
3) Grupo de Trabalho (GT) de planejamento, execução, acompanhamento e validação do teste piloto do CTV._x000D_
_x000D_
Externos:_x000D_
1) Total E&amp;P do Brasil</t>
  </si>
  <si>
    <t>A Petrobras deve concluir a contratação do serviço relacionado aos testes de campo da embarcação CTV.</t>
  </si>
  <si>
    <t>1) FPSO_x000D_
2) Navio Tanque_x000D_
3) CTV e Tug</t>
  </si>
  <si>
    <t>O modelo de operação proposto pelo CTV apresenta potencial para reduzir o custo total deste tipo de operação em uma faixa de US$ 0,22 a US$ 0,52 por barril de petróleo a depender do cenário operacional. _x000D_
_x000D_
As operações com o CTV também têm como proposta aumentar a segurança operacional devido aos seguintes benefícios previstos: redução do número total de embarcações afretadas para execução das operações; diminuição do tempo total das operações e; redução da quantidade de operações realizadas. Em particular, uma consequência direta destes benefícios previstos é a menor exposição da força de trabalho a riscos de acidente.</t>
  </si>
  <si>
    <t>Redução de custos nas operações de offloading com FPSOs a depender do cenário operacional.</t>
  </si>
  <si>
    <t>1) Limitações de embarque devido a COVID 19 para realização dos testes._x000D_
2) Relacionamento com MODEC e SBM para execução dos testes._x000D_
3) CTV não performar conforme previsto._x000D_
4) Disponibilidade da equipe para acompanhamento dos testes._x000D_
5) Não fechar os termos comercials solicitados pela OSM/Sealoading para execução dos testes.</t>
  </si>
  <si>
    <t>Realização de testes de campo para qualificação da embarcação CTV. Para avaliação do desempenho da solução CTV serão realizados testes funcionais e  operações de offloading.</t>
  </si>
  <si>
    <t>EV-01424</t>
  </si>
  <si>
    <t>Sistema Preditor 4.0: Monitoramento de Motores de Indução Trifásicos através da Análise da Assinatura Elétrica (ESA)</t>
  </si>
  <si>
    <t>O Sistema Preditor 4.0 é um sistema para monitoramento de motores de indução trifásicos e máquinas em geral através de técnicas de Análise da Assinatura Elétrica (ESA), Análise de Vibrações e Análise de Temperatura. Os módulos do sistema monitoram os sinais dinâmicos de corrente, tensão, vibração e temperatura destes motores e máquinas, que são processados pelo Software Preditor 4.0 para acompanhamento dos parâmetros indicativos de falha em curvas de tendência. Opcionalmente, as curvas de tendência podem também ser acompanhadas através do portal do Preditor Web, na internet, através da sincronização entre o Software Preditor 4.0 e o portal.</t>
  </si>
  <si>
    <t>O impacto econômico do sucesso desta solução está diretamente relacionado à importância dos ativos monitorados, no caso moto-bombas submersas de captação de água,  ao aumento da sua disponibilidade e à manutenção da produção da unidade em_x000D_
que estes ativos monitorados se encontram. Financeiramente, este impacto pode ser mensurado principalmente pelos efeitos de lucro cessante decorrentes de paradas intempestivas destes ativos assim como os custos relacionados a reparo do ativo em manutenções corretivas também podem ser positivamente afetados, uma vez que o reparo em uma condição de falha incipiente detectada pelo sistema de monitoramento, tende a ser muito mais rápido e menos custoso do que um reparo do ativo em um estágio avançado da falha, principalmente por se tratar de um ativo de difícil acesso.</t>
  </si>
  <si>
    <t>* Passagens , diárias e ajudas de custo_x000D_
* Material de Consumo _x000D_
* Serviço de terceiros_x000D_
* Protótipo ou Unidade Piloto</t>
  </si>
  <si>
    <t>Instalação e configuração dos equipamentos e softwares que compõem o sistema numa unidade offshore e a cerificação da viabilidade técnica e comercial do projeto proposto</t>
  </si>
  <si>
    <t>Profissionais de manutenção em unidades industrias que façam uso de motores de indução trifásicos.</t>
  </si>
  <si>
    <t>Validação pelo cliente</t>
  </si>
  <si>
    <t>Startups</t>
  </si>
  <si>
    <t>O mercado do E&amp;P mantenha a atual relevância e otimização do produto no mercado reduzindo o custo de aquisição.</t>
  </si>
  <si>
    <t>Recursos de infraestrutura e apoio da unidade de negócio - UN.</t>
  </si>
  <si>
    <t>Aumento da confiabilidade e disponibilidade dos sistemas que utilizam motores de indução trifásicos.</t>
  </si>
  <si>
    <t>O impacto econômico do sucesso desta solução está diretamente relacionado à importância dos ativos monitorados, no caso, moto-bomba submersa de captação de água, ao aumento da sua disponibilidade e à manutenção da produção da unidade em que estes ativos monitorados se encontram. _x000D_
Financeiramente, este impacto pode ser mensurado, principalmente, pelos efeitos de lucro cessante decorrentes de paradas intempestivas destes ativos.</t>
  </si>
  <si>
    <t>Não performar conforme esperado.</t>
  </si>
  <si>
    <t>Sistema de análise de assinatura elétrica de motores de indução trifásico a partir de medições de sinais de corrente e/ou tensão.</t>
  </si>
  <si>
    <t>EV-01425</t>
  </si>
  <si>
    <t>TriGeA® – Módulo Monitoramento de Bombas Submersas (MBS)</t>
  </si>
  <si>
    <t>O projeto visa o desenvolvimento de uma solução para monitoramento online do desempenho e da condição de operação dos conjuntos moto-bombas através da integração de tecnologias de Inteligência Artificial (Machine Learning - ML) e incluindo aperfeiçoamento de protótipo de metodologia de diagnóstico de falhas desenvolvida pelo CENPES/E&amp;P e implementada no TriGeA®.</t>
  </si>
  <si>
    <t>A solução proposta irá permitir o monitoramento contínuo dos equipamentos com indicação do seu desempenho (head, potência do motor, potência ao fluido, potência destrutiva, energia específica e eficiência) e da sua condição (saúde) trazendo informações do modo de falha mais provável e do tempo de vida útil remanescente (RUL). Como características da solução temos: • Operação: tomada_x000D_
de decisão em tempo real para evitar, quando possível, pontos de operação que degradem a condição dos equipamentos mais severamente. • Manutenção: análise da condição (saúde) e do ciclo de vida dos equipamentos sem a necessidade de inspeções visuais. Permite tomada de decisão estratégica em termos de planejamento de manutenções e continuidade operacional baseada em condição e risco.</t>
  </si>
  <si>
    <t>* Passagens , diárias e ajudas de custo_x000D_
* Desenvolvimento  da solução</t>
  </si>
  <si>
    <t>Validação pelo Cliente</t>
  </si>
  <si>
    <t>Sistema de análise de assinatura elétrica de motores de indução trifásico a partir de medições de sinais de corrente e/ou tensão</t>
  </si>
  <si>
    <t>EV-01426</t>
  </si>
  <si>
    <t>Robô para inspeção autônoma (TUPÃ EX)</t>
  </si>
  <si>
    <t>Desenvolvimento de robô autônomo (IP67, EX, Zona 1) dotado de esteiras capaz de transpor obstáculos (degraus/escadas) e realizar inspeções autônomas e remotas assistidas de forma robusta e preparado para o ambiente offshore integrando diferentes sistemas, sensores, câmeras e detectores (payloads) com capacidade de inspeção visual HD/ térmica, análise de espectro sonoro, medição de gases e laser scanner para mapeamento de superfícies com corrosão.</t>
  </si>
  <si>
    <t>Diminuir a exposição da tripulação embarcada ao risco (HHER) uma vez que o robô é autônomo/teleoperado e aumento da produtividade. _x000D_
Registro de dados estruturados e rastreabilidade das informações produzidas durante a ronda do robô. _x000D_
Aderente às práticas de transformação digital e as iniciativas que visam a redução de profissionais a bordo de plataformas/UEP autônoma.</t>
  </si>
  <si>
    <t>upimgs/TUPÃ_EX.jpg</t>
  </si>
  <si>
    <t>P&amp;D: R$ 499.528,08</t>
  </si>
  <si>
    <t>ESTRATÉGIA DE IMPLANTAÇÃO: #[ Licenciamento da tecnologia, produção e comercialização realizados pela proponente (Instor) para posterior contratação pelas operadoras de O&amp;G. Obs.: Como a INSTOR já desenvolveu o robô TUPÃ de rodas para a VALE; isso irá facilitar o processo de licitação/comercialização por tratar-se de um upgrade]#</t>
  </si>
  <si>
    <t>Aplicação em plataforma da UN-BS, por exemplo P-68.</t>
  </si>
  <si>
    <t>- Requisitos de área classificada, grau de proteção IP, disponibilidade e qualidade de sinal Wi-Fi, pontos de recarga do robô._x000D_
- Integração com fabricantes que atuam na fronteira tecnológica de sistemas embarcados.</t>
  </si>
  <si>
    <t>- INSTOR (proponente) e as empresas qua atuarão sob sua coordenação como: fornecedores de sensores embarcados (gás, laser, áudio, câmeras), desenvolvedores de sistemas de navegação autônoma, fabricantes de baterias, empresas certificadoras para área EX.</t>
  </si>
  <si>
    <t>Desenvolvimento de empresas especializadas no desenvolvimento de soluções mecatrônicas - softwares e hardwares embarcados.</t>
  </si>
  <si>
    <t>Disponibilidade da área cliente (UN-BS). Adquirir expertise por parte da Petrobras para desenvolver, implantar e aplicar sistemas robóticos.</t>
  </si>
  <si>
    <t>- Redução de HHER._x000D_
- Redução de custos de logística._x000D_
- Aumento da eficiência._x000D_
- Aderência à realidade de "Transformação Digital" .</t>
  </si>
  <si>
    <t>RACIONAL: $[ Foi realizada uma amostragem de tarefas de 1º escalão realizadas em uma plataforma onde as tarefas foram classificadas em 4 níveis de dificuldade (fácil, médio, difícil e restrito); contudo, foram consideradas apenas as tarefas de níveis fácil e médio para valoração, computando o HH de confirmação dessas tarefas. ]$</t>
  </si>
  <si>
    <t>- Deve ser discutido e trabalhado com a força de trabalho que a principal função do robô é a redução do HHER e aumento da eficiência das instalações/negócio._x000D_
- Contrato de suporte para correção de problemas (iniciais), atualizações de softwares e desenvolvimento de novas implementações. A robótica é um processo contínuo._x000D_
- Aumento excessivo da cotação do dólar pode dificultar aquisição das partes robóticas;</t>
  </si>
  <si>
    <t>Robô autônomo dotado de esteiras, para área classificada (zona 1), IP 66, com capacidade de transpor obstáculos (degraus/escadas)  e possuirá conectividade via wifi (airmax) e sensoriamento anticolisão._x000D_
_x000D_
Obs.: O robô a ser desenvolvido pela INSTOR será a partir de unidade tele operada (robô TUPÃ já existente) que foi desenvolvido para a área de mineração (projeto da Vale do rio doce)._x000D_
_x000D_
O desenvolvimento em pauta vem ao encontro dos mais recentes desenvolvimentos de sistemas robóticos para a área offshore.</t>
  </si>
  <si>
    <t>EV-01427</t>
  </si>
  <si>
    <t>Verificação Automática de Lógica</t>
  </si>
  <si>
    <t>No Edital Conexões para a Inovação - Módulo Startup, a empresa VERTESIS apresentou e foi aprovada para desenvolver um software para a edição de Matrizes Causa &amp; Efeito (MCE) e automação de testes de conformidade entre a lógica especificada na MCE e o comportamento do programa implementado no CLP. A entrega é composta por um EDITOR de MCE e um TESTADOR da lógica implementada no CLP.</t>
  </si>
  <si>
    <t>1-	Otimizar o tempo de projeto: o EDITOR facilita a padronização da MCE, evita o retrabalho devido a documentação fora da especificação técnica do projeto, permite consolidar (integrar) várias matrizes em uma só e identificar inconsistência;_x000D_
2-	 Reduzir os custos indiretos decorrentes da correção de erros encontrados tardiamente: a execução automática de testes (TESTADOR) permite encontrar um número maior de erros de implementação no software do CLP antes das etapas avançadas de testes (Teste de Aceitação de Fábrica - TAF) e Comissionamento. É sabido que os custos das correções aumentam significativamente se feitos tardiamente, em etapas mais avançadas do projeto;_x000D_
3-	Melhorar a metodologia de testes: a execução de testes automáticos (TESTADOR) permite que o CLP programado seja sistematicamente testado e corrigido antes do TAF e Comissionamento, evitando assim a correções do software "in loco" durante estas etapas, possibilitando que as equipes responsáveis dediquem mais tempo para tarefas mais críticas como erros de instalação e projeto;_x000D_
4-	Aumentar o nível de confiança no CLP programado do sistema: uma ferramenta automática de testes (TESTADOR) permite centenas de testes e combinações impossíveis de serem feitas em tempo hábil e a um custo adequado por pessoas. A maior cobertura de testes permite aumentar a confiança que o sistema está operando de acordo com a sua especificação funcional de segurança documentada na MCE._x000D_
5-	Evitar acidentes e perdas: a maior cobertura de testes que uma ferramenta automatizada (TESTADOR) permite, faz com que seja mais difícil a passagem de erros que possam levar a falhas perigosas ou espúrias.</t>
  </si>
  <si>
    <t>Custos do termo de cooperação.</t>
  </si>
  <si>
    <t>Atualmente o processo de verificação e resolução de inconsistências na MCE e trabalhosa e complexa, principalmente em projetos com diversos atores. Uma vez produzida, a MCE deve ser programada no CLP e a correção do programa testada. O teste, feito de forma manual, tem uma eficácia limitada pelo tempo e pelo número de combinação a serem testadas. Falhas descobertas tardiamente têm um custo maior de para sua correção.</t>
  </si>
  <si>
    <t>Usabilidade, assertividade, redução de tempo e esforço, correção antecipada de erros.</t>
  </si>
  <si>
    <t>SRGE/ESUP/EICOM_x000D_
SRGE/ESUP/EEI</t>
  </si>
  <si>
    <t>A empresa VERTESIS, vencedora do desafio, fará a entrega comercial.</t>
  </si>
  <si>
    <t>Disponibilidade para o uso dos MVPs em projetos de interesse.</t>
  </si>
  <si>
    <t>Maior eficiência nos projetos, redução de custos, potencial aumento de segurança de processos.</t>
  </si>
  <si>
    <t>Redução de custo. Redução de paradas.</t>
  </si>
  <si>
    <t>A não adesão da Petrobras e dos parceiros.</t>
  </si>
  <si>
    <t>Editor de matriz de causa e efeito que padronize e evite a inclusão de inconsistências no projeto, e testador de lógica que faça testes automáticos apontando quando a lógica é inconsistente com a matriz.</t>
  </si>
  <si>
    <t>EV-01428</t>
  </si>
  <si>
    <t>Inteligência artificial para projeção da demanda e do preço de energia elétrica e gás natural (Huez)</t>
  </si>
  <si>
    <t>Desenvolvimento de uma solução de Inteligência Artificial para estimar e simular de forma assertiva a demanda e o preço da energia elétrica e da demanda gás natural</t>
  </si>
  <si>
    <t>Benefícios diretos:	_x000D_
 - Maior assertividade na previsão dos preços e demanda de energia e de Gás Natural;_x000D_
	_x000D_
 - Otimização da logística e de operações de compra/venda de Gás Natural;_x000D_
_x000D_
 - Planejamento da operação e manutenção do parque termelétrico da Petrobras_x000D_
_x000D_
_x000D_
Benefícios indiretos:_x000D_
 - Possibilidade de extensão para áreas de Refino e E&amp;P, com projeção de preços e de demanda de petróleo e derivados, apoio no controle de operações fundamentais em FPSOs que têm limitações climáticas	_x000D_
	_x000D_
 - Apoio à Gestão do Portifólio do Gás e Energia (incluindo desinvestimentos e priorização da carteira)_x000D_
_x000D_
 - Consolidação da Petrobras na posição de vanguarda/liderança do mercado competitivo de gás</t>
  </si>
  <si>
    <t>N01G</t>
  </si>
  <si>
    <t>Nagib Francisco da Silva</t>
  </si>
  <si>
    <t>9770860</t>
  </si>
  <si>
    <t>Para atender o desafio 17 do Edital Sebrae 2020 a HUEZ propõe uma solução composta por três pilares: o primeiro é baseado na expertise da equipe da empresa HUEZ em customizar soluções de tratamento de dados e previsões de séries temporais no setor de gás e energia no mercado internacional._x000D_
O segundo é a escolha pela robustez da plataforma de gerência de dados e aprendizado de máquina da firma austríaca HAKOM, que, além da historização e auditoria de séries temporais, também permite desenvolver análises e previsões das mesmas, com dezenas de soluções já executadas. O terceiro pilar é a parceria com o SENAI-RS-PGE, que traz consigo uma expertise no desenvolvimento e adaptação de soluções, na análise do mercado de energia com o foco em sistemas termoelétricos, e na coleta de dados importantes para a previsão de energia.</t>
  </si>
  <si>
    <t>Na Situação atual existe a venerabilidade devido a flutuação do mercado._x000D_
A solução será aplicada nos agentes do mercado de energia, tais como: Comercializadoras, associações de autoprodutores, distribuidoras, consumidores livres e geradores._x000D_
A solução deverá estar disponível a partir de 03/2021.</t>
  </si>
  <si>
    <t>Bases de dados, identificação das características do mercado de energia elétrica no Brasil, identificação de agentes externos influenciadores do preço de energia e previsão de cenários de geração de energia e cogeração.</t>
  </si>
  <si>
    <t>Startup, Heues Telecom, SenaiRS-PGE e UPSENSOR.</t>
  </si>
  <si>
    <t>Aumento na qualidade dos dados para tomadas de decisões estratégicas;_x000D_
Otimização das receitas com compra e venda de energia;_x000D_
Diminuição da vulnerabilidade a crises e volatilidade do setor energético;_x000D_
Otimização dos custos operacionais.</t>
  </si>
  <si>
    <t>Recursos de infraestrutura;_x000D_
HH CENPES;_x000D_
HH G&amp;E.</t>
  </si>
  <si>
    <t>Ferramenta para apoio na tomada de decisão;_x000D_
Diagnóstico da qualidade dos dados de entrada que influenciam na previsão de energia;_x000D_
Identificação e diagnóstico das camadas que influenciam na previsão de energia.</t>
  </si>
  <si>
    <t>O impacto econômico do sucesso dessa solução está diretamente relacionado à importância dos recursos monitorados e pelo viés estratégico de desenvolvimento do setor, como pela perspectiva operacional, aumentando a eficiência e reduzindo o risco técnico e financeiro oriundo da compra e venda de energia elétrica e gás natural.</t>
  </si>
  <si>
    <t>Os riscos no resultado do projeto estão relacionados diretamente com a qualidade dos dados coletados, ou mais precisamente, a falta de qualidade e/ou disponibilidade dos mesmos.</t>
  </si>
  <si>
    <t>A solução proposta pela HUEZ TELECOM, em parceria com o SENAIRS-PGE e UPSENSOR prevê a implantação e customização de uma plataforma de análise de séries temporais contemplando os seguintes itens: avaliação e ajuste de bases de dados existentes, identificação da necessidade de encontrar novas bases de dados, identificação das características do mercado de energia elétrica no Brasil, identificação de agentes externos influenciadores do preço de energia e previsão de cenários de geração de energia e cogeração.</t>
  </si>
  <si>
    <t>EV-01429</t>
  </si>
  <si>
    <t>Inteligência artificial para projeção da demanda e do preço de energia elétrica e gás natural (The Insight)</t>
  </si>
  <si>
    <t>Startup : R$ 471.951,72 (quatrocentos e setenta e um mil, novecentos e cinquenta e um reais esetenta e dois centavos)_x000D_
HH CENPES e G&amp;E: ??</t>
  </si>
  <si>
    <t>Entre os desafios lançados, como uma das necessidades de solução, estava o de número 17, Edital Sebrae 2020, o qual solicitava, FERRAMENTA COMPUTACIONAL QUE INTEGRASSE DIVERSAS FONTES DE DADOS EXTERNOS PARA SIMULAR DEMANDA E PREÇOS FUTUROS DE ENERGIA ELÉTRICA NO BRASIL._x000D_
Para a PETROBRAS a necessidade de estimar antecipadamente a demanda e o preço da Energia Elétrica é de extrema relevância uma vez que uma das fontes de energia elétrica no Brasil decorre da geração termoelétrica, em especial em suas usinas._x000D_
Com a entrada do PLD horário e do CMO horário, se torna ainda mais necessário o obtenção de informações antecipadas de demanda e preço de Energia Elétrica e demanda Gás Natural de forma assertiva._x000D_
Uma das fontes energéticas principais do país, a geração termoelétrica traz segurança e flexibilidade para o setor de Energia Elétrica no Brasil e a possibilidade de antecipar cenários de forma assertiva traz melhor eficiência para a PETROBRAS e pode impactar no setor de Energia Elétrica como um todo._x000D_
Estimar a demanda e o preço da Energia Elétrica auxiliará a PETROBRAS no melhor planejamento de sua estrutura no setor termoelétrico, assim como no setor não térmico.</t>
  </si>
  <si>
    <t>Na Situação atual existe a venerabilidade devido a flutuação do mercado._x000D_
A solução será aplicada nos agentes do mercado de energia, tais como: Comercializadoras, associações de autoprodutores, distribuidoras, consumidores livres e geradores._x000D_
A solução deverá estar disponível a partir de 03-2021.</t>
  </si>
  <si>
    <t>Bases de dados, identificação das características do mercado de energia elétrica no Brasil, identificação de agentes externos influenciadores do preço de energia e previsão de cenários de geração de energia e logística de gás natural.</t>
  </si>
  <si>
    <t>Startup_x000D_
THE INSIGHT - PRISMWARE PESQUISA E DESENVOLVIMENTO DE HARDWARE E SOFTWARE EIRELI</t>
  </si>
  <si>
    <t>A estimativa de impacto direto para setor de energia elétrica apenas, com o uso da solução TIEP-EE, é de 100 milhões de reais considerando um horizonte de 04 anos. Não é possível estimar o impacto do TIEP-GN no setor de gás natural, mas com melhores tomadas de decisão maximizará os lucros da PETROBRAS._x000D_
Vale observar que no setor existem diversas fontes oficiais que antecipam através de modelos, o preço e a demanda da Energia Elétrica no Brasil. Ocorre que as previsões ficam disponíveis com uma margem de tempo pequena para a tomada de decisão de maneira segura, além de estarem espalhados em diversas fontes.</t>
  </si>
  <si>
    <t>Os riscos no resultado do projeto estão relacionados diretamente com a qualidade dos dados coletados, ou mais precisamente, a falta de qualidade e/ou disponibilidade dos mesmos</t>
  </si>
  <si>
    <t>O projeto TIEP (The Insight Energy Prediction), é um modelo com aplicação de Inteligência Artificial que consiste em um algoritmo capaz de estimar a oferta e preço de Energia Elétrica(EE) dinamicamente através da análise de várias fontes de dados a partir da aplicação de Inteligência Artificial(AI).</t>
  </si>
  <si>
    <t>EV-01430</t>
  </si>
  <si>
    <t>Full-Waveform Imaging</t>
  </si>
  <si>
    <t>Disponibilização e implantação do algoritmo Full-Waveform Imaging.</t>
  </si>
  <si>
    <t>Melhoria do imageamento sísmico.</t>
  </si>
  <si>
    <t>- Falta de pessoal especializado para processar o dado sísmico do cliente. - Custo computacional elevado, demandando o uso de clusters de computação de alto-desempenho em GPUs.</t>
  </si>
  <si>
    <t>- A solução encontra-se no seu primeiro ano de desenvolvimento, com previsão de conclusão para 2023.</t>
  </si>
  <si>
    <t>- O alto custo de processamento desse tipo de metodologia deve impedir que empresas prestadoras de serviço forneçam produtos similares no futuro próximo.</t>
  </si>
  <si>
    <t>- Geofísicos desenvolvedor de metodologias de pesquisa e desenvolvimento. - Analistas de sistema com experiência em C e Python para implementação do sistema. - Geofísicos de processamento para preparar o dado do teste piloto para o cliente. - Clusters de computação de alto desempenho baseados em GPUs Nvidia, de geração Volta ou superior.</t>
  </si>
  <si>
    <t>Propõe-se entregar um algoritmo de migração sísmica 3D baseado na inversão completa do campo de onda. O objetivo é desenvolver uma metodologia capaz de ser aplicada no domínio do dado sísmico e que permita uma melhoria da resolução da imagem migrada, com maior conteúdo de frequências, melhor balanceamento de amplitudes (removendo efeitos de iluminação, por exemplo).</t>
  </si>
  <si>
    <t>EV-01431</t>
  </si>
  <si>
    <t>Silicificação no Pré-Sal da Bacia de Campos</t>
  </si>
  <si>
    <t>Investigação de processos de silicificação observados em poços do pré-sal da Bacia de Campos, através da aplicação de técnicas analíticas avançadas e integração de dados multiescalares.</t>
  </si>
  <si>
    <t>A presença expressiva de sílica em poços do pré-sal tem fortes impactos sobre a qualidade dos reservatórios. Em alguns casos, a silicificação intensa pode comprometer porosidade e atuar como barreiras de permeabilidade. Dessa forma, é importante aplicar as mais modernas tecnologias para caracterizar e entender como ocorrem os processos de silicificação e como eles afetam as rochas carbonáticas A entrega contempla os seguintes produtos:_x000D_
1) Identificação e caracterização dos diferentes tipos de sílica presentes nas amostras selecionadas, utilizando amplo espectro de técnicas analíticas (2D e 3D);_x000D_
2) Determinação de variações cristalográficas, químicas e isotópicas entre os tipos de sílica;_x000D_
3) Caracterização da mineralogia exótica associada à silicificação e aos processos hidrotermais;_x000D_
5) Avaliação dos resultados analíticos para entendimento dos processos de silicificação;_x000D_
4) Comparação entre os resultados obtidos para amostras dos poços selecionados e poços de outras áreas com processos de silicificação identificados.</t>
  </si>
  <si>
    <t>upimgs/Silica.png</t>
  </si>
  <si>
    <t>1 - HH CENPES/PDIEP/CMG/TR;_x000D_
2 - HH CENPES/PDIEP/CMG,_x000D_
3 - Custos de serviços laboratoriais/analíticos,</t>
  </si>
  <si>
    <t>1 - Manter os equipamentos de laboratórios do CENPES funcionando; _x000D_
_x000D_
2 - Realizar análises isotópicas em laboratórios do exterior.</t>
  </si>
  <si>
    <t>Aplicação em áreas exploratórias do pré-sal da Bacia de Campos.</t>
  </si>
  <si>
    <t>O andamento deve ser acompanhado pelos interlocutores da EXP para que a implantação seja mais efetiva.</t>
  </si>
  <si>
    <t>EXP/AEXP/AT2; CETEM, University of Houston; EXP/TPGG/TDGEO; EXP/TAID/TID/GDGEO.</t>
  </si>
  <si>
    <t>HH interno, Termos de Cooperação e Contratos de serviços externos.</t>
  </si>
  <si>
    <t>A entrega permitirá os aprimoramento dos modelos geológicos preditivos utilizados na Exploração, com maior detalhamento da ocorrência de silicificação e melhor entendimento do impacto desse processo nos reservatórios.</t>
  </si>
  <si>
    <t>Limitar perdas futuras devido a perfuração de poços com extensos intervalos silicificados não porosos. Aumentar a previsibilidade da ocorrência de silicificação em rochas do pré-sal.</t>
  </si>
  <si>
    <t>Avaliação dos resultados analíticos para entendimento dos processos de silicificação, da fonte da sílica e da sua temperatura de precipitação.</t>
  </si>
  <si>
    <t>EV-01432</t>
  </si>
  <si>
    <t>Indicadores de Confiabilidade e Integridade no SELEPOCO</t>
  </si>
  <si>
    <t>EV-01433</t>
  </si>
  <si>
    <t>Prezados, essa entrega "em elaboração" virou MVP, favor retirá-la do Map-e, obrigada!</t>
  </si>
  <si>
    <t>Essa entrega não ficou nem 3 dias antes de virar MVP, mas não consigo excluí-la. Não posso colocá-la com cancelada porque ela nunca foi válida.</t>
  </si>
  <si>
    <t>EV-01434</t>
  </si>
  <si>
    <t>RPAS de inspeção automatizada para detecção e avaliação de corrosão</t>
  </si>
  <si>
    <t>Projeto Harpia: Desenvolvimento de protótipo funcional composto por aeronave remotamente pilotada (RPA), equipada com sensores ópticos para detecção e registro da corrosão e de software de visão computacional para avaliação da corrosão na parte externa de estruturas metálicas. _x000D_
A arquitetura do software será desenvolvida para que o sistema seja agnóstico às plataformas de inspeção.</t>
  </si>
  <si>
    <t>Proporcionar ganho de escala através de inspeção automatizada de áreas sob corrosão, localizando-a de forma precisa e quantificando a sua extensão. Espera-se que a solução proporcione ganhos de produtividade bem como a redução do HH de exposição ao risco dos profissionais (diminuir a montagem de andaimes e utilização de profissionais IRATA).</t>
  </si>
  <si>
    <t>Custos econômicos envolvidos no P&amp;D: R$ 999.950,11.</t>
  </si>
  <si>
    <t>DESAFIOS: Desenvolver o software de visão computacional para inspeção automatizada de corrosão e ter um sistema ótico embarcado capaz de captar com precisão as imagens e permitir a sua análise e dimensionamento._x000D_
A análise, identificação e mensuração de corrosão em estruturas industriais de grandes dimensões (em operação) constitui-se num desafio._x000D_
_x000D_
ESTRATÉGIA DE IMPLANTAÇÃO: #[ Licenciamento da tecnologia e produção comercial do produto para futura comercialização e contratação pela Petrobras ]#</t>
  </si>
  <si>
    <t>Desenvolvimento de software: a ser desenvolvido. A CTR3SM possui experiência no desenvolvimento de software para detectar corrosão em estruturas de linhas de transmissão. _x000D_
Situação atual: integração de hardware mecânico e eletro-eletrônico a ser realizada._x000D_
O desenvolvimento será aplicado em plataformas da UN-BS como abrangência para qualquer unidade offshore, onshore ou planta industrial que necessite de análise e dimensionamento de áreas sob corrosão. Aplicação: previsão Ago/22.</t>
  </si>
  <si>
    <t>Dificuldades na criação do software que podem impactar na definição da compra ou aluguel do drone. _x000D_
A tomada de decisão ocorrerá até o sexto mês do projeto com relação a compra ou aluguel do ARP para os testes e validação em campo.</t>
  </si>
  <si>
    <t>- Participação ativa da unidade cliente trazendo os casos de interesse para discussão pormenorizada. _x000D_
- CTR3SM com a sua experiência no desenvolvimento de projetos similares.</t>
  </si>
  <si>
    <t>- Desenvolvimento de empresas e profissionais na área de prestação de serviços de inspeção remota e automatizada de corrosão._x000D_
- Fornecedores de hardwares (sensores e câmeras) com experiência no segmento de obtenção de imagens de altíssima definição.</t>
  </si>
  <si>
    <t>-  Algoritmos de inteligência artificial e visão computacional._x000D_
- Infraestrutura computacional._x000D_
- Veículos e sensores de inspeção._x000D_
- Equipe de inspeção e análise._x000D_
- Equipe de software.</t>
  </si>
  <si>
    <t>- Redução de HHER através da redução da equipe de montadores de andaimes e de profissionais embarcados._x000D_
- Redução de custos logísticos._x000D_
- Melhor monitoramento dos ativos e de sua integridade estrutural._x000D_
- Aderência ao processo de Transformação Digital da Petrobras.</t>
  </si>
  <si>
    <t>RACIONAL DE VALORAÇÃO:_x000D_
$[PRELIMINAR (Necessário validar com a UN-BS):_x000D_
 _x000D_
1 - Um inspetor de pintura nível 1 (Abraço/NACE)._x000D_
2 - Cada perna de voo de R$1.000,00 – duas pernas de voo para cada 14 dias por profissional. Dois profissionais ao longo de um mês: R$ 4.000, 00 de translados._x000D_
3 - Salário do profissional em torno de R$7.000,00 – área offshore: R$14.000,00 com os encargos. Dois profissionais: Total R$ 28.000,00._x000D_
4 - Custo de hotelaria R$ 1.820,00 para 14 dias. R$3. 700,00/mês._x000D_
5 - Premissa: delineamento apenas visual (sem andaimes)._x000D_
6 – Sub-total: R$ 35.700,00 por mês._x000D_
7 - Total de três meses de atividade ao logo de um ano. Atividade um ano sim e outro não. Considerado um universo de 14 plataformas e 33% da área feita com drone (casco, casario, flare, heliponto):R$35.700 x 3 x 7 x 0,33 = 250 mil reais/ano (aprox.). Necessário validar quantos meses e quantos postos._x000D_
8 - Custo estimado para a compra do equipamento de 600 mil reais. Vida útil do equipamento de 5 anos. Gastos com treinamento estimados de 50 mil reais a cada cinco anos._x000D_
_x000D_
Notas: _x000D_
i) Diminuição da exposição ao risco de acidentes de profissionais._x000D_
ii) Projeto agnóstico – independe da plataforma para aquisição de imagens._x000D_
iii) Incertezas: limitações do produto final, % áreas de sombra no delineamento.]$</t>
  </si>
  <si>
    <t>- Dificuldades no desenvolvimento satisfatório do software de visão computacional para detecção automatizada de corrosão. _x000D_
- Dificuldade para realização dos testes em campo (tanto onshore como offshore).</t>
  </si>
  <si>
    <t>Drone dotado de câmeras e sensores para aquisição de imagens e o desenvolvimento de software para análise e detecção de corrosão, determinação de sua localização e mensuração de sua área._x000D_
As imagens coletadas pelas plataformas serão processadas pelos algoritmos e disponibilizadas em interface atendendo critérios técnicos para validação pelos inspetores de pintura.</t>
  </si>
  <si>
    <t>EV-01435</t>
  </si>
  <si>
    <t>Teste Valoração Fibra Ótica</t>
  </si>
  <si>
    <t>EV-01436</t>
  </si>
  <si>
    <t>Ferramental de Análise de Confiabilidade</t>
  </si>
  <si>
    <t>Sistema que integra ferramentas e modelos de confiabilidade. _x000D_
A ferramenta consumirá dados de Banco de Confiabilidade (Wellmaster, Wellson, SAP4Hana, MINERVA, etc.) e tem como saída as métricas de confiabilidade que servem para auxiliar no processo de desenvolvimento e tomada de decisão no contexto da Petrobras.</t>
  </si>
  <si>
    <t>- Facilitar o acesso e uso de ferramentas e modelos estatísticos;_x000D_
- Estimular o acompanhamento e gestão da confiabilidade dos projetos desde as etapas iniciais do desenvolvimento;_x000D_
- Fornecer informações suporte para tomada de decisão baseada em dados.</t>
  </si>
  <si>
    <t>EV-01437</t>
  </si>
  <si>
    <t>SINAPSE</t>
  </si>
  <si>
    <t>O Sinapse visa prover um procedimento de otimização flexível que permite realizar projetos integrados e otimizados de sistemas flutuantes de produção</t>
  </si>
  <si>
    <t>Redução do HH necessário para desenvolvimento de Projeto de Ancoragem. Possível redução de custos de projeto de ancoragem e/ou do arranjo submarino identificando configurações otimizadas de projetos de sistemas de produção offshore alterando o projeto de ancoragem.</t>
  </si>
  <si>
    <t>Investimento no P&amp;D de R$ 1,4M.</t>
  </si>
  <si>
    <t>Adequar as alterações dos projetos ao cronograma dos projetos de desenvolvimento da produção</t>
  </si>
  <si>
    <t>Os projetos são feitos de maneira manual dificultando vislumbrar oportunidades de otimização dada o prazo para analisar os projetos. Estuda-se possibilidades de aplicar essa metodologia nos próximos projetos de Búzios.</t>
  </si>
  <si>
    <t>Projetos do sistema de ancoragem, Projeto do sistema submarino</t>
  </si>
  <si>
    <t>Externamente_x000D_
Instituições de Pesquisa: UFSC_x000D_
Internamente_x000D_
SRGE/ESUP/ENG/EBNG</t>
  </si>
  <si>
    <t>O desenvolvimento do Projeto de pesquisa conseguir se adequar ao do projeto de desenvolvimento da produção</t>
  </si>
  <si>
    <t>O HH necessário para realizar as análises de projeto</t>
  </si>
  <si>
    <t>Redução de custo de CAPEX.</t>
  </si>
  <si>
    <t>Ganhos Econômicos com a redução de custo do sistemas de ancoragem de UEPs e Sistemas Submarinos.</t>
  </si>
  <si>
    <t>O desenvolvimento da solução atrasar e não dar tempo de realizar as análises que podem ser incorporadas nos projetos de desenvolvimento da produção.</t>
  </si>
  <si>
    <t>A proposta da entrega é criar um workflow de desenvolvimento de projeto para realizar otimizações do sistema de ancoragem que possam viabilizar a diminuição do seu custo ou de outros, como o sistema submarino.</t>
  </si>
  <si>
    <t>EV-01438</t>
  </si>
  <si>
    <t>IA aplicado a caracterização Mecânica de Amostras de Búzios</t>
  </si>
  <si>
    <t>Aplicar IA em conjunto de ensaios a serem realizados para Búzios visando a predição de propriedades mecânicas para elaboração de modelo geomecânico 3D</t>
  </si>
  <si>
    <t>Agilização na montagem de modelos geomecânicos 3D</t>
  </si>
  <si>
    <t>BJ17</t>
  </si>
  <si>
    <t>Francisco Henriques Ferreira</t>
  </si>
  <si>
    <t>326313</t>
  </si>
  <si>
    <t>EV-01439</t>
  </si>
  <si>
    <t>Disponibilização de reparos temporários qualificados</t>
  </si>
  <si>
    <t>1-Avaliar a extensão de vida útil de 3 meses para 12 meses dos reparos temporários qualificados por materiais compósitos._x000D_
2-Disponibilizar instruções de reparos mecânicos qualificados e projeto de abraçadeiras.</t>
  </si>
  <si>
    <t>1-Atualmente os reparos emergenciais por compósitos tem validade somente de 3 meses, prazo muito curto para a unidade promover uma solução definitiva. A extensão para 12 meses permitirá um tempo adequado para a solução permanente._x000D_
2-A disponibilização de instruções de reparos mecânicos qualificados evitará interdições ou multa por parte dos órgãos fiscalizadores. Além disso, o projeto mecânico de abraçadeiras fornecerá maior agilidade para aplicação de reparos por parte das unidades operacionais.</t>
  </si>
  <si>
    <t>upimgs/imagem2.2depois.JPG</t>
  </si>
  <si>
    <t>Monitorar os reparos durante 12 meses em ambiente sujeito às intempéries, sob pressão.</t>
  </si>
  <si>
    <t>Situação atual: O padrão  PE-2E&amp;P-01004 “GESTÃO E APLICAÇÃO DE REPARO TEMPORÁRIO QUALIFICADO EM MATERIAL COMPÓSITO” permite apenas um prazo de 3 meses. O estudo permitirá uma extensão para 12 meses._x000D_
Além disso, instruções de reparos mecânicos qualificados evitarão a interdição ou multa por parte dos órgãos fiscalizadores._x000D_
Esta entrega visa atender três requisitos da ANP para aceitação de reparos temporários qualificados: Gestão de aplicação dos reparos; Material Qualificado e Treinamento da equipe executora._x000D_
Local de Aplicação: todas as unidades operacionais do E&amp;P._x000D_
Quando: Entrega parcial em Nov/2021 e final em Mai/2022.</t>
  </si>
  <si>
    <t>Fornecedor do reparo; pressão máxima; temparatura máxima, limite superior de defeito, degradação, preparação de superfície.</t>
  </si>
  <si>
    <t>Dentro da Petrobras: GIA-E&amp;P/EAEP/CAEP, UN-BC, UN-ES, UN-BS, Búzios. _x000D_
Fora da Petrobras: Universidade Federal Fluminense, fornecedores de reparos de compósitos e mecânicos.</t>
  </si>
  <si>
    <t>Disponibilização  de reparos temporários qualificados pelas empresas de reparos por compósitos.</t>
  </si>
  <si>
    <t>Ambiente controlado de temperatura e pressão para avaliação da degradação de reparos temporários qualificados.</t>
  </si>
  <si>
    <t>Levou-se em consideração o impacto do estudo para evitar parada de produção em função de uma auditoria e interdição por parte de órgãos fiscalizadores._x000D_
_x000D_
O número identificado foi de 0,67 dias por ano para um percentual de 25% da produção de um dia da empresa. As premissas utilizadas para obter o valor de 0,67 estão na planilha a parte._x000D_
_x000D_
_x000D_
Desta forma tem-se :_x000D_
_x000D_
Tomando como base a produção da empresa em 2020 de 2.280.000 barris, US$ 30,00 o valor do barril e 5,04 R$/US$ e impacto de 25% da produção, tem-se:_x000D_
_x000D_
Benefício total por ano = tempo de parada evitado por ano x 25% da produção diária x valor do barril x taxa de conversão R$/US$ - Custo dos reparos._x000D_
_x000D_
Benefício total por ano = 0,67 dia/ano x 0,25 x 2.280.000 x 30 x 5,04 – 10.000x322._x000D_
_x000D_
Benefício total por ano = R$ 54.629.010,00_x000D_
_x000D_
Descontando os três meses, tem um benefício final de _x000D_
_x000D_
R$ 41 milhões/ano.</t>
  </si>
  <si>
    <t>Há o risco dos reparos não resistirem à degradação de 12 meses.</t>
  </si>
  <si>
    <t>Atualmente os reparos emergenciais por compósitos tem validade somente de 3 meses, prazo muito curto para a unidade promover uma solução definitiva. A extensão para 12 meses permitirá um tempo adequado para a solução permanente. Outro ponto importante é a disponibilização de instruções de reparos mecânicos qualificados</t>
  </si>
  <si>
    <t>EV-01440</t>
  </si>
  <si>
    <t>TriGeA: Machine Learning Aplicado ao Prognóstico de Falhas e Previsão de Vida Útil Remanescente (RUL)</t>
  </si>
  <si>
    <t>Aprimorar o software TriGeA com a inclusão de três módulos para aplicação em solução de gestão de ativos industriais e previsão de vida útil remanescente (RUL).</t>
  </si>
  <si>
    <t>- Gestão de Ativos;_x000D_
- Evidenciar através de índices e de forma sintetizada (redução dimensional) a condição dos equipamentos;_x000D_
- Estimar a evolução desses índices, prevendo valores em instantes futuros, e estabelecer faixas indicativas do momento recomendado para intervenção (manutenção);</t>
  </si>
  <si>
    <t>G&amp;E/EECP/EEQ</t>
  </si>
  <si>
    <t>Startup : R$ 1.235.206,24 (Hum milhão, duzentos e trinta e cinco, duzentos e seis reais e vinte e quatro centavos)</t>
  </si>
  <si>
    <t>Antecipar a possibilidade de paradas, perdas de desempenho e outras variações em sistemas de produção de energia solar ou eólica.Estimar a demanda e o preço da Energia Elétrica auxiliará a PETROBRAS no melhor planejamento de sua estrutura no setor termoelétrico, assim como no setor não térmico.</t>
  </si>
  <si>
    <t>Com os resultados deste projeto serão aplicados no setor de Petróleo, Gás Natural, Biocombustíveis e outras fontes de Energia Renováveis poderá fazer o monitoramento de suas aplicações de geração de energia, além de gerar modelos de ML para equipamentos de processo em geral. Esta solução pode ser aplicada em toda a cadeia de óleo e gás, geração de energia, bem como em outras atividades industriais o Brasil e do exterior._x000D_
Ferramenta pronta para utilização: ano de 2023</t>
  </si>
  <si>
    <t>Para a execução do projeto e para que as entregas sejam feitas de acordo com os objetivos propostos no plano de trabalho, serão levados em consideração os seguintes parâmetros: o modelo de gestão do contrato, atendimento dos objetivos, execução cronograma, atendimento do escopo e qualidade das entregas.</t>
  </si>
  <si>
    <t>Startup_x000D_
Trisolutions Soluções em Engenharia LTDA</t>
  </si>
  <si>
    <t>Como premissas existe a necessidade de apoio técnico, questões técnicas e de infraestrutura. _x000D_
Como apoio técnico: necessidade da PETROBRAS disponibilizar equipe para dar apoio nas definições e aprovação das atividades, fornecer material técnico e discutir e aprovar as entregas do projeto, fornecer documentação técnica disponível (manuais, normas, folhas de dados P&amp;Ids e descritivos de controle e de processo, fornecer os dados de processos necessários para a execução do projeto, fornecer apoio para instalação e configuração remota nos servidores. _x000D_
Como questões técnicas: que as atividades de desenvolvimento do projeto terão seu escopo e projeto conceitual apresentados pela Trisolutions e serão criticadas e aprovadas junto à Petrobras.  O módulo de energia eólica e energia solar terá uma abordagem simplificada, visando a implementação dos indicadores fornecidos nas normas técnicas.  _x000D_
Não serão desenvolvidos algoritmos em machine learnig para esses equipamentos. _x000D_
As atividades de desenvolvimento são estruturadas em springs, permitindo o desenvolvimento de pequenos entregáveis e corrigindo eventuais desvios de forma ágil_x000D_
Quanto a infraestrutura existe a necessita de disponibilizar acesso remoto aos servidores onde o TriGeA será instalado e configurado e a necessidade da Petrobras disponibilizar acesso remoto aos sistemas auxiliares que serão integrados e terão dados lidos pelo TriGeA.</t>
  </si>
  <si>
    <t>Recursos de infraestrutura;_x000D_
HH CENPES_x000D_
HH G&amp;E.</t>
  </si>
  <si>
    <t>Aumento da confiabilidade e disponibilidade dos sistemas que utilizam equipamentos como turbinas a gás, turbinas a vapor, compressores centrífugos e alternativos, entre outros.</t>
  </si>
  <si>
    <t>O impacto econômico do sucesso desta solução está diretamente relacionado à importância dos ativos monitorados, no caso, equipamentos como turbinas a gás, turbinas a vapor, compressores centrífugos e alternativos, ao aumento da sua disponibilidade e à manutenção da produção da unidade em que estes ativos monitorados se encontram.</t>
  </si>
  <si>
    <t>Os riscos nos resultados do projeto estão relacionados diretamente com a qualidade dos dados fornecidos, atraso na disponibilização da infraestrutura, falta de material técnico necessários, falha da equipe de apoio podem, atraso na definição das aplicações piloto e no envolvimento da equipe ao longo do projeto.  O sucesso das aplicações piloto depende diretamente da unidade, dos equipamentos escolhidos e da disponibilidade dos dados, que será necessário um volume grande de dados de operação para um melhor desempenho dos modelos em machine learning.ou mais precisamente, a falta de qualidade e/ou disponibilidade dos mesmos._x000D_
Não performar conforme esperado.</t>
  </si>
  <si>
    <t>Este projeto pretende aprimorar o TriGeA, que é uma solução para gestão de ativos industriais, através da inclusão de um framework genérico para geração de modelos para prognóstico de falhas e previsão de vida útil remanescente (RUL), além da determinação da condição e detecção de anomalias em ativos industriais com o uso de técnicas de Machine Learning (ML). Além do framework genérico de geração de modelos por ML, serão desenvolvidos dois módulos novos de monitoramento para:_x000D_
- Famílias de ativos utilizados na geração de energia a partir de fontes não renováveis e no tratamento de gás._x000D_
- Famílias de ativos de geração de energia a partir de fontes renováveis (eólica e solar)._x000D_
Os módulos incluem análises e cálculos automatizados, bem como interfaces de visualização de resultados. Eles serão testados, aprimorados e validados em aplicações-piloto de termoelétricas e plantas de tratamento de gás da Petrobras, além de terem módulos para energia solar e eólica.</t>
  </si>
  <si>
    <t>EV-01441</t>
  </si>
  <si>
    <t>Fator R na Modelagem Sísmica-Geomecânica de Reservatórios</t>
  </si>
  <si>
    <t>Caracterização laboratorial de um modelo de fator R por tipo de reservatório típicos das Bacias de Campos e Santos para modelagem e previsão de time-shifts considerando os efeitos geomecânicos induzidos pela produção.</t>
  </si>
  <si>
    <t>Melhorar a previsibilidade de deformações, reduzindo riscos de operação e gerenciamento dos campos.</t>
  </si>
  <si>
    <t>CWFK</t>
  </si>
  <si>
    <t>Josenilda do Nascimento Lonardelli</t>
  </si>
  <si>
    <t>241852</t>
  </si>
  <si>
    <t>HH CENPES e Unidades de Negócio; despesas com ensaios e aquisição de material.</t>
  </si>
  <si>
    <t>1. Disponibilidade de amostras de rochas-reservatório e selantes representativas dos diversos campos da companhia;_x000D_
2. Disponibilidade de HH;_x000D_
3. Disponibilidade de equipamento.</t>
  </si>
  <si>
    <t>Em fase de ensaios laboratoriais. Poderá ser aplicada à todos os campos. A partir das primeiras entregas das análises laboratoriais.</t>
  </si>
  <si>
    <t>Disponibilização do estudo sobre a abrangência do range de valores e modelagem do fator R específicos de cada litologia e caracterizados para os reservatórios da companhia.</t>
  </si>
  <si>
    <t>Empregados a área de Geociências e Engenharia de Reservatórios do CENPES;_x000D_
Unidades de Negócios da Petrobras.</t>
  </si>
  <si>
    <t>As aquisições de testemunhos nos poços devem cobrir rochas reservatório e selante e o  maior número de poços possível, uma vez que a metodologia depende da análise de amostras de rocha com densidade de amostragem adequada.</t>
  </si>
  <si>
    <t>Amostras de rochas dos diferentes campos e reservatórios da companhia; HH interno (profissionais da área de Geociências e Engenharia de Reservatórios), serviços de análise e controle externo.</t>
  </si>
  <si>
    <t>A integração sísmica-geomecânica, via fator R, aumentará a qualidade de predição dos modelos usados no gerenciamento do reservatório.</t>
  </si>
  <si>
    <t>Melhor posicionamento para poços infill; aumentar o índice de produtividade de poço; reduzir risco na perfuração, aumentar o fator de recuperação e melhorar a malha de drenagem.</t>
  </si>
  <si>
    <t>Mudança de portfólio e redução de investimento causando desmobilização de equipes de parceiros externos.</t>
  </si>
  <si>
    <t>Diferentes fatores que impactam o fator R, definindo seu comportamento e relevância. Este resultado será usado para aperfeiçoamento do modelo geomecânico, que integrado a sísmica 4D, tem o real potencial de melhorar as previsões de produção do reservatório.</t>
  </si>
  <si>
    <t>EV-01442</t>
  </si>
  <si>
    <t>ICARO-REVIT: Otimização da Interligação de Poços em Projetos de REVIT</t>
  </si>
  <si>
    <t>Sistema de otimização para interligação de poços (novos ou remanejados) em projetos de revitalização de campos (REVITs).</t>
  </si>
  <si>
    <t>Aumento da economicidade de projetos de REVIT pela seleção otimizada de poços (novos ou remanejados) na fase de projeto conceitual/básico. A seleção sistemática baseada no compromisso entre custo de interligação e retorno financeiro proveniente da produção leva a captura de valor pelos projetos.</t>
  </si>
  <si>
    <t>upimgs/EV-Icaro-Revit.jpg</t>
  </si>
  <si>
    <t>Os custos principais referem-se a HH especializado e contratos de desenvolvimento do sistema Geresim.</t>
  </si>
  <si>
    <t>Principal desafio é para especificação de requisitos dos sistemas à luz do problema referente ao projeto REVIT para o campo de Tupi.</t>
  </si>
  <si>
    <t>Sob a visão do Reservatórios, os projetos de REVIT exigem uma escolha de quais poços devem ser remanejados das plataformas antigas para as novas. É uma decisão complexa e não-trivial, pois além do retorno que cada poço possa oferecer, tem que se levar em custo o de interligação. A análise das opções feita manualmente e muito difícil e sistemas de otimização podem trazer valor._x000D_
A aplicação será dada no campo de Tupi com foco nos projetos que estão sob análise.</t>
  </si>
  <si>
    <t>A entrega se mede diretamente pelo VPL de projeto ganho com as estratégias indicadas pelo sistema de otimização ICARO-REVIT._x000D_
A proposição de opção pelo otimizador segue o mesmo conceito usado pelas equipes de Reservatórios do projeto de negócio, portanto a comparação é direta.</t>
  </si>
  <si>
    <t>Desenvolvimento de sistema para produção junto do Instituto Tecgraf dentro do sistema Geresim.</t>
  </si>
  <si>
    <t>Premissas econômicas são os elementos mais críticos pois impactam as métricas econômicas de avaliação de projetos. Todavia, tais premissas adotadas pelo projeto são as mesmas usadas pelo sistema de otimização, reduzindo o impacto na entrega.</t>
  </si>
  <si>
    <t>O recurso crítico é a manutenção do contrato de serviços com o Instituto Tegraf para desenvolvimento e manutenção do sistema Geresim.</t>
  </si>
  <si>
    <t>Estudos preliminares indicam ganhos de até 5% o valor presente líquido de projetos de REVIT a partir da redução do CAPEX da interligações de poços menos atrativos, com eventual aumento das receitas pela melhoria do perfl de produção dos poços escolhidos para o projeto.</t>
  </si>
  <si>
    <t>Ganho econômico vem da melhor economicidade dos projetos de REVIT a partir a implantação das estratégias de interligação/remanejamento de poços para  revitalização.</t>
  </si>
  <si>
    <t>Há baixos riscos para a não geração de valor esperado. O principal risco é a empresa desistir de projetos de revitalização de campos maduros, passando a adotar outras estratégias de negócio para os campo maduros.</t>
  </si>
  <si>
    <t>Desenvolver sistema para apoiar decisão quanto a interligação ou não de poços dentro de projetos de REVIT, particularmente nos projetos de REVIT para o campo de Tupi em construção nesse momento.</t>
  </si>
  <si>
    <t>EV-01443</t>
  </si>
  <si>
    <t>Realidade virtual para treinamento de processos</t>
  </si>
  <si>
    <t>Desenvolvimento de simulador em realidade virtual, criando metodologia para treinamento de processos da indústria de Oil&amp;Gas, em um_x000D_
ambiente seguro e intuitivo.</t>
  </si>
  <si>
    <t>Aumento da efetividade dos treinamentos, com redução do número de acidentes, fatalidades e erros incorridos em operação. Redução da exposição ao risco e da necessidade de embarques e treinamentos ministrados em local de trabalho. Facilitação de _x000D_
atividades a distância.</t>
  </si>
  <si>
    <t>upimgs/vrmonkey.png</t>
  </si>
  <si>
    <t>P&amp;D: 0,699 MM R$_x000D_
Implantação: ainda não calculados</t>
  </si>
  <si>
    <t>. Modelo de contratação para implantação, abrangência e sustentação posterior ao desenvolvimento da solução (término do termo de cooperação)_x000D_
. Validação dos ganhos e comprometimento dos clientes e stakeholders internos_x000D_
. Limitações de orçamento e de agilidade para  aquisição de equipamentos necessários à implantação_x000D_
. Cooperação da TIC para implantação e sustentação na infraestrutura da companhia</t>
  </si>
  <si>
    <t>Situação atual: baixa eficiência de alguns processos de _x000D_
treinamento de SMS, que demandam embarques (POB), alto HHER;  limitações cognitivas de treinamentos  baseados em conteúdo teórico, sem percepção de "presença" no cenário de operação_x000D_
_x000D_
Aplicação: Todas as unidades industriais_x000D_
_x000D_
Implantação: MVPs no segundo semestre de 2021, entrega final no primeiro semestre de 2022</t>
  </si>
  <si>
    <t>1- Comprometimento e planejamento  dos clientes para implantação da solução, com mudanças necessárias de processos de treinamento_x000D_
2- Integração aos sistemas corporativos relacionados</t>
  </si>
  <si>
    <t>1- UP e Academia de SMS - implantação da solução como treinamento corporativo de acordo com as  necessidades das áreas de negócio_x000D_
_x000D_
2- Clientes internos: UNs/SMS, AGP, GIA-  Validação das demandas de treinamento e evolução da solução desenvolvida, implantação e governança_x000D_
_x000D_
3- SEBRAE  - parceiro e intermediário no processo de contratação e gestão da startup executora do projeto (VRMonkey)_x000D_
_x000D_
_x000D_
_x000D_
_x000D_
4- TIC - Apoio técnico à integração das ferramentas desenvolvidas com os sistemas, bancos de dados e processos internos da Petrobras</t>
  </si>
  <si>
    <t>A rápida evolução e barateamento das tecnologias e equipamentos empregados é inexorável, praticamente garante atratividade cada vez maior de treinamentos empregando realidade virtual e realidade mista</t>
  </si>
  <si>
    <t>. Equipamentos (óculos de RV, computadores com recursos gráficos), tanto no CENPES quanto clientes (para implantação)_x000D_
. HH e comprometimento de clientes e parceiros internos (UP, Academia SMS) para  implantação_x000D_
. HH e cooperação da TIC para integração aos sistemas corporativos</t>
  </si>
  <si>
    <t>- Tecnologia crítica para redução de embarques (redução de POB) e redução de HHER, através da substituição de treinamentos a bordo por realizados em terra, com alta sensação de presença_x000D_
- Redução acidentes, TAR, custos diretos e indiretos com acidentes, custos ambientais, legais  e de imagem_x000D_
- Abrangência para áreas de SMS de todas as UNs</t>
  </si>
  <si>
    <t>Maior eficácia e menores custos em treinamento de operadores._x000D_
_x000D_
Resultados reportados internacionalmente com uso de treinamentos em Realidade Virtual_x000D_
-economia de 40% de tempo de treinamento_x000D_
-eficiência 7 vezes superior_x000D_
-repositório de conhecimentos com digitalização de processos_x000D_
_x000D_
Espera-se que com o uso desta metodologia seja possível evitar substancialmente a ocorrência de acidentes, especialmente por complacência, além de redução de TAR, HHER e custos legais e de imagem para a companhia.</t>
  </si>
  <si>
    <t>Aumento do valor do dólar, que encarece a aquisição de equipamentos, mas não a ponto de trazer riscos para a  implantação (há compensação pelo barateamento e constate evolução da tecnologia).</t>
  </si>
  <si>
    <t>Proposta: desenvolvimento de simulador em realidade virtual, criando metodologia para treinamento de processos da indústria de O&amp;G, em um _x000D_
ambiente seguro e intuitivo, reduzindo a necessidade de treinamentos ministrados em local de trabalho e pessoal embarcado, facilitando atividades a distância._x000D_
_x000D_
Parâmetros: redução de TAR e HHER pela maior efetividade de treinamentos; redução de embarques (POB) para atividades de treinamento de operações de risco em UEPs.</t>
  </si>
  <si>
    <t>EV-01444</t>
  </si>
  <si>
    <t>Combate a produção de sólidos salinos no Pré-sal</t>
  </si>
  <si>
    <t>Combate a produção de sólidos provenientes de processos incrustantes no sistema de produção de poços do Pré-sal.Para este combate estão previstas ações tais como:1) Busca de inibidores de incrustação (e sua respectiva avaliação) que atuem na prevenção à nucleação de cristais nos sistemas de produção;2) Avaliação de inibidores atualmente utilizados na UN-BS em ambientes "ricos" em materiais particulados e/ou adequação da dosagem para os cenários atualmente "inibidos";3) Busca por produtos inibidores de incrustação mais eficientes em ambientes com presença de sólidos;4) Busca por inibidores que atuem em cenários com alta cinética de precipitação, por exemplo, em válvulas chokes;5) Avaliação do efeito da emulsão na formação de precipitados e busca   por produtos mais eficientes para ambientes emulsionados;6) Desenvolvimento de modelo termo-fluidodinâmico para avaliação da formação de precipitação de carbonato de cálcio (e seus polimorfos) no sistema de produção do Pré-Sal.</t>
  </si>
  <si>
    <t>O benefício estimado desta entrega é da ordem de R$ 2,08 bilhões em 10 anos, considerando as seguintes PREMISSAS:• 82% dos poços apresentam sistema de injeção química operacional (ref. UN-BS/RES/EE, agosto de 2020);• Perdas evitadas de 0,40% da produção de óleo – Estimativa UN-BS e Búzios;• Curvas de produção P50 dos Campos de Tupi, Sapinhoá e Búzios (referência PE 2021-2025).O custo total estimado desta entrega é da ordem de R$ 127,8 milhões em 10 anos, considerando as seguintes PREMISSAS:• Custo com inibidores de incrustação para dosagem contínua no subsea e topside estimado em R$ 70 milhões para os Campos de Tupi, Sapinhoá e Búzios em 2020 (ref. UN-BS/ENGP/PMF 01/2020 a 10/2020. Foi considerado para o Campo de Búzios um custo médio anual igual ao do Campo de Tupi);• Atualização do custo anual com inibidores de incrustação com a taxa de câmbio;• Foi considerado um aumento de 20% nos valores dos novos produtos químicos.</t>
  </si>
  <si>
    <t>upimgs/imagem_mape_01444.jpg</t>
  </si>
  <si>
    <t>B85M</t>
  </si>
  <si>
    <t>Bruno Barbosa Castro</t>
  </si>
  <si>
    <t>9895759</t>
  </si>
  <si>
    <t>OS GASTOS DE P&amp;D DESTA INICIATIVA TOTALIZAM R$ 25,45 MILHÕES. ESTIMA-SE UM OPEX DE R$ 127,8 milhões em 10 anos</t>
  </si>
  <si>
    <t>Injeção contínua subsea e topside nos Campos de Tupi, Sapinhoá e Búzios, a partir da implantação da EV no final de 2023 de produtos eficientes à formação e/ou na presença de sólidos.</t>
  </si>
  <si>
    <t>Scaled Solutions (JIP SWELL V), Universidade Heriot-Watt (JIP FAST 7) _x000D_
Termos de Cooperação:_x000D_
2017/00319-8: Sistema de prevenção de incrustação de carbonato de cálcio por ultrassom de alta potência;_x000D_
2017/00765-8: Avaliação de ácidos aminofosfônicos na prevenção de incrustação e corrosão em sistemas de produção de petróleo;_x000D_
2017/00462-5: Síntese de produtos candidatos a atuação como inibidores de incrustações inorgânicas;</t>
  </si>
  <si>
    <t>O BENEFÍCIO DESTA ENTREGA FOI DA ORDEM DE R$ 2,08 BILHÕES EM 10 ANOS, com base em:_x000D_
•82% dos poços apresentam sistema de injeção química operacional  (ref. UN-BS/RES/EE, agosto de 2020)_x000D_
•Perdas evitadas de 0,40%  da produção de óleo – Estimativa UN-BS e Búzios_x000D_
•Curvas de produção P50,  Tupi, Sapinhoá e Búzios (referência PE 2021-2025)_x000D_
•Preços de petróleo plano 2020-2024 e expectativa de taxa de câmbio plano 2021-2025, conforme pauta corporativa de 01/05/2020 - Valores atualizados cenpes/GIT/PIT 2020</t>
  </si>
  <si>
    <t>O BENEFÍCIO DESTA ENTREGA FOI DA ORDEM DE R$ 2,08 BILHÕES EM 10 ANOS</t>
  </si>
  <si>
    <t>Selecionar inibidores de incrustação para aplicação via injeção contínua buscando eficiência destes na formação ou na presença de sólidos.</t>
  </si>
  <si>
    <t>PT-200.20.00126.06</t>
  </si>
  <si>
    <t>EV-01445</t>
  </si>
  <si>
    <t>Teste Inspeção</t>
  </si>
  <si>
    <t>EV-01446</t>
  </si>
  <si>
    <t>Digital Twin aplicado à Segurança Operacional de Unidades de Produção</t>
  </si>
  <si>
    <t>Criação de sistemas de integração baseado em protocolos para consumo e atualização de dados, documentos e modelos 3D a um sistema de Digital Twin.</t>
  </si>
  <si>
    <t>O sistema será capaz de resolver a integração das análises de risco aos modelos 3D das plantas, vinculando-as a seus dados, documentos de apoio e aos componentes do modelo, apresentando de forma visual para o operador de uma unidade de produção escolhida para o projeto</t>
  </si>
  <si>
    <t>Startup R$500.000,00._x000D_
Implantação efetiva R$100.000,00</t>
  </si>
  <si>
    <t>Compreensão das reais necessidades dos potenciais usuários em termos de informação "a quente" e desenvolvimento do sistema de integração citado.</t>
  </si>
  <si>
    <t>A integração dessas informações ao modelo 3D ainda não é praticada na companhia.</t>
  </si>
  <si>
    <t>A capacidade de integração efetiva dos sistemas citados.;</t>
  </si>
  <si>
    <t>Atores da unidade escolhida para piloto</t>
  </si>
  <si>
    <t>Continuidade das operações e do uso do modelo 3D nas instalações da companhia.</t>
  </si>
  <si>
    <t>Ferramentas como servidores em nuvem e plataformas em desenvolvimento._x000D_
Equipe operacional.</t>
  </si>
  <si>
    <t>menor ocorrência de acidentes de processo, maior eficiência operacional e de manutenção.</t>
  </si>
  <si>
    <t>otimização do uso dos recursos de operação e manutenção da companhia e redução dos prejuízos relacionados a acidentes de processo.</t>
  </si>
  <si>
    <t>Abandono e/ou desatualização dos modelos 3d das unidades.</t>
  </si>
  <si>
    <t>Integração de todas as recomendações de análises de riscos e de engenharia referenciados ao modelo 3D para propiciar uma maior consciência situacional durante a operação.</t>
  </si>
  <si>
    <t>EV-01447</t>
  </si>
  <si>
    <t>Fluido e-CSB VERDE para Abandono Temporário</t>
  </si>
  <si>
    <t>Formulação de fluido que possa atuar como barreira solidária (e-CSB) nas operações de abandono temporário (até três anos) em áreas ambientalmente sensíveis onde seja impeditivo o uso do fluido e-CSB mineral .</t>
  </si>
  <si>
    <t>upimgs/VERDE.png</t>
  </si>
  <si>
    <t>0,500 MM R$ - TC: UFCG 2022 (25%).</t>
  </si>
  <si>
    <t>Obter anuência dos órgãos de fiscalização para descarte deste fluido em áreas ambientalmente sensíveis.</t>
  </si>
  <si>
    <t>Será aplicada para eliminar a cimentação via flextubo na fase 1 de operações de abandono convencional e super convencional. E para viabilizar a retirada de coluna a mar aberto na fase 2 do abandono._x000D_
_x000D_
1ª MVP em jun de  2023, disponibilização final em dezembro de  2023 com início da captura de valor prevista para  janeiro de 2024.</t>
  </si>
  <si>
    <t>A formulação dever ser comprovadamente estável nas condições ambientais de poços, mediante protocolo rígido de testes que envolva matriz de ensaios de vida acelerada de fluidos e estudos de difusão química e convecção térmica em condição de poço a mar aberto. Adicionalmente deve ser aprovada nos testes ambientais para descarte de fluido no mar em áreas sensíveis.</t>
  </si>
  <si>
    <t>UFCG: desenvolvimento de fluido verde base atapulgita  e ensaios de vida acelerada;_x000D_
_x000D_
UFRN: desenvolvimento de fluido para cenários sensíveis (Fluido eco-e-CSB)._x000D_
_x000D_
CENPES/PDIDP/EXP: Suporte aos ensaios de vida acelerada.</t>
  </si>
  <si>
    <t>- O fluido e-CSB verde deve ser formulado com insumos disponíveis no mercado; _x000D_
- O cronograma de abandono deve ser mantido em sua maior parte.</t>
  </si>
  <si>
    <t>- Estabelecer metodologia para ensaios de vida acelerada;_x000D_
- Desenvolvimento das formulações;_x000D_
- Anuência dos órgão de controle;_x000D_
- TC UFCG 2022.</t>
  </si>
  <si>
    <t>Economia de 43 MM R$ (VPL)_x000D_
_x000D_
Por redução de tempo de sonda em operações de abandono: eliminação de cimentação via flextubo em abandono temporário e viabilizar retirada de coluna a mar aberto na fase 2.</t>
  </si>
  <si>
    <t>Fluido verde e-CSB (áreas sensíveis, ex. Marlin): Fluido de alta resistência à decomposição/sedimentação que atue como e-CSB por até 3 anos e que seja compatível com os requisitos legais para operação de retirada de coluna a mar aberto em áreas sensíveis. _x000D_
_x000D_
Constituintes da formulação não precisam  estar dentro dos contratos vigentes, porém é desejável que sejam de mercado._x000D_
_x000D_
Implantação um ano  após a emissão da ET, despendido entre qualificação, licitação e mobilização</t>
  </si>
  <si>
    <t>EV-01448</t>
  </si>
  <si>
    <t>Análise de Ciclicidade em Talude Íngreme - Área BR-MLS</t>
  </si>
  <si>
    <t>Serão analisados ciclos deposicionais, sua continuidade lateral e distribuição de fácies reservatório em sistemas turbidíticos de talude íngreme ("steep slope")</t>
  </si>
  <si>
    <t>(1) predição de fácies reservatório e selante em sistemas turbidíticos; _x000D_
(2) determinação das condições de contorno que controlaram a distribuição dos reservatórios.</t>
  </si>
  <si>
    <t>Recursos da ordem de R$ 02 milhões em contrato de serviço; _x000D_
de R$ 04 milhões em hh próprio e de USD 100 mil (multiclientes).</t>
  </si>
  <si>
    <t>Manutenção do grupo de desenvolvimento e suporte do simulador StratBR, analistas de suporte e geólogos/geofísicos que operem o simulador; capacidade computacional da área de Exloração.</t>
  </si>
  <si>
    <t>Situação atual: avaliações conceituais localizadas sem compreensão das condições de contorno que controlaram a deposição._x000D_
Aplicação nas locações exploratórias da Foz do Amazonas, bacias da MArgem Equatorial e Águas UltraProfundas da Margem Leste (SEAL, Espírito Santo, Campos e Santos)_x000D_
Início da implantação a partir de agosto 2022.</t>
  </si>
  <si>
    <t>Volumes e geometrias dos depósitos; sincronismo dos eventos.</t>
  </si>
  <si>
    <t>1 - PetroSoft _x000D_
2 - Multiclientes RING (Univ de Lorraine) e _x000D_
CSS (Univ de Calgary, Virginia Tech e Colorado)</t>
  </si>
  <si>
    <t>Preço do barril acima de USD 30.</t>
  </si>
  <si>
    <t>Incorporação de novas reservas em áreas de fronteira exploratória.</t>
  </si>
  <si>
    <t>Incorporação de novas reservas em áreas de fronteira exploratória na ordem de mais de 200 MMBO recuperáveis.</t>
  </si>
  <si>
    <t>Preço do barril abaixo de USD 25 e perda de interesse na incorporação de novas reservas.</t>
  </si>
  <si>
    <t>Modelo Estratigráfico Computacional 3D;_x000D_
Isópacas de areia e de fácies finas (selos);_x000D_
Timing das deposições mencionadas.</t>
  </si>
  <si>
    <t>EV-01449</t>
  </si>
  <si>
    <t>Análise de Zonas de By-pass turbidíticas através da Modelagem Estratigráfica</t>
  </si>
  <si>
    <t>Identificação de zonas de by-pass de sedimentos em sistemas turbidítios utilizando técnicas da modelagem estratigráfica computacional.</t>
  </si>
  <si>
    <t>(1) Previsão volumétrica das fácies reservatório que seguem para jusante em sistemas turbidíticos com taludes íngremes (steep slopes);_x000D_
(2) Previsão quantitativa da deposição de fácies selantes nas zonas de by-pass e seu potencial selante em trapas estratigráficas e mistas.</t>
  </si>
  <si>
    <t>EV-01450</t>
  </si>
  <si>
    <t>Inversão Sísmica por Machine Learning</t>
  </si>
  <si>
    <t>O objetivo deste projeto é testar a aplicação de técnicas de machine learning (ML) na inversão de dados sísmicos para impedâncias e/ou diretamente para propriedades petrofísicas.</t>
  </si>
  <si>
    <t>A aplicação de técnicas de ML é promissora, pois podem trazer benefícios de performance da inversão, além de contribuir com a avaliação de incertezas. Porém , ainda é necessário confirmar a sua aplicabilidade e realizar testes em escala de produção. Esperamos executar estes passos e avaliar os benefícios.</t>
  </si>
  <si>
    <t>U319</t>
  </si>
  <si>
    <t>Douglas Luiz Pinto de Lacerda</t>
  </si>
  <si>
    <t>2414818</t>
  </si>
  <si>
    <t>Termo de Cooperação (TC) com a UFMG; HH do interlocutor técnico da Petrobras no citado Termo de Cooperação; HH dos especialistas no CENPES.</t>
  </si>
  <si>
    <t>Obter a liberação de dados, relativo desconhecimento na Petrobras sobre o uso de técnicas de machine learning (ML) em inversão e dos colaboradores da UFMG sobre sísmica. A adaptação das rotinas de computação implementadas pelos colaboradores aos processos Petrobras também será um desafio.</t>
  </si>
  <si>
    <t>Está disponível no mercado o método tradicional baseado em minimização de função objetivo que compara traços sísmicos sintéticos e medidos, também existe desenvolvimento para otimização do processo tradicional de inversão por ML  pela Halliburton e pela Schlumberger. No software RokDoc, fornecido pela Ikon Science, existe a possilidade de invrersão direta para fácies por cadeias de Markov. Por outro lado, é possível encontrar na literatura aplicações de ML para inversão direta de propriedades: sem modelos intermediários de propriedades elasticas._x000D_
_x000D_
É planejado testar a metodologia de inversão via ML em dado sísmicos do pré-sal. Caso seja confirmada a aplicabilidade do método, esperamos utilizar os resultados na caracterização de reservatórios na atual gerência IPGF.</t>
  </si>
  <si>
    <t>Representatividade das áreas de estudo escolhidas; tempo de execução e qualidade da inversão. Comparação com técnicas tradicionais de inversão sísmica.</t>
  </si>
  <si>
    <t>Parceiros acadêmicos da UFMG; TIC; demais gerências técnicas do PDEP; clientes aplicação na EXP.</t>
  </si>
  <si>
    <t>O pré-sal precisa continuar como área de interesse da empresa, a base de dados precisa estar estruturada,  o processamento de alto desempenho precisa estar disponível.</t>
  </si>
  <si>
    <t>Definição de áreas de interesse por parte dos clientes EXP e liberação dos dados correspondentes; validação nas áreas de negócio; continuidade do termo de cooperação com a UFMG para o desenvolvimento das ferramentas análise sísmica com IA .</t>
  </si>
  <si>
    <t>A otimização de performance pode resultar em redução do HH e diminuição de custos de software. A quantificação de incertezas pode trazer valor de informação além de auxiliar na determinação de cenários econômicos de prospectos e campos.</t>
  </si>
  <si>
    <t>Alterações no mercado podem levar  cortes em termos de cooperação. Como todo o desenvolvimento desta entrega ocorrerá em parceria com a UFMG, o cancelamento do TC inviabilizaria a entrega.</t>
  </si>
  <si>
    <t>O objetivo deste projeto é testar a aplicação de técnicas de ML na inversão de dados sísmicos para impedâncias e/ou diretamente para propriedades petrofísicas._x000D_
_x000D_
Esperamos entregar uma metodologia de ML que pode ser posteriormente integrada aos fluxos de análises sísmica da empresa._x000D_
_x000D_
A performance computacional do método de análise será avaliado em comparação com os métodos de inversão atualmente utilizados quanto ao tempo de execução da inversão e a possibilidade de avaliação de incertezas.</t>
  </si>
  <si>
    <t>EV-01451</t>
  </si>
  <si>
    <t>Base de Dados cloud-based de Recursos Geológicos para Armazenamento de CO2 no Brasil</t>
  </si>
  <si>
    <t>Disponibilizar Base de Dados Georreferenciada e cloud-based de Recursos Geológicos para Armazenamento de CO2 no Brasil, com interface amigável para consultas multiparâmetros (Produto 1, Propriedade Petrobras)._x000D_
Os volumes de CO2 armazenável nas rochas-reservatório potenciais (aquíferos salinos, campos depletados, depósitos de carvão etc.) serão calculados a partir de dados públicos e dados comprados da ANP, e classificados de acordo com o grau de incerteza geológica das informações disponíveis. _x000D_
A BD será alimentada também com as fontes estacionárias, suas emissões, gasodutos e terminais, permitindo visualização em mapa de sites de armazenamento, fontes e recursos de transporte de CO2._x000D_
As informações originalmente públicas vão atualizar o Atlas Brasileiro de CCUS (Ketzer, 2016), sendo este disponibilizado em website para consulta online e download em *pdf (Produto 2, domínio público)._x000D_
Os recursos de armazenamento geológico de CO2 no Brasil obtidos devem alimentar também o CO2 Storage Catalogue da OGCI.</t>
  </si>
  <si>
    <t>Solução de muito baixo custo, com alto impacto para a Imagem PB no Brasil e exterior, como a promotora e patrocinadora do CCUS no Brasil. _x000D_
A BD estará disponível para todos os novos projetos que envolvam CCUS, contribuindo significativamente para aceleração das entregas de CCUS e para descarbonização de nossas atividades no E&amp;P, Refino e Geração de Energia._x000D_
Alinhamento com Compromisso de Sustentabilidade 3 e ODS 7 e 13.</t>
  </si>
  <si>
    <t>EV-01452</t>
  </si>
  <si>
    <t>Sistema de monitoramento para transformadores elétricos a seco</t>
  </si>
  <si>
    <t>Sistema de monitoramento para transformadores elétricos a seco, detectando os principais modos de falha, em especial curto-circuito entre espiras, usando aprendizado de máquinas e acompanhamento para diagnóstico e prescrição de ações corretivas.</t>
  </si>
  <si>
    <t>Redução de perdas e custos operacionais e aumento de confiabilidade das instalações e equipamentos.</t>
  </si>
  <si>
    <t>Dentre os principais custos econômicos envolvidos no P&amp;D estariam os de equipamentos, equipe executora e desenvolvimento do protótipo e para implantação da entrega estaria mão de obra especializada para instalação da solução</t>
  </si>
  <si>
    <t>Dificuldades no levantamento de detecção dos principais modos de falha_x000D_
Necessidade de detecção de curto-circuito entre espiras, entre outros modos de falhas_x000D_
 Limitação de empresas com expertise no assunto</t>
  </si>
  <si>
    <t>Ocorrência de falhas em plataformas existentes e risco de ocorrência de falhas em futuras plataformas com projeto em andamento. Inexistência de sistema de monitoramento na cia.</t>
  </si>
  <si>
    <t>Diagnósticos com boa antecipação, assertividade, facilidade de implantação nas plataformas, custo aceitável, suporte técnico após a implantação (troubleshooting, atualizações, etc.)</t>
  </si>
  <si>
    <t>Instituições científicas, tecnológicas e de inovação, empresas</t>
  </si>
  <si>
    <t>Técnicas de monitoramento preditivo por descargas parciais, assinatura de corrente, etc., sejam capazes de diagnosticar precocemente falhas do tipo curto-circuito nas espiras do transformador a seco. Inexistência de solução adequada no mercado para monitoramento preditivo</t>
  </si>
  <si>
    <t>O principal recurso crítico para concluir a proposta seria a mão de obra especializada, tanto para execução da pesquisa como para implementação da solução desenvolvida, além dos recursos financeiros para execução do projeto</t>
  </si>
  <si>
    <t>Redução de custos operacionais e aumento de confiabilidade das instalações e equipamentos</t>
  </si>
  <si>
    <t>Diminuição dos custos ocasionados pela parada de produção, manutenção corretiva e mão de obra exposta ao risco (HHER)_x000D_
Raciocínio da Valoração: foi realizada a avaliação preliminar de retorno financeiro devido à perda de um dos quatro transformadores de uma FPSO típica da Petrobras, tomando como base o cronograma de reparo real, bem como o custo de manutenção (OPEX), a perda de produção por indisponibilidade, a taxa de falha e universo de FPSOs a serem afetadas. Levantamento do lucro cessante em função de eventos em andamento.</t>
  </si>
  <si>
    <t>Testes com resultados insatisfatórios demandarem P&amp;D além do planejado originalmente (risco de atraso e custo extra). Mercado propor solução vantajosa antes da EV ficar pronta</t>
  </si>
  <si>
    <t>EV-01453</t>
  </si>
  <si>
    <t>Controle avançado do sistema de compressão</t>
  </si>
  <si>
    <t>Utilização de técnicas de controle preditivo multivariável (MPC) no sistema de compressão em unidades da Bacia de Campos (P-40, P-48, P-51 e P-56).</t>
  </si>
  <si>
    <t>O controle avançado evita que as variáveis importantes ultrapassem os limites impostos pelo intertravamento de segurança, evitando, assim, paradas indevidas. Também melhora a eficiência de compressão, reduzindo eventos de queima no flare.</t>
  </si>
  <si>
    <t>Apenas custos de HH para a implantação.</t>
  </si>
  <si>
    <t>Integração com os sistemas da plataforma._x000D_
Grupos com visões diferentes: Operação e Máquinas_x000D_
Necessidade de modelar o sistema de compressão._x000D_
Controle preditivo multivariável (MPC) pouco utilizado no E&amp;P.</t>
  </si>
  <si>
    <t>Hoje, o ajuste dos graus de liberdade é feito de forma manual, em geral são mantidos fixos, não sendo utilizados para a redução de trips e de queima. _x000D_
Foi identificado a oportunidade de aplicação na P-40 já em 2021.</t>
  </si>
  <si>
    <t>Participação efetiva da Automação, Operação e Máquinas.</t>
  </si>
  <si>
    <t>Operação da P-40, _x000D_
UN-BC/ENGP/EFDEA_x000D_
GIA-E&amp;P/EAEP/EOPM_x000D_
Tecgraf</t>
  </si>
  <si>
    <t>O sistema modifica a maneira de operar o sistema de compressão. É premissa que haverá treinamento adequado e incorporação pela operação da nova maneira de operar.</t>
  </si>
  <si>
    <t>HH do Cenpes e Automação da UN-BC e Tecgraf.</t>
  </si>
  <si>
    <t>Aumento de confiabilidade do sistema de compressão._x000D_
Redução de queima e emissões.</t>
  </si>
  <si>
    <t>Redução de perdas por paradas indevidas ou por limitações ambientais. Maior exportação de gás.</t>
  </si>
  <si>
    <t>Não se cumprir as premissas que foram consideradas._x000D_
Impossibilidade de obtenção do modelo do sistema de compressão.</t>
  </si>
  <si>
    <t>Sistema de controle multivariável que aproveita os graus de liberdade existentes no sistema de compressão para rejeitar perturbações, evitando trips e queima no flare.</t>
  </si>
  <si>
    <t>EV-01454</t>
  </si>
  <si>
    <t>Estudos de transporte reativo para o Revit de TUPI</t>
  </si>
  <si>
    <t>Avaliação da otimização da remoção de sulfato na água de injeção (by pass periódico da URS, injeção total de água do mar, redimensionamento das unidades, RWI) considerando simulações de transporte reativo e o histórico de produção dos poços. Será disponibilizada a composição da água produzida nos diversos cenários analisados.</t>
  </si>
  <si>
    <t>Maior eficiência de injeção de água_x000D_
Redução de custos CAPEX/OPEX</t>
  </si>
  <si>
    <t>upimgs/Imagem_Transporte_Reativo.jpg</t>
  </si>
  <si>
    <t>Os únicos custos são o contrato do simulador e HH</t>
  </si>
  <si>
    <t>Conseguir representar, via simulação de transporte reativo, o histórico de composição dos poços e toda a complexidade do reservatório.</t>
  </si>
  <si>
    <t>A solução pode ser aplicada nos projetos de REVIT de Tupi a partir de 2027 (REVIT-1)</t>
  </si>
  <si>
    <t>Distribuição dos poços nas unidades, ajuste de histórico de composição de água produzida, frequência de by-pass ou by-pass total da URS, dimensionamento da URS</t>
  </si>
  <si>
    <t>Áreas de projetos e reservatórios envolvidas nos projetos de REVIT</t>
  </si>
  <si>
    <t>Previsões de composição de fluidos produzidos precisam estar coerentes com os dados reais</t>
  </si>
  <si>
    <t>Nova versão do simulador de transporte reativo COORES</t>
  </si>
  <si>
    <t>Aumento da eficiência de injeção, redução de custos de CAPEX/OPEX, maior produção de óleo</t>
  </si>
  <si>
    <t>Aumento do potencial de incrustação dos fluidos produzidos, levando à necessidade de implementação de estratégias de mitigação;</t>
  </si>
  <si>
    <t>Realização de simulações de transporte reativo em meio poroso para determinação da composição da água produzida em diversos cenários de teores de sulfato na água de injeção (by pass total ou parcial da URS, RWI, unidades de menores tamanho)</t>
  </si>
  <si>
    <t>EV-01455</t>
  </si>
  <si>
    <t>Avaliação da reinjeção de água produzida no cenário REVIT: transporte reativo e perda de injetividade</t>
  </si>
  <si>
    <t>Avaliação da reinjeção de água produzida no cenário do REVIT em termos de composição dos fluidos e da perda de injetividade. Serão realizadas simulações de transporte reativo considerando o plugueamento causado pela presença de sólidos e óleo na água reinjetada. A reinjeção será avaliada combinada ao by pass da URS.</t>
  </si>
  <si>
    <t>Redução no volume de água do mar para ser tratada;_x000D_
Maior eficiência de injeção;_x000D_
Atendimento à legislação ambiental mais rigorosos;_x000D_
Descarte zero</t>
  </si>
  <si>
    <t>upimgs/IRF_RAP_Simulação.jpg</t>
  </si>
  <si>
    <t>Os custos são majoritariamente de HH. Podem ser necessários alguns embarques e testes de campo.</t>
  </si>
  <si>
    <t>Conhecer a qualidade da água produzida em termos de sólidos e óleo, desenvolver estratégias baratas para mitigar uma eventual perda de injetividade, fazer os ajuste de histórico de composição dos poços do REVIT, modelar corretamente a perda de injetividade considerando a reatividade do sistema.</t>
  </si>
  <si>
    <t>Atualmente não há reinjeção em carbonatos. As metodologias desenvolvidas terão abrangência para todos os reservatórios desse tipo.</t>
  </si>
  <si>
    <t>Qualidade da água produzida, estratégias disponíveis para mitigação da perda de injetividade, reatividade do reservatório, cenários de by pass/remoção da URS.</t>
  </si>
  <si>
    <t>Equipes de reservatório, projeto e topside dos ativos.</t>
  </si>
  <si>
    <t>Reinjeção sem perda de injetividade impactante e sem gastos elevados com produtos para remoção/mitigação de dano.</t>
  </si>
  <si>
    <t>Disponibilidade do simulador de transporte reativo (COORES); disponibilidade dos sistemas de laboratório para ensaios experimentais.</t>
  </si>
  <si>
    <t>Aumento na eficiência de injeção, redução no volume de água tratada, descarte zero, demonstração de consciência ambiental.</t>
  </si>
  <si>
    <t>Redução dos custos associados ao tratamento de água de injeção e possível aumento na produção de óleo por maior eficiência de injeção.</t>
  </si>
  <si>
    <t>Perda de injetividade acentuada e não compensada pela reatividade do reservatório.</t>
  </si>
  <si>
    <t>Avaliar a viabilidade da reinjeção de água produzida para o REVIT de Tupi considerando a reatividade do reservatório, o by pass e a perda de injetividade.</t>
  </si>
  <si>
    <t>EV-01456</t>
  </si>
  <si>
    <t>SHM Aplicado a Sistemas de Tratamento de Água Produzida</t>
  </si>
  <si>
    <t>Sistema para monitoramento de perda de massa e/ou detecção precoce de vazamentos em dutos de aço carbono de 2” e 10” das plantas de tratamento de água produzida sob condições operacionais baseado em tecnologias de Structural Health Monitoring (SHM). A solução consiste na instalação dos sensores SHM em locais estratégicos em campo, um para duto de 2” e outro para duto de 10”. Os dados de medição desses sensores serão enviados para um servidor que fará o tratamento desses dados e identificará a perda de massa por corrosão e trechos onde podem ocorrer pequenos vazamentos nos trechos sendo monitorados.</t>
  </si>
  <si>
    <t>Melhor gestão do planejamento e execução da manutenção nas plantas de água produzida;_x000D_
Identificação de trechos críticos dos dutos, com grande perda de massa;_x000D_
Identificação precoce de vazamentos, antes que se tornem críticos;_x000D_
Melhor planejamento de manutenções programadas;_x000D_
Redução de custos de manutenção._x000D_
Redução de paradas na produção em função de manutenções corretivas;_x000D_
Redução de perdas e lucros cessantes por paradas emergenciais.</t>
  </si>
  <si>
    <t>upimgs/Capa_SHM_EV.png</t>
  </si>
  <si>
    <t>Custos do projeto._x000D_
Custos da implantação.</t>
  </si>
  <si>
    <t>Identificar quais são as tecnologias de SHM mais adequadas e adaptá-las para o ambiente offshore._x000D_
Disponibilidade de obtenção das informações técnicas relevantes para o projeto.</t>
  </si>
  <si>
    <t>As plantas de tratamento de água produzida são instaladas nas plataformas e possuem uma série de equipamentos e tubulações que conduzem essa água ao longo da planta. Essas tubulações são em sua maioria de aço-carbono e estão sujeitas a corrosão tanto interna (provocada pelos fluidos dentro da tubulação) quanto externa (em função de falhas no seu revestimento). Essa corrosão incorre na redução da espessura devido à perda de massa, e acaba provocando furos na tubulação._x000D_
São realizadas inspeções visuais periódicas para avaliar o nível de dano nessas tubulações. No entanto, devido a problemas com vazamentos detectados ao longo da operação, devem ser realizadas inspeções extraordinárias e, caso o problema já esteja mais avançado, paradas não programadas na produção._x000D_
Essas paradas não programadas provocam prejuízos para a produção, pois ela deve ser interrompida até que sejam feitos os reparos necessários. Por outro lado, se o dano puder ser identificado antes de se tornar crítico, a parada para a manutenção poderá ser programada com antecedência suficiente para minimizar os impactos na produção._x000D_
A aplicação desta entrega de valor abrangerá as tubulações de 2" e 10" em sistemas de água produzida, com possível abrangência. _x000D_
A previsão de implantação desta Entrega de Valor é para fevereiro de 2024.</t>
  </si>
  <si>
    <t>Previsão da taxa de corrosão.</t>
  </si>
  <si>
    <t>Atech/Embraer (ICT parceira)._x000D_
Demais ICTs com possibilidade de parceira: UNESP, UFU, UFRGS, SENAI-CIMATEC, PUC-RJ, UFMG, STANFORD e MIT.</t>
  </si>
  <si>
    <t>Viabilidade técnica e comercial dos sensores necessários a aplicação do ambiente de óleo e gás._x000D_
Transferência tecnológica para o prestador de serviço._x000D_
Demanda clara de serviços para fomentar o mercado nacional.</t>
  </si>
  <si>
    <t>Aquisição dos hardwares e softwares de monitoramento da corrosão._x000D_
Perda da equipe técnica qualificada. _x000D_
Risco financeiro por eventual despriorização desta Entrega de Valor._x000D_
Software de controle e análise (a ser desenvolvido).</t>
  </si>
  <si>
    <t>Aumento da disponibilidade operacional e redução do lucro cessante devido a paradas não programadas._x000D_
Redução da periodicidade das inspeções programadas e intervenções no sistema._x000D_
Garantir a segurança e a saúde das pessoas que atuam nas tarefas de manutenção e inspeção desses componentes;_x000D_
Gerar subsídio ao planejamento de manutenção, a fim de aumentar a eficiência, garantir a disponibilidade operacional e a segurança dos ativos.</t>
  </si>
  <si>
    <t>O ganho econômico desta Entrega de Valor ocorrerá por meio da redução de paradas não programadas em Unidades de Tratamento de Água Produzida. _x000D_
Por meio das perdas observadas nos últimos 5 anos na UN-BC, projeta-se ganhos consideráveis com a devida implementação do produto desta EV nas UEPs da UN-BC.</t>
  </si>
  <si>
    <t>Falta de prestadores de serviços para aplicação da metodologia proposta._x000D_
Maturidade comercial insatisfatória._x000D_
Atrasos na importação devido a questões diplomáticas no país de origem.</t>
  </si>
  <si>
    <t>Desenvolver uma pesquisa para aplicação de um processo de monitoramento da saúde estrutural nos ativos da PETROBRAS com os seguintes ganhos:_x000D_
1. Caracterização de perda de massa / corrosão das estruturas que devem ser medidas e avaliadas para se identificar a extensão e criticidade desses danos. Monitoramento ocorrerá em algumas locais críticos a serem definidos pela Petrobras._x000D_
2. Aquisição e análise dos dados que devem ser coletados para a identificação e determinação da extensão e criticidade desses danos._x000D_
3. Definição dos sensores devem ser usados para coletar esses dados._x000D_
4. Entender como as informações sobre os dados construtivos de projeto dos equipamentos e as suas condições de operação influenciam na detecção dos danos estruturais.</t>
  </si>
  <si>
    <t>EV-01457</t>
  </si>
  <si>
    <t>Estudo para direcionamento assertivo de intervenções no campo de Marlim - modelagem do potencial de asfaltenos</t>
  </si>
  <si>
    <t>Neste projeto propõe-se estudar os principais fatores de desestabilização e agregação de asfaltenos nas misturas óleo/n-heptano, fazer caracterização físico-química e estudar modelos termodinâmicos capazes de descrever e predizer o comportamento desses asfaltenos e melhoria no diagnóstico das perdas de produção dos poços no campo de Marlim.</t>
  </si>
  <si>
    <t>Com diagnósticos mais assertivos, planejar de forma mais eficiente as intervenções para atacar exatamente as causas das perdas de produção.</t>
  </si>
  <si>
    <t>EV-01458</t>
  </si>
  <si>
    <t>Busca de horizontes e falhas em ambiente GIS</t>
  </si>
  <si>
    <t>Construção de módulo para busca em bases comerciais e proprietárias de informação sobre horizontes, falhas e outras geometrias para visualização espacial em ambiente GIS (sistema de informações georreferenciadas). Será desenvolvido como um módulo no Portal ExPlora aberto à comunidade de geociências e geoengenharia.</t>
  </si>
  <si>
    <t>Disponibilizar dados de horizontes e falhas interpretados oriundos de bases comerciais e proprietárias._x000D_
Aprimorar a consulta e visualização desses dados em ambiente GIS</t>
  </si>
  <si>
    <t>Parte do custo já está provisionado no contrato de funcionalidades do Portal ExPlora na EV 1006._x000D_
Demais custos são referentes ao custo de acompanhamento no cliente e nas gerências técnicas no CENPES.</t>
  </si>
  <si>
    <t>Habilitar a comunicação entre as bases e desenvolver uma soluções com design aceito pelos usuários.</t>
  </si>
  <si>
    <t>Dados de falhas e horizontes de bases comerciais não estão disponíveis ao publico interessado de forma simples para suprir demandas de projetos exploratórios</t>
  </si>
  <si>
    <t>Disponibilidade de acesso a base comerncial. Disponibilidade da base espacial. Integração da solução com as diferentes bases. Praticidade de uso da solução</t>
  </si>
  <si>
    <t>Halliburton, EXP/AEXP; TIC; SE7TI</t>
  </si>
  <si>
    <t>Usuários devem conseguir buscar e identificar as falhas e horizontes em mapa e utilizar a informaçaõ.</t>
  </si>
  <si>
    <t>Dar utilidade e visibilidade ao dado interpretado e disponível em base comercial limitados a projetos restritos.</t>
  </si>
  <si>
    <t>Redução do tempo de aquisição e tratamento de dados; melhor utilização da informação em projetos de modo a aumentar o fator de incremento na produção de óleo.</t>
  </si>
  <si>
    <t>Falha no processo de integração com a bases de dados. Solução não atender a demanda dos usuários. Usuários não utilizarem a solução.</t>
  </si>
  <si>
    <t>Solução GIS capaz de realizar buscas em feições estruturais e horizontes disponíveis em bases de dados comerciais e apresentar esses resultados em mapa.</t>
  </si>
  <si>
    <t>EV-01459</t>
  </si>
  <si>
    <t>Sistema de Tratamento e Monitoramento de Óleo de Mancais e Monitoramento e Selos</t>
  </si>
  <si>
    <t>Sistema de tratamento de óleo de mancais de equipamentos dinâmicos não equipados com ULF, com as seguintes funcionalidades:  Monitoramento on-line do nível dos carters, filtragem e análise de alguns parâmetros, remoção de água do óleo e a “aditivação" do óleo visando extensão de vida para adequação aos planos de manutenção;   Monitoramento de temperatura dos selos, medição não intrusiva de vazão para planos de selagem.  O projeto contempla o desenvolvimento de hardwares e software e é Full Wireless.</t>
  </si>
  <si>
    <t>Em função do baixo custo dos protótipos cujo desenvolvimento se propõe, será viável o monitoramento contínuo de importantes parâmetros funcionais dos equipamentos não equipados com ULF que têm impactos direto na redução dos custos de manutenção em função de falhas catastróficas de máquinas; Aumento da confiabilidade dos equipamentos dinâmicos das plantas de processamento de petróleo, produzindo como consequência um aumento da confiabilidade global das plantas de processamento de petróleo e o aumento da produtividade._x000D_
- Redução de POB como resultado de redução de manutenção corretivas de maior complexidade; _x000D_
- Viabilização da aplicação da estratégia da Industria 4.0 / IoT  no contexto da manutenção industrial.</t>
  </si>
  <si>
    <t>Estrutura de Custos _x000D_
_x000D_
A - Custo do Termo de Comprom. para o desenvolvimento: R$ 4.5 MM;_x000D_
_x000D_
B- Custo de implantação R$ 4,3 MM.</t>
  </si>
  <si>
    <t>Desenvolver com tecnologia 100% nacional um Sistema de Tratamento/Monitoramento de Óleo e Monitoramento de Selos, disponibilizando-o, completo, confiável, de baixo custo de instalação e de manutenção, de modo a tornar ordinário o monitoramento contínuo até mesmo de equipamentos menos estratégicos, mas que nem por isto deixam de ser importantes para a confiabilidade global dos equipamentos dinâmicos das plantas de processamento de petróleo.</t>
  </si>
  <si>
    <t>Está prevista para o fim do primeiro ano do projeto a implantação do MVP_1 em planta de processamento de petróleo da Petrobras. O MVP_1 contempla a disponibilização de protótipo funcional de sistema de tratamento de óleo e monitoramento de selos full wireless com os componentes de hardware de campo homologados no INMETRO, ANATEL e IEC.</t>
  </si>
  <si>
    <t>A alta complexidade com que se depara ao desenvolver um projeto mecatrônico com as características deste projeto.</t>
  </si>
  <si>
    <t>A - Redução do custo de aquisição/implantação  e manutenção com o uso do SMCCED-FW em 5 FPSOs em função do seu baixo custo quando comparado com o concorrente mais barato;_x000D_
_x000D_
B - Redução de custo referente à erradicação de falha catastrófica em 1 equipamento por ano em cada um de 5 FPSOs cujo valor do reparo é de 0,5 MM, e redução de custo de  1 POB – Téc. Manutentor;_x000D_
_x000D_
VPL ( A+B ) em 10 anos = 32,4 MM_x000D_
_x000D_
Estimativa conservadora.</t>
  </si>
  <si>
    <t>EV-01460</t>
  </si>
  <si>
    <t>Analise de incertezas e validação do arcabouço estrutural</t>
  </si>
  <si>
    <t>O presente projeto pretende prover os intérpretes com ferramentas de revisão e controle de qualidade na interpretação das estruturas no contexto dos campos do pré-sal, através da construção de um fluxo de trabalho que seja aplicado à interpretação disponível, e permita rapidamente reconhecer locais onde há necessidade da melhoria da interpretação e que tipo de reinterpretação é necessária.</t>
  </si>
  <si>
    <t>A diminuição do grau de incerteza, pela aplicação correta de interpretações estruturalmente coerentes permitirá melhor modelagem dos processos de interpretação das falhas e estruturas associadas (dobras, fraturas e depocentros associados a abertura de espaço nas áreas do hangingwall), tendo impacto em uma série de produtos associados, essenciais na caracterização de um modelo geológico mais robusto, tanto em termos exploratórios (dentro do plano EXP100) quanto nos processos de desenvolvimento explotatório dos campos do presal.</t>
  </si>
  <si>
    <t>SH7G</t>
  </si>
  <si>
    <t>Leonardo Gois da Fonseca</t>
  </si>
  <si>
    <t>9895201</t>
  </si>
  <si>
    <t>Custos da equipe Petrobras (CENPES) e das parcerias externas</t>
  </si>
  <si>
    <t>Integração do workflow proposto nas melhores práticas da companhia; ferramentas desenvolvidas eficientes e de fácil utilização</t>
  </si>
  <si>
    <t>Modelos estruturais ainda com bastante inconsistências, impactando os produtos subsequentes; aplicação nos processos de interpretação da exploração e reservatórios</t>
  </si>
  <si>
    <t>Disponibilização de  workflow (e ferramentas utilizadas no mesmo) funcionando no ambiente corporativo, com validação das ferramentas pelos usuários .</t>
  </si>
  <si>
    <t>EXP/PE; AGUP/RES-EE/RES-CTPP; ES/TR/GMR; RES/DND/ES; EXP/TDGEO;</t>
  </si>
  <si>
    <t>Manutenção dos investimentos da exploração; que o worklflow proposto corresponda as melhores práticas e que impacte de modo mínimo as atividades já existentes</t>
  </si>
  <si>
    <t>Manutenção da equipe de desenvolvedores da TecGraf e dos especialistas em modelagem estrutural da Petrobras</t>
  </si>
  <si>
    <t>Redução do risco explotatório e exploratório: modelos estruturais mais robustos reduzem a incerteza nas tomadas de decisão</t>
  </si>
  <si>
    <t>Queda do preço do petróleo impactando o programa de investimentos da companhia, com corte nos projetos de parceria ; workflow não ser implementado por falta de aderência ao processo da cia</t>
  </si>
  <si>
    <t>Elaboração de workflow e ferramentas para minimização das incertezas na modelagem estrutural</t>
  </si>
  <si>
    <t>EV-01461</t>
  </si>
  <si>
    <t>Inibidores de incrustação para aplicação via Gas Lift</t>
  </si>
  <si>
    <t>Qualificação de produtos químicos para aplicação contínua subsea via Gas Lift como alternativa nas situações onde a injeção química convencional não é viável.</t>
  </si>
  <si>
    <t>O benefício estimado desta entrega é da ordem de R$ 483 milhões em 10 anos, considerando a aplicação em três poços da UN-BC e um da UN-ES e as seguintes PREMISSAS:_x000D_
• Redução de duas operações remotas anuais por poço;_x000D_
• Custo total de US$ 1,5 milhões por operação remota._x000D_
_x000D_
O custo total estimado desta entrega é da ordem de R$ 72 milhões em 10 anos, considerando as seguintes PREMISSAS:_x000D_
• Custo de R$ 10 por litro de inibidor de incrustação;_x000D_
• Consumo mensal de 15 m³ de inibidor de incrustação por poço.</t>
  </si>
  <si>
    <t>EV-01462</t>
  </si>
  <si>
    <t>Procedimento de inspeção por partículas magnéticas para detecção de trincas por fadiga(aço inoxidável duplex e superduplex) e desenvolvimento de yoke com massa abaixo de 2 kg</t>
  </si>
  <si>
    <t>Desenvolvimento da inspeção e confecção de procedimento de partículas magnéticas para inspeção de aços inoxidáveis duplex e superduplex, de procedimento para detecção de trincas subsuperficiais em aço carbono abaixo de 1mm de profundidade e confecção de um novo yoke com massa abaixo de 2 kg</t>
  </si>
  <si>
    <t>Aumentar a capacidade de detecção de trincas de fadiga em estágio inicial de propagação em equipamentos fabricados em aço inoxidável duplex e superduplex._x000D_
- Fabricação de um yoke específico, com possível mudança de material do núcleo magnético das espiras que  induzem o campo magnético. O equipamento deve permitir a variação de frequência de indução do  campo, deve permitir também que se varie a intensidade  de campo magnético ( por variação de corrente e  _x000D_
 e/ou número de  espiras ). O projeto visa ainda um yoke com massa menor do que 2 kg. _x000D_
Com a confecção de um yoke modificado, fará parte do trabalho a avaliação da capacidade de detecção de trincas subsuperficiais abaixo de 1 mm de profundidade._x000D_
-	Estabelecer um procedimento de inspeção por partículas magnéticas, técnica do yoke, para detecção de trincas de fadiga em soldas e metal base de aços inoxidáveis duplex e superduplex. _x000D_
_x000D_
              Observação: espera-se que as condições, requisitos para a inspeção de soldas e metal base sejam distintas  e os resultados retratem a análise das duas situações.</t>
  </si>
  <si>
    <t>EV-01463</t>
  </si>
  <si>
    <t>Aceleração do tempo de preparo de amostras de rocha para ensaios laboratoriais</t>
  </si>
  <si>
    <t>EV destinada a aceleração do tempo de preparo de amostras de rocha para ensaios laboratoriais como uso de nova metodologia de limpeza baseada em nanofluido desenvolvido pelo CENPES.</t>
  </si>
  <si>
    <t>Redução de 80% do tempo de limpeza de amostras de rocha em laboratório.</t>
  </si>
  <si>
    <t>C5EE</t>
  </si>
  <si>
    <t>Filipe Ramos de Albuquerque</t>
  </si>
  <si>
    <t>2564280</t>
  </si>
  <si>
    <t>- Custo P&amp;D_x000D_
HH da equipe envolvida._x000D_
HH de análises laboratoriais._x000D_
- Custo de Implantação_x000D_
Capex de Equipamento</t>
  </si>
  <si>
    <t>A entrega representa uma mudança de paradigma grande na rotina de trabalho do laboratório de petrofísica básica e das empresas parceiras que executam o serviço de limpeza das amostras. _x000D_
Ainda é preciso avaliar:_x000D_
- Como será o processo da nova metodologia e procurar melhorias para o novo processo;_x000D_
- Os impactos negativos da nova metodologia, se houverem;_x000D_
- O ganho de tempo de limpeza em escala de produção._x000D_
- Implantação dos equipamentos necessários no Laboratório BR;</t>
  </si>
  <si>
    <t>Já foram feitos testes em plugues e amostras laterais, com êxito. A entrega será aplicada no laboratório de petrofísica básica do CENPES,  que como etapa pré-requisito de todas as análises laboratoriais, reduzirá o tempo de todo processo de análise laboratoriais._x000D_
_x000D_
_x000D_
A expectativa de disponibilização é em abril de 2022. A implementação está planejada para agosto de 2022. Há ainda a perspectiva de implementação nos laboratórios que realizam a limpeza terceirizada, porém fora do escopo desta EV.</t>
  </si>
  <si>
    <t>1 - Tempo de Limpeza das Amostras na nova metodologia. _x000D_
2 - Eficácia da limpeza_x000D_
3 - Identificação de impacto negativo;_x000D_
4 - Adequação ao processo já existente;</t>
  </si>
  <si>
    <t>ST: Otimização de Caracterização de Rocha e Fluidos _x000D_
 _x000D_
Estrutura:_x000D_
Laboratório de Petrofisica Básica;_x000D_
_x000D_
Equipe envolvida:_x000D_
01 geólogo/petrofísico BR; _x000D_
01 engenheiro/petrofísico BR; _x000D_
01 engenheira terceirizada;_x000D_
01 químico BR;_x000D_
_x000D_
Parcerias:_x000D_
-BR Distribuidora para o fornecimento do nanofluido;_x000D_
-Stratum e Solintech;</t>
  </si>
  <si>
    <t>A premissa básica dessa entrega está relacionada a antecipação de produção. Como o produto dessa entrega acelera processos de laboratório, ele pode contribuir para antecipação de produção seja do primeiro óleo seja de um campo já em desenvolvimento.</t>
  </si>
  <si>
    <t>Orçamento da EV;_x000D_
Orçamento de Poços que se beneficiem da metodologia;</t>
  </si>
  <si>
    <t>Atualmente o tempo para que todas as análises laboratoriais de rotina sejam performadas em amostras de um poço é de 1000 dias (média). Desse tempo, 120 dias em média é o tempo que as amostras precisam para serem limpas de óleo e sais do reservatório. A nova metodologia a ser posta em prática promete redução de até 100 dias nesse tempo o que significa uma redução de 10% do tempo estimado para a obtenção de todos os resultados de análise de laboratório rotineiros. Isso pode antecipar produção em alguns dias.</t>
  </si>
  <si>
    <t>O impacto financeiro da antecipação de 5 dias gira na casa dos 47 milhões de reais (ver memória de cáculo da valoração) durante 10 anos para um único poço.</t>
  </si>
  <si>
    <t>Como se trata de uma redução de tempo de processo interno, isso é um parâmetro independente do ambiente externo ou seja o mercado não irá influenciar diretamente._x000D_
_x000D_
O que pode ocorrer é a variação do VPL em função da flutuação dos preços do dólar e do barril de petróleo, variação positiva ou negativa mas esse é um risco inerente da industria e não apenas desta entrega.</t>
  </si>
  <si>
    <t>Será utilizada a tecnologia de limpeza de amostras de rochas com nanofluido desenvolvido pelo CENPES. A tecnologia visa reduzir o tempo de limpeza de amostras de rocha.</t>
  </si>
  <si>
    <t>EV-01465</t>
  </si>
  <si>
    <t>[BZ-R&amp;G-PROJ] Inclusão de tecnologia alternativa de desinfecção de água de injeção por radiação UV-C em projetos de afretadas e próprias (ver EV-00848)</t>
  </si>
  <si>
    <t>upimgs/atg-ets-uv-sw-product_93qgu2s.jpg</t>
  </si>
  <si>
    <t>ST-0170</t>
  </si>
  <si>
    <t>Novos processos de manufatura</t>
  </si>
  <si>
    <t>EV-01466</t>
  </si>
  <si>
    <t>Modelagem Integrada da Produção - CORAL</t>
  </si>
  <si>
    <t>O objetivo desta entrega é disponibilizar uma ferramenta de simulação integrada de produção de reservatório e elevação e escoamento com funcionalidades semelhantes à ferramenta comercial da Petroleum Experts, com a vantagem de ter o código aberto para a validação de novos modelos matemáticos.</t>
  </si>
  <si>
    <t>Economia com licenças da ferramenta comercial da Petroleum Expert; simplificação da etapa de preparação dos casos a serem rodados; possibilidade de novos desenvolvimentos por ser uma ferramenta aberta.</t>
  </si>
  <si>
    <t>BENB</t>
  </si>
  <si>
    <t>Leandro Basilio dos Santos</t>
  </si>
  <si>
    <t>9859275</t>
  </si>
  <si>
    <t>Custos com o TC com a UNICAMP e HH interno para acompanhamento e testes.</t>
  </si>
  <si>
    <t>Desenvolvimento da interface e acoplamento com outras ferramentas, que pode levar a problemas inesperados</t>
  </si>
  <si>
    <t>Atualmente, a integração de múltiplos reservatórios para uma única unidade de produção é feita de duas formas. A forma mais utilizada é através de planilhas de excel, alterando as restrições da unidade manualmente, o que é um método com menor precisão e trabalhoso. A outra é através de ferramentas de MIP, como a IPM da PETEX. Há limitação de licenças para este software e é uma ferramenta de difícil uso, pois exige a definição de um modelo complexo mesmo que o objetivo do estudo exija um escopo mais simplificado. O CORAL permitiria a simulação de modelos acoplados com maior simplicidade, agilizando a montagem dos estudos e democratizando a ferramenta. Será utilizada por engenheiros de simulação da área de reservatórios, tanto na fase de projeto quanto de desenvolvimento da produção, a partir de 2023.</t>
  </si>
  <si>
    <t>CENPES/PDIEP/EE,  RES/TR/ER, RES/EE/EESP, TIC, UNICAMP</t>
  </si>
  <si>
    <t>Maior visibilidade da Modelagem Integrada da Produção, para que os engenheiros tenham interesse em adotar a ferramenta, reconhecendo seus benefícios frente aos métodos atuais.</t>
  </si>
  <si>
    <t>TC com a UNICAMP (para desenvolvimento do modelo e da interface); TIC para disponibilização no ambiente Petrobras</t>
  </si>
  <si>
    <t>Reduzir o custo da companhia com licenças de softwares comerciais de MIP; ganhar tempo no projeto e de HH por dispensar a geração de curvas de fluxo multifásico para representarem o fluxo dentro do poço na simulação de reservatórios; aumentar a precisão dos resultados de simulação por considerar mais variáveis, por exemplo o Teor de CO2; auxiliar na tomada de decisão pela separação submarina através de uma modelagem que permita a quantificação do ganho adotando-se a estratégia; permitir o acoplamento de múltiplos reservatórios em uma mesma unidade de produção de forma mais precisa do que o uso de planilhas que é comum atualmente; ser uma ferramenta aberta para a validação de novos modelos matemáticos.</t>
  </si>
  <si>
    <t>Economia com licenças e custos de manutenção de softwares comerciais de MIP, como o CoFlow.</t>
  </si>
  <si>
    <t>Outras ferramentas, como o Coflow-x, sejam disponibilizadas com sucesso de adesão.</t>
  </si>
  <si>
    <t>A proposta desta entrega é disponibilizar uma ferramenta capaz de realizar o acoplamento da simulação de reservatórios com o PipeSim e com o Marlim Rede; acoplamento de múltiplos reservatórios em uma mesma unidade de produção; modelagem de separação subsea; modelagem térmica do fluxo..</t>
  </si>
  <si>
    <t>EV-01467</t>
  </si>
  <si>
    <t>[BZ-R&amp;G-PROJ] WellBot (ver EV-00288)</t>
  </si>
  <si>
    <t>Sistema de operação autônoma de poços com instabilidade de escoamento.</t>
  </si>
  <si>
    <t>Aumento de produção, estabilidade da planta de processamento e redução de riscos de intertravamento.</t>
  </si>
  <si>
    <t>EV-01468</t>
  </si>
  <si>
    <t>[BZ-R&amp;G-OPER] Ferramentas de diagnóstico para VORECON  (ver EV-00183)</t>
  </si>
  <si>
    <t>EV-01469</t>
  </si>
  <si>
    <t>[BZ-R&amp;G-PROJ] Tensionador Externo de Linhas de Ancoragem (ver EV-01375)​</t>
  </si>
  <si>
    <t>EV-01470</t>
  </si>
  <si>
    <t>[BZ-R&amp;G-OPER] Melhoria de  PCHE (Ver EV-00860)</t>
  </si>
  <si>
    <t>Redução do custo com manutenções e intervenções devido a melhoria na eficiência operacional de PCHEs - Redução de custo com a compra de PCHEs devido ao fim da compra com um único fornecedor (Redução de CAPEX)- Custo evitado pelo prejuízo de substituir os trocadores elétricos</t>
  </si>
  <si>
    <t>EV-01471</t>
  </si>
  <si>
    <t>Reconstrução do timing de CO2 no Pré-Sal da Bacia de Santos</t>
  </si>
  <si>
    <t>Disponibilização de modelo conceitual de passagem de CO2 baseado nas inclusões fluidas, que inclui: (i) Quantificação do teor de CO2 e CH4 anterior a saturação de hidrocarbonetos nos reservatórios; (ii) Amarração dos momentos de passagem de CO2 com eventos hidrotermais.</t>
  </si>
  <si>
    <t>1. Redução das incertezas dos modelos utilizados na previsão dos das acumulações de CO2 no Pré-Sal da Bacia de Santos; 2. Geração de um modelo integrado entre hidrotermalismo e migração de CO2; 3. Disponibilização de tecnologia para quantificação de gases em baixos teores via espectroscopia Raman.</t>
  </si>
  <si>
    <t>upimgs/RJS-752-RJS_542970m_6d_50x_PP_calcita_esferulito.tif</t>
  </si>
  <si>
    <t>U3HS</t>
  </si>
  <si>
    <t>Andre Luiz Silva Pestilho</t>
  </si>
  <si>
    <t>9914766</t>
  </si>
  <si>
    <t>1. Dificuldade na instalação e análises em caso de eventual recrudescimento da pandemia de SARS-CoV-2;_x000D_
2. Complexidade geológica das amostras;_x000D_
3. Demora na assinatura de contrato com CALTECH.</t>
  </si>
  <si>
    <t>1. Projeto inicial;_x000D_
2. Será aplicado na Bacia de Santos com foco no Pré-Sal;_x000D_
3. A partir de 15/12/2024.</t>
  </si>
  <si>
    <t>1. A integração dos dados de inclusões fluidas com a datação absoluta;_x000D_
2. A comparação com resultados obtidos nos termos de cooperação.</t>
  </si>
  <si>
    <t>1. Universidade de São Paulo;_x000D_
2. Centro de Desenvolvimento de Tecnologia Nuclear (CDTN);_x000D_
3. Universidade Federal de Ouro Preto;_x000D_
4. California Institute of Technology (CALTECH).</t>
  </si>
  <si>
    <t>Confirmar o potencial exploratório com baixo teor de CO2.</t>
  </si>
  <si>
    <t>1. Instalação do espectrômetro Raman LabRam HR;_x000D_
2. Datação absoluta U-Pb em carbonatos;_x000D_
3. Microscopia CLSM;_x000D_
4. Assinatura dos termos de cooperação.</t>
  </si>
  <si>
    <t>1. Fornecer parâmetros acurados para o maior refinamento da previsão da ocorrência de CO2 em áreas de fronteira da Bacia de Santos;_x000D_
2. Fornecer uma nova tecnologia para análises de gases para uso em prestação de serviços para o negócio.</t>
  </si>
  <si>
    <t>1. Redução no risco exploratório baseado no refinamento dos modelos preditivos de CO2;_x000D_
2. Redução no tempo de análise com implantação de nova tecnologia.</t>
  </si>
  <si>
    <t>1. Indisponibilidade analítica devido a piora da pandemia de SARS-CoV-2;_x000D_
2. Parada sem reparo ou substituição de equipamentos analíticos;_x000D_
3. Indisponibilidade de pessoal.</t>
  </si>
  <si>
    <t>Parâmetros técnicos:_x000D_
1. Presença de CO2 associado a idade relativa na diagênese;_x000D_
2. Composição de CO2 no tempo geológico;_x000D_
3 . Temperatura do fluido e composição do fluido líquido associado ao CO2;</t>
  </si>
  <si>
    <t>EV-01472</t>
  </si>
  <si>
    <t>[BZ-R&amp;G-PROJ] Digital Twin de Integridade Estrutural do Casco (ver EV-00401)​</t>
  </si>
  <si>
    <t>EV-01473</t>
  </si>
  <si>
    <t>[BZ-R&amp;G-PROJ] Sistema de Controle de Tubulação 4.0 (Ver EV-00985)</t>
  </si>
  <si>
    <t>Os requisitos presentes na Especificação Técnica permite reduzir os custos associados a retrabalhos de Tubulação em Empreendimentos de C&amp;M de novos FPSOs. Para cada FPSO este ganho foi estimado na ordem de R$75MM, visto que os custos totais de retrabalhos de tubulação podem chegar até  R$300MM, ou seja, 4% do CAPEX deste ativo (R$7,5Bi).</t>
  </si>
  <si>
    <t>EV-01474</t>
  </si>
  <si>
    <t>Operações Submarinas Autônomas</t>
  </si>
  <si>
    <t>Foco Búzios - Tecnologias para inserção em veículos submarinos autônomos (AUVs), com foco em realizar atividades de inspeção visual geral e detalhada nos sistemas submarinos de produção.</t>
  </si>
  <si>
    <t>Visão Búzios:_x000D_
- Redução de OPEX, por conta da diminuição/eliminação do uso de embarcações de apoio nas atividades de inspeção submarina;- Redução de HHER e de POB;- Redução de emissão de CO2;- Aumento do nível de gestão de integridade dos sistemas submarinos de produção.</t>
  </si>
  <si>
    <t>U3CB</t>
  </si>
  <si>
    <t>Luiz Felipe Moreira Lopes</t>
  </si>
  <si>
    <t>9896639</t>
  </si>
  <si>
    <t>Custos Globais, não específicos de Búzios:_x000D_
- Custos no P&amp;D = R$ 17,800 MM (equivalente a 60% do custo total de P&amp;D para prover as 2 entregas da ST)_x000D_
- Custos de Implantação = R$ 1,478 Bi (equivalente a 60% do custo total de implantação das tecnologias da ST)</t>
  </si>
  <si>
    <t>EV específica FOCO BÚZIOS_x000D_
- Local de aplicação: Sistemas submarinos de produção, em três cenários: região de splash zone, trecho vertical (riser) e trecho profundo (leito marinho);_x000D_
- Quando: Expectativa de implantar o uso desta tecnologia a partir de 2023</t>
  </si>
  <si>
    <t>EV-01475</t>
  </si>
  <si>
    <t>[BZ-R&amp;G-PROJ] PROFAL (VER EV-00406)</t>
  </si>
  <si>
    <t>Plataforma web de monitoramento de processo com base em dados.</t>
  </si>
  <si>
    <t>EV-01476</t>
  </si>
  <si>
    <t>HISEP Submarino para Búzios</t>
  </si>
  <si>
    <t>Sistema Submarino de Processamento e Bombeamento no qual é realizada a separação de gás denso (com alto teor de CO2), à alta pressão, com posterior injeção do referido gás através de bombas centrífugas monofásicas submarinas.</t>
  </si>
  <si>
    <t>Desengargalamento das plantas de processo das UEPs em relação ao processamento de gás, possibilitando a antecipação da produção de óleo e o aumento do fator de recuperação.</t>
  </si>
  <si>
    <t>EV-01477</t>
  </si>
  <si>
    <t>[BZ-R&amp;G] DORIS - Robô móvel guiado sobre trilhos (ver EV-00285)</t>
  </si>
  <si>
    <t>EV-01478</t>
  </si>
  <si>
    <t>[BZ-R&amp;G-PROJ] DORIS - Robô móvel guiado sobre trilhos (ver EV-00285)</t>
  </si>
  <si>
    <t>EV-01479</t>
  </si>
  <si>
    <t>[BZ-R&amp;G-PROJ] Controle de Estabilização e Bandas [ver EV-00419]</t>
  </si>
  <si>
    <t>Implantação do controle de estabilização e bandas nas unidades BÚZIOS 9, 10, 11 e 12.</t>
  </si>
  <si>
    <t>EPF3</t>
  </si>
  <si>
    <t>Alex Furtado Teixeira</t>
  </si>
  <si>
    <t>9732079</t>
  </si>
  <si>
    <t>EV-01480</t>
  </si>
  <si>
    <t>[BZ-R&amp;G-PROJ] Controle Avançado do Sistema de Injeção de Água [ver EV-00418]</t>
  </si>
  <si>
    <t>Implantação nas unidades Búzios 9, 10, 11 e 12.</t>
  </si>
  <si>
    <t>Evitar perdas de produção devido à problemas de controle no sistema de injeção de água.</t>
  </si>
  <si>
    <t>EV-01481</t>
  </si>
  <si>
    <t>[BZ-R&amp;G-PROJ] Partida Assistida de Poços</t>
  </si>
  <si>
    <t>Implantação do partida assistida nas plataformas BÚZIOS 9, 10, 11 e 12.</t>
  </si>
  <si>
    <t>- Redução do tempo de partida dos poços._x000D_
- Padronização do procedimento de partida.</t>
  </si>
  <si>
    <t>EV-01482</t>
  </si>
  <si>
    <t>[BZ-R&amp;G-OPER] Digital Twin de membranas CO2 (VER EV-00287)</t>
  </si>
  <si>
    <t>Ferramenta web para monitoramento dos sistemas de remoção de CO2 por membranas através de modelo fenomenológico.</t>
  </si>
  <si>
    <t>- Aumento do tempo de vida útil das membranas de CO2;_x000D_
- Agilidade na identificação e diagnóstico de soluções anormais.</t>
  </si>
  <si>
    <t>EV-01484</t>
  </si>
  <si>
    <t>Sistema de tracionamento operado remotamente para inspeção de cabos de aço</t>
  </si>
  <si>
    <t>Desenvolvimento de sistema automatizado de controle remoto, para tracionamento em cabos de aço para auxiliar em execução de inspeção eletromagnética destes.</t>
  </si>
  <si>
    <t>Eliminação do HHER de escalador industrial para execução de inspeção em cabos de aço instalados.</t>
  </si>
  <si>
    <t>CRMQ</t>
  </si>
  <si>
    <t>Vitor Mello de SantAnna</t>
  </si>
  <si>
    <t>9604936</t>
  </si>
  <si>
    <t>EV-01485</t>
  </si>
  <si>
    <t>[BZ-R&amp;G-PROJ] Perfilador para separadores e TO's (ver EV-00180)</t>
  </si>
  <si>
    <t>1) Aplicação de perfilador comercial não-radioativo (Iphase, Sentech, Agar, Kam, Rocsole ou outros) em projeto de novas unidades de produção ou unidades existentes_x000D_
2)  Há opção de instalação sem a necessidade de abertura de novo bocal para atendimento ao termo de conduta do IBAMA (TOG) ou outra aplicação.</t>
  </si>
  <si>
    <t>EV-01487</t>
  </si>
  <si>
    <t>[BZ-R&amp;G-PROJ] Desander para tratamento de água produzida para reinjeção (ver EV-8578)</t>
  </si>
  <si>
    <t>Inclusão de tecnologia de remoção de sólidos por ciclonagem em alternativa aos filtros autolimpantes wedge wire aplicados no tratamento da água produzida para reinjeção.</t>
  </si>
  <si>
    <t>Alternativa de tecnologia aplicada no tratamento da água produzida para remoção de sólidos com objetivo de reduzir a perda de injetividade, o custo de intervenções nos poços injetores avaliadas em US$ 1MM/poço e perda produção 24 hora/interveção. Previsão de redução em 5 operações de acidificação/ano por plataforma BZ 12.</t>
  </si>
  <si>
    <t>EV-01488</t>
  </si>
  <si>
    <t>[BZ-R&amp;G-OPER] Inibidores de Flash Rust na preparação de superfícies para pintura (ver EV-01087)</t>
  </si>
  <si>
    <t>Uso eficiente de inibidores de flash rust que atuam temporariamente e permitem janela operacional sem corrosão entre o preparo de superfície e a pintura anticorrosiva.</t>
  </si>
  <si>
    <t>Implantação de tecnologia de proteção temporária contra corrosão (tipo flash rust) durante atividades de hidrojateamento ou jateamento abrasivo úmido, que aumenta o índice de produtividade da manutenção e reduz seu custo. Além disso, garantir que os inibidores de corrosão não comprometam o desempenho do esquema de pintura.</t>
  </si>
  <si>
    <t>EV-01489</t>
  </si>
  <si>
    <t>[BZ-R&amp;G-PROJ] SSD para enquadramento de TOG  (ver EV-00437)</t>
  </si>
  <si>
    <t>Software para previsão do TOG gravimétrico em função das variaveis de processo.</t>
  </si>
  <si>
    <t>EV-01490</t>
  </si>
  <si>
    <t>EV-01491</t>
  </si>
  <si>
    <t>[BZ-R&amp;G-OPER] WellBot (ver EV-00288)</t>
  </si>
  <si>
    <t>Sistema de operação autônomo de poços com instabilidade de escoamento.</t>
  </si>
  <si>
    <t>Aumento da produção</t>
  </si>
  <si>
    <t>EV-01492</t>
  </si>
  <si>
    <t>[BZ-R&amp;G-OPER] SSD para enquadramento de TOG  (ver EV-00437)</t>
  </si>
  <si>
    <t>EV-01493</t>
  </si>
  <si>
    <t>SSGL para Búzios</t>
  </si>
  <si>
    <t>Sistema Submarino de Separação Gás-Líquido para gerenciamento de correntes produzidas no Campo.</t>
  </si>
  <si>
    <t>1. Desengargalar UEPs "topadas" ao gás, trazendo maior produção de óleo;_x000D_
2. Utilizar capacidades ociosas de processamento de gás em UEPs do Campo, trazendo óleo adicional para tais plataformas.</t>
  </si>
  <si>
    <t>EV-01494</t>
  </si>
  <si>
    <t>[BZ-R&amp;G-OPER] PROFAL (VER EV-00406)</t>
  </si>
  <si>
    <t>EV-01495</t>
  </si>
  <si>
    <t>[BZ-R&amp;G-OPER] Controle de Estabilização e Bandas [ver EV-00419]</t>
  </si>
  <si>
    <t>Implantação do controle de estabilização e bandas nas plataformas P-74, P-75, P-76 e P-77.</t>
  </si>
  <si>
    <t>EV-01496</t>
  </si>
  <si>
    <t>Padrões de ciclos em poços a partir de perfis de imagem e de rocha utilizando-se Inteligência Artificial</t>
  </si>
  <si>
    <t>Essa entrega terá como objetivo: confecção de produto IA voltado à modelagem para redução de dados de imagens de tomografia médica, fotografias de testemunhos e perfis de imagem para perfis que sejam representativos de cada uma destas imagens para serem utilizados na análise de séries temporais; testes de sensibilidade de perfis gerados a partir de imagens como representativos para a geração de séries temporais em seções primeiramente em 1D, 2D e 3D; confecção de produto de inteligência artificial para identificação de ciclos transgressivos- regressivos e análises de séries temporais para a definição dos ciclos obtidos nos perfis (Cadeia de Markov). Com esses objetivos tem-se a intenção de criar um produto único no mercado de reconhecimento automático de ciclos em perfis de rocha e fotos de testemunho, retirando as incertezas da interpretação qualitativa do geólogo, auxiliando em uma correlação mais precisa das rochas.</t>
  </si>
  <si>
    <t>A definição dos padrões e parâmetros de correlação de ciclos pretendidos seriam fundamentais para o modelo geológico de reservatórios no que tange a caracterização das fácies, auxiliando na redução de incertezas na caracterização do reservatório, tendo em última instância, impacto no desenvolvimento das curvas de produção.</t>
  </si>
  <si>
    <t>Custo do Termo de Cooperação (SIGITEC 2020/00098-4) - Estimativa de R$ 719 mil. Custos de HH Petrobras (principalmente CENPES/PDIEP e RES-ACADUP/RES&amp;EE.</t>
  </si>
  <si>
    <t>Conseguir um modelo robusto apesar da diversidade dos dados de entrada (diferentes qualidades dos perfis e fotos de testemunho). Quantidade suficiente de dados anotados (gabaritos) para treinamento/validação do modelo.</t>
  </si>
  <si>
    <t>A entrega atende diretamente a geólogos de reservatório que trabalham na caracterizados de modelos geólogicos, que servem como base para simulação de fluxo. Espera-se que o produto esteja pronto no final de 2023, com possibilidades de entrega antecipada de MVP com inclusão gradual de novas funcionalidades.</t>
  </si>
  <si>
    <t>Pré-processamento para ajuste de profundidade. Qualidade dos dados entregues para análise da equipe UFMG. Existência de ciclos orbitais nas rochas do Pré-Sal.</t>
  </si>
  <si>
    <t>Termo de cooperação SIGITEC (2020-0098-4) - Equipe de geociências e de ciência da computação da UFMG. _x000D_
_x000D_
Cliente: Conhecimento específico na área de cicloestratigrafia. _x000D_
_x000D_
Equipe da gerência RES/ACADUP-RES&amp;EE, em especial o geólogo Daniel Galvão (U3GJ)</t>
  </si>
  <si>
    <t>Recursos do termo de cooperação sejam mantidos. Comprometimento da equipe da UFMG e boa comunicação entre a equipe UFMG  e os interlocutores técnicos da Petrobras.</t>
  </si>
  <si>
    <t>Especialistas para auxiliar na curva de aprendizado da equipe da UFMG.  Técnicos experientes para anotações dos perfis de treinamento.Dados de poço e rocha pra treinamento (requerem liberação).</t>
  </si>
  <si>
    <t>Ganho econômico relacionado a redução das incertezas na caracterização de reservatórios.</t>
  </si>
  <si>
    <t>Baixa disponibilidade de mão de obra pra anotação dos dados, de forma que não seja feita em quantidade e prazo adequados para o desenvolvimento da metodologia. Falta de critérios de comparação para validação dos resultados gerados.</t>
  </si>
  <si>
    <t>A) confecção de produto IA voltado à modelagem para redução de dados de imagens de tomografia médica, fotografias de testemunhos e perfis de imagem para perfis que sejam representativos de cada uma destas imagens para serem utilizados na análise de séries temporais; B) testes de sensibilidade de perfis gerados a partir de imagens como representativos para a geração de séries temporais em seções primeiramente em 1D, 2D e 3D; C) confecção de produto de inteligência artificial para identificação de ciclos transgressivos- regressivos e análises de séries temporais para a definição dos ciclos obtidos nos perfis (Cadeia de Markov). Com esses objetivos tem-se a intenção de criar um produto único no mercado de reconhecimento automático de ciclos em perfis de rocha e fotos de testemunho, retirando as incertezas da interpretação qualitativa do geólogo, auxiliando em uma correlação mais precisa das rochas.</t>
  </si>
  <si>
    <t>EV-01497</t>
  </si>
  <si>
    <t>[BZ-R&amp;G-OPER] Controle Avançado do Sistema de Injeção de Água [ver EV-00418]</t>
  </si>
  <si>
    <t>Implantação do controle avançado de injeção de água nas plataformas P-74, P-75, P-76 e P-77.</t>
  </si>
  <si>
    <t>EV-01498</t>
  </si>
  <si>
    <t>[BZ-R&amp;G-OPER] Partida Assistida de Poços</t>
  </si>
  <si>
    <t>Implantação do partida assistida de poços nas plataformas P-74, P-75, P-76 e P-77.</t>
  </si>
  <si>
    <t>EV-01499</t>
  </si>
  <si>
    <t>Desenvolvimento de Envelope Para Remoção de Organismo Sésseis</t>
  </si>
  <si>
    <t>O objetivo do projeto é desenvolver, analisar, testar e monitorar a eficiência de um sistema de envelopamento para a eliminação de organismos marinhos bioincrustantes em embarcações diversas e UEPs (Unidades Estacionárias de Produção), incluindo plataformas de petróleo flutuantes semi-submersíveis e navios (FPSO), bem como outras estruturas fixas e móveis e equipamentos diversos. O projeto também visa desenvolver a tecnologia de equipamentos confeccionados com tecidos compósitos, bem como uma tecnologia pioneira e ambientalmente eficaz no combate a bioincrustação do coral-sol, de forma que sejam atendidos os requisitos legais. Além disso, o projeto contará com uma pesquisa envolvendo profissionais de diferentes áreas, como engenharia de materiais, desenho industrial, engenharia mecânica, química e biologia, favorecendo a formação de um ambiente multidisciplinar de inovação tecnológica. Os objetivos específicos do projeto são: 1) elaborar um projeto envolvendo mecânica e design que possibilite o desenvolvimento do envelope; 2) projetar um sistema experimental para encapsulamento de estruturas flutuantes fixas ou móveis, visando evitar o contágio ou à remoção ambientalmente correta de organismos bioincrustantes, além de outras aplicações. 3) testar um módulo em escala real em condições de mar.</t>
  </si>
  <si>
    <t>Dominar o projeto, construção e uso de um primeiro protótipo de equipamento construído com tecido compósito dentro da concepção de sistema autônomo._x000D_
Evoluir a tecnologia de envelopamento de casco a um nível operacional em pequena escala. Dispor de recurso economicamente viável para proteção da contaminação de organismos bioincrustantes em casco, ou para a eliminação desses organismos quando incrustrados. Dispor de equipamento versátil para evitar a poluição e permitir reparo, raspagem e pintura de casco via robôs, em alto mar._x000D_
Dispor de um equipamento versátil para apoio à diversas intervenções e operações em alto mar._x000D_
Dispor de uma tecnologia e equipamento que traga vantagens nas negociações com órgãos ambientais._x000D_
Colocar a Petrobras numa posição de vanguarda em relação a contratação desses equipamentos e serviços.</t>
  </si>
  <si>
    <t>Custos do P&amp;D;_x000D_
Custos do tecido compósito e da fabricação do módulo para teste em mar;_x000D_
A realização do teste em mar;</t>
  </si>
  <si>
    <t>Burocracia da gestão de P&amp;D&amp;I</t>
  </si>
  <si>
    <t>Inexiste solução equivalente no mercado internacional;_x000D_
Existe o risco da Petrobras vir a ser acusada por órgão internacional de estar disseminando organismos incrustantes;_x000D_
O envelope permite controlar a disseminação nas baías brasileiras;_x000D_
O envelope permite proteger o casco de embarcações não contaminadas ou recém tratadas.</t>
  </si>
  <si>
    <t>Integração entre os parceiros;_x000D_
Resultado do teste no mar;_x000D_
Escala;</t>
  </si>
  <si>
    <t>Instituto Nacional de Tecnologia, ICT responsável pelo desenvolvimento conjunto do conceito;_x000D_
Empresas fabricantes do Envelope: Sansuy, IPB, UPSensor;_x000D_
Empresa prestadora de serviço de contenção: Macnor</t>
  </si>
  <si>
    <t>Manutenção da legislação ambiental;_x000D_
Interesse em internar plataformas descomissionadas;_x000D_
Desenvolvimento de acessórios para operar dentro do envelope, como robôs de raspagem, etc.</t>
  </si>
  <si>
    <t>Construção do protótipo;_x000D_
Teste no mar;_x000D_
Cronograma de desembolso do TC;</t>
  </si>
  <si>
    <t>Desenvolvimento de um serviço de envelopamento;_x000D_
Estabelecimento de empresas fabricantes de parte para e de envelopes;_x000D_
Aumento da flexibilidade operacional da Petrobras;_x000D_
Diminuição dos custos de manutenção, de comissionamento e descomissionamento de embarcações;</t>
  </si>
  <si>
    <t>Um novo mercado, um novo negócio e novos procedimentos.</t>
  </si>
  <si>
    <t>Aparecer no mercado um produto que elimine a fixação de organismos incrustantes nos cascos.</t>
  </si>
  <si>
    <t>Disponibilização de um casco inflável para envelopamento de embarcações e UEPs;_x000D_
Domínio do ciclo completo da tecnologia;_x000D_
Vantagem na negociação com órgãos ambientais;</t>
  </si>
  <si>
    <t>EV-01500</t>
  </si>
  <si>
    <t>Modelo multiplanta para otimização de alocação de petróleos</t>
  </si>
  <si>
    <t>Incorporar a otimização da alocação de petróleos no modelo multiplanta SP + RJ</t>
  </si>
  <si>
    <t>O planejamento das cinco refinarias em um único modelo, capturando sinergias e restrições devido à otimização da alocação de petróleos no modelo.</t>
  </si>
  <si>
    <t>UPTT</t>
  </si>
  <si>
    <t>Carolina Ludwig Quintani</t>
  </si>
  <si>
    <t>9790648</t>
  </si>
  <si>
    <t>EV-01501</t>
  </si>
  <si>
    <t>Variações longitudinais nas histórias deformacinais, deposicionais e magmáticas entre as Bacias de Pelotas e Campos. Abordagem cinemática, analítica e dinâmica</t>
  </si>
  <si>
    <t>Comparação dos produtos das modelagens estruturais com ênfase aos condicionantes da distribuição dos depocentros, histórias de soterramento, fluxo térmico e magmáticas entre setores fortemente magmáticos e pobres em magma da margem sudeste brasileira. Foco na influência dos processos de estiramento e magmáticos no controle evolutivo das cozinhas geradoras e dos altos focalizadores numa visão no domínio espaço-tempo.</t>
  </si>
  <si>
    <t>Melhoria na definição das condições geodinâmicas e, consequentemente, no entendimento das evoluções sedimentológicas, magmáticas e termais das porções distais de margens continentais. Em particular da margem SE do Brasil, onde concentram-se a grande maioria dos compromissos exploratórios, com locação em processo ou em planejamento. Visa a melhoria da percepção de risco co  aumento da eficiência na perfuração de poços exploratórios para fins de alinhamento com o programa EXP-100.</t>
  </si>
  <si>
    <t>HH interno, TC associados, Contratos diversos</t>
  </si>
  <si>
    <t>Sincronizar as restaurações realizadas internamente com os desenvolvimentos dos colaboradores internacionais (Multiclientes e JIPs)</t>
  </si>
  <si>
    <t>O produto será diretamente aplicado nas porções offshore das Bacias de Campos e Santos. A aplicação acontecerá em fases desde o primeiro ano de início do projeto por meio de MVPs anuais com foco nas regiões prioritárias: 1) Bacia de Campos, 2) Bacia de Santos e, por fim a Bacia de Pelotas.</t>
  </si>
  <si>
    <t>Manutenção de investimento em HH e parcerias com experts internacionais</t>
  </si>
  <si>
    <t>CENPES/PDIEP/GEG_x000D_
EXP/PE/AB_x000D_
EXP/AEXP/AT1</t>
  </si>
  <si>
    <t>Estações de trabalhos, horizontes sísmicos, softwares (Geosoft, ArcGIS, MOVE, Petrel), colaborações com experts internacionais</t>
  </si>
  <si>
    <t>Tratam-se de seções geológicas com distribuição no tempo e no espaço dos principais elementos do sistema petrolífero. O resultado não esperado resume-se a não concretização da entrega no prazo determinado. Em caso desse acontecimento, o resultado não será incorporado no workflow exploratório.</t>
  </si>
  <si>
    <t>modelagem numérica para geração de Geração de reconstruções paleogeográficas em escala de bacia, assistidas por observações sísmica com foco na redução do risco exploratório de incursões nas Bacias de Campos e Santos</t>
  </si>
  <si>
    <t>EV-01502</t>
  </si>
  <si>
    <t>Processamento de cargas de base lipídica no FCC para produção de correntes renováveis</t>
  </si>
  <si>
    <t>No projeto de produção de componentes renováveis para gasolina de Fórmula 1, foi estudado o processamento de biodiesel e óleos vegetais puros no FCC, com catalisador seletivo, mostrando o potencial desta rota para a produção de nafta e outras correntes com elevado teor de aromáticos, que podem ser classificados como aromáticos verdes. Um pedido de patente foi depositado neste sentido a partir de testes preliminares em piloto e na unidade da SIX. Propõe-se estudar esta rota para produção de correntes renováveis, de alto valor agregado, passíveis de aplicação no segmento de combustíveis (gasolina, bunker, bioqav) e de petroquímica (aromáticos renováveis na faixa da nafta).</t>
  </si>
  <si>
    <t>Benefícios potenciais: Booster de octanagem renovável, BTX renovável de alto valor agregado; produção de bioQAV por coprocessamento da fração aromática (LCO); componente renovável para bunker (HCO); futuro retrofit de unidades de FCCs em caso de baixa demanda do mercado de gasolina.</t>
  </si>
  <si>
    <t>* Custos com catalisador, matéria-prima e serviços para realização do testes industrial (provavelmente em refinaria de terceiros)_x000D_
* Custos de HH CENPES e SRGE na consolidação da tecnologia, planejamento e realização de teste industrial, avaliação econômica_x000D_
* Parte do custo industrial poderá ser, em parte, abatido da obrigação com a ANP.</t>
  </si>
  <si>
    <t>* parceria para realização de teste industrial e consolidação da tecnologia_x000D_
* condições de mercado (nicho, prêmio ou mandato) que viabilizem economicamente o processo</t>
  </si>
  <si>
    <t>* insumo para centrais petroquímicas (propeno, nafta e xilenos verdes)_x000D_
* mercado nacional de combustíveis (componentes renováveis para QAV e Bunker); _x000D_
* mercado internacional (booster de octanagem verde - Califórnia).</t>
  </si>
  <si>
    <t>* pesquisa de mercado e avaliação econômica_x000D_
* teste industrial em unidade de FCC de pequeno porte_x000D_
* testes adicionais no protótipo da SIX para maior abrangência de cargas e condições operacionais_x000D_
* projeto conceitual e avaliação econômica</t>
  </si>
  <si>
    <t>* parceria para realização de teste industrial_x000D_
* parceria com fornecedores de matéria-prima_x000D_
* parceria com centra petroquímica para compra de insumos renováveis (Braskem, Detem, etc.)_x000D_
* ICTs para realização de ACV e Renovacalc</t>
  </si>
  <si>
    <t>* Valoração de insumos e produtos petroquímicos renováveis (inicialmente como nichos de mercado e posteriormente com taxação de carbono);_x000D_
* Aumento da demanda por insumos e produtos petroquímicos e combustíveis renováveis (tendência de consumo, mandatos, etc.)</t>
  </si>
  <si>
    <t>Recursos HH de P&amp;D e Engenharia Básica_x000D_
Protótipo da SIX_x000D_
Contratação de consultoria para análise de mercado_x000D_
Contrato para realização de teste industrial em FCC de pequeno porte</t>
  </si>
  <si>
    <t>* Oferta de produtos e correntes 100% renováveis, de maior valor agregado, para os segmentos petroquímica e combustíveis (propeno, xileno, BTX, nafta, bunker, QAV)_x000D_
* Ganhos de imagem da companhia, pela oferta de produtos sustentáveis e de menor pegada de carbono_x000D_
* Retrofit de unidades de FCC de pequeno porte, em um cenário futuro de redução de demanda de gasolina</t>
  </si>
  <si>
    <t>* produtos renováveis para os segmentos petroquímico e combustíveis com maior valor agregado</t>
  </si>
  <si>
    <t>* prêmio por insumos petroquímicos ou combustíveis renováveis não compensar maior custo da matéria-prima renovável_x000D_
* mecanismos de taxação de carbono para segmento combustível e petroquímico menos onerosos que o uso de insumos renováveis.</t>
  </si>
  <si>
    <t>Produção de correntes renováveis ricas em aromáticos por processamento de cargas de base lipídica no FCC (100% renováveis)</t>
  </si>
  <si>
    <t>EV-01503</t>
  </si>
  <si>
    <t>Smart Tocha 2</t>
  </si>
  <si>
    <t>Esta EV tem como objetivo a consolidação e validação da metodologia de treinamento, execução  e validação dos resultados do SmartTocha, utilizando câmeras de espectro visível. Além do desenvolvimento e aplicação do Smart Tocha à noite, utilizando as imagens de câmeras do espectro Infra-Vermelho._x000D_
_x000D_
O piloto Smart Tocha foi desenvolvido durante a execução da EV-01243, implantada em 2020. Resumidamente, o SmartTocha atua no controle da vazão de vapor para a tocha, através da classificação atual da tocha pelas imagens das câmeras do circuito de TV na refinaria.</t>
  </si>
  <si>
    <t>- Minimização na emissão de fuligem e redução na demanda de vapor para a tocha. _x000D_
- Redução do Impacto Ambiental._x000D_
- Aumentar a eficiência da queima em Tocha._x000D_
- Uso do Smart Tocha também à noite, possibilitando, praticamente, o dobro da economia de vapor e redução das emissões de fuligem.</t>
  </si>
  <si>
    <t>EV-01504</t>
  </si>
  <si>
    <t>Sensoriamento térmico para classificação de perdas para tocha</t>
  </si>
  <si>
    <t>Classificação de vazamentos para o sistema de tocha através de sensoriamento térmico sem fio.</t>
  </si>
  <si>
    <t>A rápida identificação de vazamentos permite manobras operacionais para redução de perdas e classificação visa a priorização da manutenção de forma mais assertiva.</t>
  </si>
  <si>
    <t>R$ 700-800mil (P&amp;D SEBRAE)  + US$ milhões (700 válvulas por refinaria CAPEX) + US$ mil (OPEX do sistema operando)</t>
  </si>
  <si>
    <t>Teste de sensoriamento wireless_x000D_
Desenvolvimento de AI para classificação de vazamentos</t>
  </si>
  <si>
    <t>Unidades de processamento de gás_x000D_
_x000D_
Refinarias_x000D_
_x000D_
Plataformas</t>
  </si>
  <si>
    <t>Validação em laboratório e campo do sensores_x000D_
_x000D_
Desenvolvimento de algoritmo de classificação de vazamentos_x000D_
_x000D_
Rede de comunicação instável</t>
  </si>
  <si>
    <t>Energética +IETEC + UFV</t>
  </si>
  <si>
    <t>Sensores com sensibilidade para detecção e sem fio</t>
  </si>
  <si>
    <t>Sensores Wireless_x000D_
Gateways_x000D_
Sistemas as a Service_x000D_
HH Unidade/CENPES/Sede</t>
  </si>
  <si>
    <t>Redução de perdas financeiras para tochas</t>
  </si>
  <si>
    <t>Identificação rápida das origens dos vazamentos permitindo saná-los_x000D_
Priorização mais assertivas de manutenção de válvulas com passagens</t>
  </si>
  <si>
    <t>Não atendimento de compromissos assumidos de intensidade de emissões e emissões absolutas</t>
  </si>
  <si>
    <t>Desenvolver sistema de detecção de perdas para tocha</t>
  </si>
  <si>
    <t>EV-01505</t>
  </si>
  <si>
    <t>Implantação de Modelos de Inferência de massa de gás para tocha</t>
  </si>
  <si>
    <t>EV-01506</t>
  </si>
  <si>
    <t>Estimulação ácida e tratamento de inibição de incrustação via Duto Flexível</t>
  </si>
  <si>
    <t>Viabilizar a estimulação e/ou tratamento de inibição de incrustação por squeeze via UEP, utilizado os dutos flexíveis instalados.</t>
  </si>
  <si>
    <t>- Evita custos relativos à utilização de Sonda com DPR (a operação seria via UEP) _x000D_
- Reduz o tempo de poço fechado para realização da operação de estimulação ácida.</t>
  </si>
  <si>
    <t>SUB/ES/EECE</t>
  </si>
  <si>
    <t>CSM6</t>
  </si>
  <si>
    <t>Ilson Palmieri Baptista</t>
  </si>
  <si>
    <t>206026</t>
  </si>
  <si>
    <t>EV-01507</t>
  </si>
  <si>
    <t>Membranas poliméricas com líquidos iônicos para remoção de CO2</t>
  </si>
  <si>
    <t>Tecnologia de membranas com líquidos iônicos incorporados à matriz polimérica para separação de CO2 do gás natural.</t>
  </si>
  <si>
    <t>Maior eficiência na separação de CO2 do gás natural, resultando em menores perdas de hidrocarbonetos e, consequentemente, aumento na produção de gás combustível e/ou gás para exportação. Redução no número de elementos para processar uma mesma vazão, gerando economias nas trocas dos elementos.</t>
  </si>
  <si>
    <t>B9IG</t>
  </si>
  <si>
    <t>Fernando Gusman Brandão</t>
  </si>
  <si>
    <t>2437600</t>
  </si>
  <si>
    <t>Os custos estimados são: _x000D_
- P&amp;D = R$ 8,5 MM_x000D_
- Implantação = 6,5 MM USD</t>
  </si>
  <si>
    <t>- Viabilizar parceria com possíveis fornecedores_x000D_
- Viabilizar local de teste para aumento da maturidade tecnológica</t>
  </si>
  <si>
    <t>Situação atual: _x000D_
Prova de conceito (TRL 3)_x000D_
_x000D_
Onde será aplicada: _x000D_
Replicantes, Cessão Onerosa, novos projetos em andamento para a área de Búzios_x000D_
_x000D_
Data de implantação: 2027</t>
  </si>
  <si>
    <t>- Vida útil das membranas _x000D_
- Resistência à plastificação em alta pressões parciais de CO2_x000D_
- Permeância e seletividade das membranas</t>
  </si>
  <si>
    <t>- PUC-RS_x000D_
- UFRJ _x000D_
- Parceiro comercial a definir</t>
  </si>
  <si>
    <t>Transferência de tecnologia para fornecedor com capacidade de fabricação da membrana em larga escala.</t>
  </si>
  <si>
    <t>- Recursos financeiros_x000D_
- Local para os testes de elementos de membrana de 2" e 8"</t>
  </si>
  <si>
    <t>- Maior recuperação de HCs, resultando em um aumento na vazão de gás combustível e/ou gás para exportação. _x000D_
- Redução dos custos na troca do inventário de membranas</t>
  </si>
  <si>
    <t>- Ganho em OPEX em eventos de trocas de membranas = 3,93 MM USD/ano_x000D_
- Ganho com aumento da produção de Gás = 12,2 MM USD/ano</t>
  </si>
  <si>
    <t>Não haver interesse de parceiro comercial para fabricação da membrana desenvolvida.</t>
  </si>
  <si>
    <t>Proposta: _x000D_
Membranas com líquidos iônicos incorporados à matriz polimérica mais eficientes na separação de CO2 do gás natural do que as membranas poliméricas disponíveis atualmente no mercado. _x000D_
_x000D_
Parâmetros a serem alcançados: Permeância e seletividade CO2/CH4 em torno de 40 GPU e 30, respectivamente</t>
  </si>
  <si>
    <t>EV-01508</t>
  </si>
  <si>
    <t>Desenvolvimento de unidade robótica de combate a incêndio</t>
  </si>
  <si>
    <t>Desenvolvimento de unidade robótica de combate a incêndio para o setor de óleo e gás, escalável para outros segmentos industriais.</t>
  </si>
  <si>
    <t>- Aumento da eficiência no combate a incêndio em unidades industriais e de produção, permitindo agilidade na resposta e redução dos impactos sobre as instalações, o meio ambiente e às pessoas (SMS);​_x000D_
- Redução dos riscos associados à exposição de brigadistas durante os eventos emergenciais, através de operação remota com redução do efetivo envolvido na ação de emergência;​_x000D_
- Possibilidade de acesso em locais sob condições que seriam inviáveis à equipe de brigada ou onde não seja possível acesso das viaturas de combate tradicionais: subir escadas e atravessar diques de contenção, resistir a altas radiações térmicas, operar em atmosferas explosivas, podendo ser operado a distâncias de até 600 metros;​_x000D_
- Redução da Taxa de Acidentados Registráveis (TAR).</t>
  </si>
  <si>
    <t>UTR3</t>
  </si>
  <si>
    <t>Marcelo Sacks</t>
  </si>
  <si>
    <t>9864875</t>
  </si>
  <si>
    <t>Incremento na capacidade de combate a incêndio em unidades terrestres, de modo a reduzir danos a instalações e evitar a exposição de pessoas aos cenários e atividades mais críticas._x000D_
Desenvolvimento de protótipo de menor dimensões para aplicação em UEPs.</t>
  </si>
  <si>
    <t>- Unidroid, SEBRAE_x000D_
_x000D_
- Parceiros internos: SMS/CRE, SMS/ECE/SP</t>
  </si>
  <si>
    <t>- desenvolvimento Unidade robótica para combate a incêndio com alta vazão, compatível com a demanda requerida para atendimento de cenários críticos em instalações de óleo e gás (refinarias, termoelétricas, terminais, etc)._x000D_
Unidade Robótica, escalável para o segmento de Óleo e Gás e outros segmentos industriais, para o combate a incêndio de quaisquer proporções, garantindo a preservação das vidas dos combatentes do fogo na linha de frente.​_x000D_
_x000D_
​A Unidade estará disponível em 2 modelos de portes diferentes, que podem ser aplicadas tanto nas Unidades de Produção off-shore como em Unidades terrestres e Refinarias.​_x000D_
_x000D_
A Unidade é composta de um trator elétrico que suporta um canhão para combate de longo alcance (entre 100 e 150 m) e com capacidade de aplicação de solução de água e espuma com altas vazões, entre 4.500 e 30.000 litros por minuto.​_x000D_
_x000D_
Um acessório (Unidade de Ataque Rápido), compatível com os dois modelos, para uso de Pó Extintor do tipo “Purple K”​_x000D_
_x000D_
Como acessório da solução também será fornecido óculos de realidade virtual capaz de replicar a imagem do local em um ângulo de 360 graus (Bird View) e uma câmera térmica, facilitando a definição da estratégia no momento do combate.​_x000D_
_x000D_
Possibilidade de outras inovações posteriores, com a incorporação de ferramentas de IA, tecnologia 5G, etc.​</t>
  </si>
  <si>
    <t>EV-01509</t>
  </si>
  <si>
    <t>INTELIGÊNCIA ARTIFICIAL APLICADA A SISTEMAS TURBIDÍTICOS</t>
  </si>
  <si>
    <t>Algoritmo de Inteligência Artificial associado ao Processo de Transporte na dispersão de fácies e AFs em sistemas turbidíticos.</t>
  </si>
  <si>
    <t>Aumentar a aplicabilidade por geólogos e sedimentólogos da Cia, acelerando o "turn around"_ .</t>
  </si>
  <si>
    <t>1. Custo do TC e das parcelas do contrato da PetroSoft._x000D_
2. Custo de HH da CMG_x000D_
3. Custo das anuidades do multicliente.</t>
  </si>
  <si>
    <t>1. Inclusão do algoritmo de IA ao sistema existente (StratBR);_x000D_
2. Manutenção dos contratos e TCs mencionados;_x000D_
3. Disponibilidade de HH na CMG.</t>
  </si>
  <si>
    <t>1. Softwares de mercado não utilizam Inteligência Artificial no condicionamento das fácies e AFs na simulação de sistemas turbidíticos._x000D_
2. Bacias de Margem Equatorial e da Margem Leste._x000D_
3. 2023</t>
  </si>
  <si>
    <t>1. Incorporação do código ao StratBR;_x000D_
2. Validação do algoritmo em dados reais.</t>
  </si>
  <si>
    <t>1. CMG e AB_x000D_
2. UFSC - 2019/00195-2_x000D_
3. PetroSoft;_x000D_
4. CSS - Univ Colorado</t>
  </si>
  <si>
    <t>1. Preço do barril acima de USD25,00;_x000D_
2. Existência de interesse nas bacias mencionadas (ver "Oportunidade')</t>
  </si>
  <si>
    <t>1. Manutenção dos contratos e TCs mencionados;_x000D_
2. Disponibilidade de HH na CMG.</t>
  </si>
  <si>
    <t>1. Redução do "turn around" da simulação de áreas._x000D_
2. Agilidade na avaliação de blocos exploratórios.</t>
  </si>
  <si>
    <t>Aumento no volume recuperável descoberto.</t>
  </si>
  <si>
    <t>1. Capacidade computacional_x000D_
2. Custo internacional do barril.</t>
  </si>
  <si>
    <t>Algoritmo de Inteligência Artificial associado ao Processo de Transporte na dispersão de fácies e AFs em sistemas turbidíticos</t>
  </si>
  <si>
    <t>EV-01510</t>
  </si>
  <si>
    <t>Descarbonização no RGN pelo uso de biometano</t>
  </si>
  <si>
    <t>Uso energético de biometano em substituição ao gás natural no refino. Avaliar a substituição de uma fração do gás combustivel por biometano em fornos ou caldeiras, reduzindo o IGEE do Refino e contribuindo para os compromissos de descarbonização da empresa, capturando valor no mercado de carbono.</t>
  </si>
  <si>
    <t>Os benefícios financeiros serão alcançados através da valoração de carbono evitado, em ambiente com taxação de carbono._x000D_
A redução da pegada de carbono nas operações da Petrobras com uso de CH4 biogênico (biometano) em substituição ao gás natural convencional (GN fóssil), gera benefícios ambientais e colabora para o cumprimento de requisito legal relativo às metas de emissões da Petrobras (redução de IGEE até 2025)._x000D_
Outros impactos positivos podem ser conseguidos pela mitigação de riscos regulatórios, credibilidade junto a investidores, melhoria da imagem e reputação junto a demais públicos de interesse.</t>
  </si>
  <si>
    <t>BU6G</t>
  </si>
  <si>
    <t>Ana Paula Rodrigues Torres</t>
  </si>
  <si>
    <t>204383</t>
  </si>
  <si>
    <t>EV-01511</t>
  </si>
  <si>
    <t>CADEIAS DE MARKOV 3D APLICADAS A SISTEMAS CARBONÁTICOS E EVAPORÍTICOS</t>
  </si>
  <si>
    <t>Algoritmo de cadeia de Markov 3D associado à clássica Lei de Walther com deriva externa a partir do mapa de dissipação de energia (StratBR).</t>
  </si>
  <si>
    <t>Afinidade e usabilidade pelos geólogos e carbonatólogos da Cia, com agilização do turn around</t>
  </si>
  <si>
    <t>1. Custo do TC e das parcelas do contrato da PetroSoft._x000D_
2. Custo de HH da CMG</t>
  </si>
  <si>
    <t>1. Inclusão do algoritmo de Markov3D ao sistema existente (StratBR);_x000D_
2. Manutenção dos contratos e TCs mencionados;_x000D_
3. Disponibilidade de HH na CMG.</t>
  </si>
  <si>
    <t>Nenhum dos softwares de mercado utiliza algoritmos de simulação de processo como condicionantes de métodos geoestatísticos._x000D_
Áreas do Pré-Sal / 2024</t>
  </si>
  <si>
    <t>1. UFRGS (TC 2019/00421-2);_x000D_
2. PetroSoft_x000D_
3. CMG e IPGF_x000D_
4. Consórcio RING/GoCad</t>
  </si>
  <si>
    <t>1. Preço do barril acima de USD25,00;_x000D_
2. Existência de interesse nas áreas mencionadas (ver "Oportunidade')</t>
  </si>
  <si>
    <t>Algoritmo de cadeia de Markov 3D associado à clássica Lei de Walther com deriva externa a partir do mapa de dissipação de energia -StratBR).</t>
  </si>
  <si>
    <t>EV-01512</t>
  </si>
  <si>
    <t>GERAÇÃO DE MODELO 3D DE POROSIDADES A PARTIR DA MODELAGEM ESTRATIGRÁFICA</t>
  </si>
  <si>
    <t>Incorporação iterativa de Atributos Sísmicos  e Petrossísmica no condicionamento da simulação do processo de dispersão de fácies e AFs carbonáticas.</t>
  </si>
  <si>
    <t>1. Acoplar dado real de atributos sísmicos diretamente ao simulador da Cia;_x000D_
2. Criação de modelo 3D de porosidades diretamente a aprtir do modelo estratigráfico computacional_x000D_
3. Redução do "turn around" no manejo dos dados e vantagem competitiva com relação aos simuladores estratigráficos de mercado.</t>
  </si>
  <si>
    <t>EV-01513</t>
  </si>
  <si>
    <t>MIQCC - Mandril de Injeção Química Concêntrico</t>
  </si>
  <si>
    <t>O mandril concêntrico é um equipamento projetado para aumentar a eficiência da injeção química, através de um projeto onde retirada da válvula de injeção química visa o aumento do dimensional interno. A tecnologia poderá ser utilizada na área de elevação e escoamento dos poços do Pré-sal e Pós-sal, para substituir os mandris com válvula de injeção química.</t>
  </si>
  <si>
    <t>Foi considerada a curva de produção (somatória) dos poços que poderiam eventualmente utilizar a tecnologia em Libra (poços completados de 2023 em diante)_x000D_
- Aumenta a confiabilidade do mandril face ao aumento dos diâmetros de passagem internos do mesmo._x000D_
- Reduz os gastos com operações de remoção de incrustação nos equipamentos: coluna do poço, linhas de produção, equipamentos de superfície._x000D_
-Colabora com a manutenção da Garantia de escoamento mantendo assim a produtividade._x000D_
- Aumento do range de vazão de bombeio;_x000D_
- Diminuição de entupimentos nos MIQs;</t>
  </si>
  <si>
    <t>HMJI</t>
  </si>
  <si>
    <t>Mario Germino Ferreira da Silva</t>
  </si>
  <si>
    <t>1378701</t>
  </si>
  <si>
    <t>- Custo relativo ao projeto do mandril._x000D_
- Custo de HH das simulações de fluxo!_x000D_
- Custo de fabricação do protótipo._x000D_
- Custos dos testes de qualificação e homologação do protótipo._x000D_
- Custos do teste de campo da tecnologia.</t>
  </si>
  <si>
    <t>- Escolha do modelo de negócio._x000D_
- Montar uma equipe adequada._x000D_
- Encontrar a parceria com cliente com cenário adequado._x000D_
.</t>
  </si>
  <si>
    <t>- Projeto iniciando                                              - Incluir de completação do campo de Libra_x000D_
- Incluir no campos que ainda serão desenvolvidos._x000D_
-A partir da finalização da qualificação e homologação.</t>
  </si>
  <si>
    <t>- A UN cliente ter uma previsão de completação de poços onde a tecnologia possa ser aplicada.</t>
  </si>
  <si>
    <t>- O RES/EE corporativo._x000D_
- UNs com perdas de injeção química / face a falha de MIQS_x000D_
- Área de poços na qualificação e homologação de equipamentos. _x000D_
- Área de contratação do POCO/SPO_x000D_
 - As cias que produzem mandris</t>
  </si>
  <si>
    <t>- O interesse pelas vantagens oferecidas pela tecnologia._x000D_
- A substituição do modelo com válvula de injeção pelo modelo atual.</t>
  </si>
  <si>
    <t>-Montar a especificação técnica do MIQC_x000D_
-Selecionar o modelo de negócio adequado para o desenvolvimento. _x000D_
- Contratação do fabricante do mandril._x000D_
- Realização dos testes de qualificação e homologação do protótipo do mandril._x000D_
- Efetuar teste piloto de campo.</t>
  </si>
  <si>
    <t>- Aumenta a garantia da manutenção da produção._x000D_
- Redução de gastos com operações de remoção de incrustação nos equipamentos: coluna do poço, linhas de produção, equipamentos de superfície._x000D_
-  Redução a necessidade de operações de squeeze de inibidor._x000D_
- Aumento do range de vazão de injeção de inibidor._x000D_
-_x000D_
-</t>
  </si>
  <si>
    <t>_ Garantia de escoamento da produção_x000D_
- Redução de custos associados a manutenção da produção._x000D_
- Possibilidade de licenciar a patente Petrobras desta tecnologia._x000D_
- Obter desconto do fabricante devido ao licenciamento._x000D_
- Receber royalties da empresa licenciada para comercialização.</t>
  </si>
  <si>
    <t>- Queda significativa do preço do barril de petróleo._x000D_
-</t>
  </si>
  <si>
    <t>- Entregar um mandril concêntrico._x000D_
- Aumento do dimensional interno do mandril._x000D_
-Aumento da vazão do mandril._x000D_
- Montar especificação técnica.</t>
  </si>
  <si>
    <t>EV-01514</t>
  </si>
  <si>
    <t>Smart Frete - Fase 2 - Ferroviário e Dutoviário</t>
  </si>
  <si>
    <t>- Desenvolvimento e implantação de modelo matemático para o cálculo dos valores dos fretes rodoviários para demais derivados de petróleo e combustíveis para todas as regiões do país, distinguindo entre fretes de transferência e de distribuição. Estes valores serão amplamente utilizados pela empresa, entre seus usos principais está na definição/composição do cálculo da PPI._x000D_
- Desenvolvimento e implantação de modelo matemático para o cálculo dos valores dos fretes ferroviários para derivados de petróleo e combustíveis para todas as regiões do país. Estes valores serão amplamente utilizados pela empresa, entre seus usos principais está na definição/composição do cálculo da PPI._x000D_
- Desenvolvimento e implantação de modelo matemático para a projeção dos valores do frete rodoviário futuro para derivados de petróleo e combustíveis para todas as regiões do país. Estes valores serão amplamente utilizados pela empresa, entre seus usos principais está na definição/composição de precificação dos derivados no planejamento estratégico da empresa.</t>
  </si>
  <si>
    <t>EV-01515</t>
  </si>
  <si>
    <t>Modelo Prospectivo para Avaliação de Ciclo de Vida</t>
  </si>
  <si>
    <t>Desenvolvimento de modelos de Ciclo de vida dos produtos Petrobras, do poço ao portão, parametrizáveis para simular alterações nos processos e seus impactos nas emissões de ciclo de vida de cada produto.</t>
  </si>
  <si>
    <t>Ferramenta para acompanhar prospectivamente os impactos das soluções de descarbonização, permitindo mudanças de rotas, otimizações e avaliações dos impactos futuros no posicionamento dos produtos no mercado. Espera-se ganhos nas diferentes entregas que utilizem a ferramenta, pelo valor da informação, otimizando os esforços de desenvolvimento.</t>
  </si>
  <si>
    <t>HH de desenvolvimento e custo do software e bancos de dados de ciclo de vida</t>
  </si>
  <si>
    <t>Acesso adequado ao dados via digital twin _x000D_
Atualização do software GaBi</t>
  </si>
  <si>
    <t>Há um conjunto de projetos no Cenpes construindo opções de produtos de baixo carbono. O objetivo é fornecer uma ferramenta que esses projetos possam utilizar para acompanhar o desempenho ambiental desses produtos, identificar seus gargalos e sintonizar o melhor desempenho técnico-econômico com o ambiental.</t>
  </si>
  <si>
    <t>- Adequação dos modelos para os produtos e processos estudados_x000D_
- Parametrização organizada dos processos para que as alterações possam ser facilmente modelados_x000D_
- Fechamento automático de balanços de massa e energia, para integridade das respostas.</t>
  </si>
  <si>
    <t>Equipe Digital Twin_x000D_
Refino/PO/DRF_x000D_
Cenpes/SE/REM</t>
  </si>
  <si>
    <t>Um conjunto de produtos de baixo carbono vai entrar no mercado, disputando CBIOs.</t>
  </si>
  <si>
    <t>- Acesso aos dados das refinarias e digital twin, além das perguntas e dados dos projetos de combustíveis de baixo carbono</t>
  </si>
  <si>
    <t>Os novos desenvolvimentos de baixo carbono visam a menor emissão de gases de efeito estufa por MJ, ao longo do ciclo de vida. Esta ferramenta permite avaliar o desempenho de emissões durante o período de desenvolvimento dos produtos, otimizando a relação custo-benefício de melhoria do desempenho ambiental</t>
  </si>
  <si>
    <t>Otimização do ganhos de cbios</t>
  </si>
  <si>
    <t>Impedimentos no RenovaBio que inviabilizem a contabilização das reduções nas rotas propostas podem limitar os ganhos.</t>
  </si>
  <si>
    <t>Disponibilizar uma ferramenta de avaliação de ciclo de vida que permita estimar o desempenho ambiental dos produtos projetados antes de sua efetiva produção, permitindo ajustes e otimizações para maximizar os retornos.</t>
  </si>
  <si>
    <t>EV-01516</t>
  </si>
  <si>
    <t>PRONT - ABAN</t>
  </si>
  <si>
    <t>Sistema de suporte à decisão no âmbito do planejamento de recursos (bens e serviços) visando a integração de informações e respostas à prontidão para operações de abandono definitivo.</t>
  </si>
  <si>
    <t>Redução de problemas relativos à falta de prontidão;_x000D_
Redução de HH para execução do acompanhamento de prontidão;_x000D_
Aumento da qualidade dos dados;</t>
  </si>
  <si>
    <t>EV-01517</t>
  </si>
  <si>
    <t>Aumento de desempenho de catalisadores de FCC através de desenvolvimentos em zeólita Y</t>
  </si>
  <si>
    <t>Serão estudadas as sínteses de zeólita Y nanométrica (Nano Y) e embrionária para uso em catalisador de FCC. O objetivo é aumentar a acessibilidade das moléculas de maior massa molecular nos sítios ativos da zeólita através da redução do tamanho do cristal (Nano Y) e da interrupção da síntese antes da formação dos cristais (Embrionária), que permite uma redução do impedimento histérico pelos microporos da zeólita.</t>
  </si>
  <si>
    <t>Espera-se como benefício uma melhor seletividade do catalisador de FCC, por meio de:_x000D_
- Redução de coque e fundos;_x000D_
- Aumento de nafta e LCO._x000D_
Tais melhorias nos rendimentos é decorrência de um menor craqueamento na matriz ativa não seletiva (alumina), já que as moléculas de maior massa molecular conseguirão ter acesso direto aos sítios ativos da zeólita e uma menor ocorrência de reações secundárias, pois menor será o caminho difusional que o produto precisará percorrer para não ter mais contato com os sítios ativos.</t>
  </si>
  <si>
    <t>UPUC</t>
  </si>
  <si>
    <t>Karine Alves Cortez</t>
  </si>
  <si>
    <t>9791669</t>
  </si>
  <si>
    <t>Conseguir implementar a produção da zeólita Y nanométrica em escala industrial, superando o desafio da separação do material com tamanho de partícula muito pequenas</t>
  </si>
  <si>
    <t>Esta solução será aplicada nas refinarias RPBC, RECAP e REPLAN, neste primeiro momento, a partir de 2026.</t>
  </si>
  <si>
    <t>Viabilidade de execução da rota de síntese em escala industrial;_x000D_
Propriedades do material obtido dentro das especificações para ser incorporado ao catalisador de FCC;_x000D_
Benefício catalítico deve ser significativo para esta nova rota.</t>
  </si>
  <si>
    <t>Procat (UFRJ)_x000D_
FCC SA</t>
  </si>
  <si>
    <t>Que tenha uma demanda por diesel e gasolina e que o óleo combustível fique cada vez mais desvalorizado no mercado.</t>
  </si>
  <si>
    <t>Ter disponibilidade de pessoal para realizar os experimentos no laboratório e em planta piloto;_x000D_
Ter disponibilidade de recursos de planta piloto para os testes de aumento de escala para a tecnologia proposta (realização de parcerias para este estudo).</t>
  </si>
  <si>
    <t>Aumento da rentabilidade da unidade de FCC nas refinarias da Petrobras.</t>
  </si>
  <si>
    <t>Que o preço do diesel e da gasolina reduzam, assim como a demanda por estes combustíveis, de forma que não seja necessário aumentar a produção dos mesmos.</t>
  </si>
  <si>
    <t>Propõe-se melhorar o acesso das moléculas de alta massa molecular aos sítios ativos da zeólita Y para ter um craqueamento mais seletivo, levando a redução de fundos e coque com aumento de LCO e nafta.</t>
  </si>
  <si>
    <t>EV-01518</t>
  </si>
  <si>
    <t>SSD para mitigação de feições oleosas</t>
  </si>
  <si>
    <t>Software para previsão de detecção de feições oleosas por satélite associadas ao descarte de água produzida no ambiente offshore.</t>
  </si>
  <si>
    <t>O SSD tem o objetivo de antecipar a possibilidade de deteccção de feições por imagens de satélite, possibilitando a minimização do numero de ocorrências de feições detectadas. Consequentemente, a EV ajuda a proteger a imagem da Companhia, reduzindo as vulnerabilidades do descarte offshore de água produzida.</t>
  </si>
  <si>
    <t>HH de PROFISSIONAIS DO CENPES PARA ACOMPANHAMENTO DO PROJETO.</t>
  </si>
  <si>
    <t>EFETIVAR A IMPLANTAÇÃO DO MODELO DESENVOLVIDO NO PAINEL SPOTFIRE DO SMS.</t>
  </si>
  <si>
    <t>SERÁ APLICADA NAS PLATAFORMAS DO E&amp;P QUE DESCARTAM ÁGUA PRODUZIDA A _x000D_
PARTIR DE DEZ/2021 (1 PLATAFORMA COM DESDOBRAMENTO PREVISTO PARA AS DEMAIS).</t>
  </si>
  <si>
    <t>APOIO DO SMS PARA IMPLANTAÇÃO DO SOFTWARE QUE SERÁ DESENVOLVIDO PELA UNIFEI.</t>
  </si>
  <si>
    <t>SMS, TIC.</t>
  </si>
  <si>
    <t>O SSD FEIÇÕES SERÁ UM SOFTWARE DESENVOLVIDO NA UNIVERSIDADE PARA _x000D_
PETROBRAS, NÃO HÁ NENHUMA AÇÃO DO MERCADO SOBRE A ENTREGA.</t>
  </si>
  <si>
    <t>ACESSO A DADOS METEOCEANOGRÁFICOS E DADOS DE CARGA POLUIDORA.</t>
  </si>
  <si>
    <t>ALÉM DE PERMITIR ALERTAS ON-LINE, VISANDO OTIMIZAÇÃO DA PLANTA DE ÁGUA PRODUZIDA, PODERÁ HAVER ANTECIPAÇÃO DE MEDIDAS MITIGADORAS, EVITANDO MULTAS. TAMBÉM PERMITIRÁ A_x000D_
CONFORMIDADE LEGAL, AMBIENTAL E GANHO DE IMAGEM PARA A CIA.</t>
  </si>
  <si>
    <t>EVITAR MULTAS COM FEIÇÕES CORRELACIONADAS AO DESCARTE DE ÁGUA PRODUZIDA, COM EXTENSÃO SUPERIOR À 500 M, DETECTADAS POR SATÉLITE. _x000D_
Base de Cálculo (fornecido SMS): _x000D_
MULTAS EM 2020: R$ 1,1 MM_x000D_
ESTIMATIVAS: 2021 - R$ 55 MM (FEIÇÕES CONFIRMADAS E COMUNICADAS EM 2020)_x000D_
2022 - R$ 27,5 MM (50% 2021 - Reinjeção)_x000D_
2023 A 2025 - R$ 5MM (Redução de 90%: R$ 27,5 MM Reinjeção e R$22,5 MM/ano devido ao SSD)</t>
  </si>
  <si>
    <t>O SSD FEIÇÕES SERÁ UM SOFTWARE DESENVOLVIDO NA UNIVERSIDADE PARA PETROBRAS, NÃO HAVERÁ NENHUM MALEFÍCIO AO MERCADO SE A ENTREGA NÃO CUMPRIR OS OBJETIVOS PRECONIZADOS.</t>
  </si>
  <si>
    <t>SISTEMA DE SUPORTE À _x000D_
DECISÃO QUE AJUDA AO SMS E À PLATAFORMA A SE ANTECIPAR E INTERVIR NA PLANTA DE TRATAMENTO DE ÁGUA PRODUZIDA, DE FORMA A EVITAR O APARECIMENTO E _x000D_
DETECÇÃO DE FEIÇÕES OLEOSAS EM IMAGENS DE SATÉLITE COM  EXTENSÕES SUPERIORES À 500 M, CORRELACIONADAS_x000D_
AO DESCARTE DA ÁGUA PRODUZIDA OFFSHORE E À CONDIÇÕES METEOCEANOGRÁFICAS_x000D_
DESFAVORÁVEIS.</t>
  </si>
  <si>
    <t>EV-01519</t>
  </si>
  <si>
    <t>Desenvolvimento de tratamentos biocidas em sistemas de injeção (água do mar/água produzida) e sua padronização.</t>
  </si>
  <si>
    <t>Definição de parâmetros de tratamento biocida e monitoramento da contaminação microbiana em sistemas de água de injeção (água do mar/água produzida) e especificação técnica de produtos biocidas, frequência, dosagem e pontos de aplicação.</t>
  </si>
  <si>
    <t>- Aumento de injetividade proporcionado pelo controle de contaminação microbiana e da corrosão nos equipamentos do sistema de água de injeção._x000D_
- Redução de custos associada a diminuição de frequência de manutenção de equipamentos devido à redução de falhas associadas a processos corrosivos do sistema de água de injeção.</t>
  </si>
  <si>
    <t>Custo de assinatura de TC com universidade para a caracterização da microbiota existente nos sistemas de tratamento de água de injeção, além do HH associado para a análise dos resultados pela equipe da Petrobras. Custo do JIP (?).</t>
  </si>
  <si>
    <t>Conseguir efetuar as amostragens representativas do cenário estudado.</t>
  </si>
  <si>
    <t>Atendimento as unidades de produção (UN-ES, UN-BC, UN-BS) que no momento apresentam descontrole da contaminação microbiana nos sistemas de injeção de água do mar.</t>
  </si>
  <si>
    <t>Facilidade de amostragem. Número de fornecedores de biocidas para o cenário estudado</t>
  </si>
  <si>
    <t>UFV, UFRJ, UNICAMP (a definir) – Dupont (atual IFF) – JIP (??)</t>
  </si>
  <si>
    <t>Baixo risco a flutuação do mercado de petróleo.</t>
  </si>
  <si>
    <t>Garantia Operacional</t>
  </si>
  <si>
    <t>Garantia operacional</t>
  </si>
  <si>
    <t>Definição de parâmetros de tratamento biocida em sistemas de tratamento de água de injeção (água do mar/água produzida) e especificação técnica de produtos biocidas, frequência, dosagem e pontos de aplicação.</t>
  </si>
  <si>
    <t>EV-01520</t>
  </si>
  <si>
    <t>Desenvolvimento de nova liga para anodo galvânico para tanques aquecidos</t>
  </si>
  <si>
    <t>EV-01521</t>
  </si>
  <si>
    <t>Aplicação fractal na modelagem estratigrafica em sistemas turbidíticos</t>
  </si>
  <si>
    <t>Essa entrega tem por objetivo fornecer um conjunto de ferramentas baseadas em tecnologia fractal para caracterização de auto ciclos sedimentares em sistemas turbidíticos a partir de dados de perfis de poços como raio gama, porosidade, permeabilidade, sísmica e sônico.</t>
  </si>
  <si>
    <t>A tecnologia trará como resultado a redução da subjetividade, o aumento da acurácia e a diminuição em 60% do tempo na interpretação dos dados.</t>
  </si>
  <si>
    <t>EV-01522</t>
  </si>
  <si>
    <t>Desenvolvimento e implantação da plataforma integrada de monitoramento SmartMonitor</t>
  </si>
  <si>
    <t>A plataforma SmartMonitor é uma ferramenta web de monitoramento com base em dados que possibilita ao usuário a utilização de diferentes técnicas de estatística multivariada e "machine learning" para o monitoramento de equipamentos críticos e processos.</t>
  </si>
  <si>
    <t>- Redução do número de não conformidades junto aos órgãos reguladores;_x000D_
- Aumento da disponibilidade operacional;_x000D_
- Redução do número de falhas em equipamentos críticos;_x000D_
- Centralização em plataforma única facilitando novas implantações e manutenção.</t>
  </si>
  <si>
    <t>EV-01523</t>
  </si>
  <si>
    <t>Comercialização de combustíveis com emissões compensadas</t>
  </si>
  <si>
    <t>Quantificação das oportunidades de aquisição de créditos de carbono e seus condicionantes nos cenários atual e futuro, a fim de viabilizar a associação da compensação das emissões de derivados para comercialização de combustível premium.</t>
  </si>
  <si>
    <t>Nova receita com produto premium, associada a impacto positivo nos inventários de emissões. Entendimento dos mecanismos e participação no mercado de crédito de carbono voluntário_x000D_
Teste de qualidade dos créditos e de aceitação do modelo de negócio pelo mercado.</t>
  </si>
  <si>
    <t>U3YQ</t>
  </si>
  <si>
    <t>Vitor Loureiro Ximenes</t>
  </si>
  <si>
    <t>2409439</t>
  </si>
  <si>
    <t>EV-01524</t>
  </si>
  <si>
    <t>Comercialização de CO2</t>
  </si>
  <si>
    <t>Quantificar os volumes e os custos de captura de CO2 a partir de fontes emissoras em UGHs e UTGs, com o objetivo de viabilizar a venda de parte do CO2 emitido em unidades operacionais.</t>
  </si>
  <si>
    <t>Mapeamento do custo de captura de CO2 de diferentes fontes operacionais da Petrobras; Viabilização de novo contrato de venda de CO2 capturado; Redução das emissões de escopo 1 da Petrobras.</t>
  </si>
  <si>
    <t>EV-01525</t>
  </si>
  <si>
    <t>PogExpo - Adicionar Abaqus aos softwares suportados</t>
  </si>
  <si>
    <t>O PogExpo é um plugin do Skua responsável por exporar modelos para serem simulados no GeomecBR e importar a saída do mesmo, tendo sido muito importante para possibilitar o uso de todas as ferramentas do skua no processo de modelagem geomeânica._x000D_
O objetivo dessa entrega é fazer o mesmo para o Abaqus. _x000D_
_x000D_
Inicialmente será desenvolvido a exportação para o Abaqus de forma que o uso do CAE não seja necessário. A seguir, será desenvolvido a importação da saída gerada pelo Abaqus.</t>
  </si>
  <si>
    <t>Os dois principais benefícios do uso do Abaqus como simulador são:_x000D_
- Habilitar o uso de diferentes modelos constitutivos que o Abaqus já possui implementado. Como exemplo, o Abaqus possui diversos modelos de fluência de sal que o GeomecBR atualmente não possui._x000D_
- O Skua está desenvolvendo ativamente seu módulo de geração de malha. Isso viabilizará uma discretização explícita de falhas e outras estruturas geométricas complexas num futuro próximo. Isso não é possível no GeomecBR atualmente.</t>
  </si>
  <si>
    <t>EV-01526</t>
  </si>
  <si>
    <t>Avaliação da compatibilidade da GAV com materiais elastoméricos</t>
  </si>
  <si>
    <t>Avaliação da compatibilidade da GAV com diferentes teores de aromáticos com materiais elastoméricos novos e envelhecidos em laboratório conforme procedimento da fase 1 da norma ASTM D7826 (Evaluation of New Aviation Gasolines and New Aviation Gasoline Additives)</t>
  </si>
  <si>
    <t>Subsídio técnico para discussões com os órgãos reguladores (ANP e ANAC) sobre as ocorrências de vazamento de GAV em aeronaves em julho/2020 e defesa contra ações judiciais.</t>
  </si>
  <si>
    <t>ZCOW</t>
  </si>
  <si>
    <t>Gerson Fernandes Araujo Junior</t>
  </si>
  <si>
    <t>9897206</t>
  </si>
  <si>
    <t>- HH CENPES_x000D_
- Aquisição de materiais elastoméricos_x000D_
- Análises de laboratório</t>
  </si>
  <si>
    <t>Aquisição dos materiais elastoméricos necessários para a realização do estudo.</t>
  </si>
  <si>
    <t>Vulnerabilidade da PETROBRAS quanto a processos judiciais e multas da ANP decorrentes de problemas de campo (vazamento de GAV em aeronaves em jul/20)._x000D_
Os resultados do trabalho serão utilizados na defesa da PETROBRAS na tramitação de processos e em questionamentos da ANP.</t>
  </si>
  <si>
    <t>- Aquisição de materiais elastoméricos._x000D_
- Usinagem de material para ensaios._x000D_
- Preparo de amostras de GAV com diferentes composições._x000D_
- Envelhecimento dos materiais elastoméricos no ar e nas diferentes formulações de GAV._x000D_
- Análise das propriedades de desempenho dos materiais elastoméricos novos e envelhecidos.</t>
  </si>
  <si>
    <t>SUPRIMENTOS_x000D_
CMI</t>
  </si>
  <si>
    <t>- Questionamento dos órgãos reguladores (ANP e ANAC) sobre a qualidade da GAV fornecida no Brasil pela PETROBRAS._x000D_
- Abertura de processos judiciais para responsabilização da PETROBRAS sobre as ocorrências de vazamento de GAV em aeronaves.</t>
  </si>
  <si>
    <t>- HH CENPES_x000D_
- Materiais elastoméricos_x000D_
- Estrutura laboratorial para a análise das propriedades dos materiais elastoméricos</t>
  </si>
  <si>
    <t>Proteção quanto à responsabilização da PETROBRAS sobre quaisquer problemas de campo decorrentes de variação das propriedades e da composição do combustível ocorridas dentro dos limites permitidos na especificação brasileira (Resolução ANP Nº 5, de 3.2.2009).</t>
  </si>
  <si>
    <t>Evitar perda monetária com o pagamento de multas impostas pelos  órgãos reguladores (ANP e ANAC) e de compensação financeira imposta por processos judiciais por danos nas aeronaves e lucro cessante.</t>
  </si>
  <si>
    <t>Risco dos resultados obtidos não se mostrarem conclusivos para a elaboração de argumentação técnica na defesa da PETROBRAS.</t>
  </si>
  <si>
    <t>Informações técnicas que auxiliem na elaboração de subsídio para discussões com os órgãos reguladores (ANP e ANAC) sobre as ocorrências de vazamento de GAV em aeronaves em julho/2020 e defesa contra ações judiciais._x000D_
Mostrar a influência do estado de conservação dos materiais elastoméricos no seu desempenho.</t>
  </si>
  <si>
    <t>EV-01527</t>
  </si>
  <si>
    <t>Baixo de Araruama: Evolução Estrutural e caminhos de migração</t>
  </si>
  <si>
    <t>Entender a gênese e evolução do baixo de Araruama e o reflexo no processo de geração de hidrocarbonetos, através de restaurações estruturais integradas com modelagem do sistema petrolífero</t>
  </si>
  <si>
    <t>Entender como a evolução estrutural deste baixo imprimiu seu registro no processo de geração de hidrocarbonetos, como cada falha pode ou nãofuncionar como barreira ou conduto ao fluxo e como os possíveis caminhos de migração podem ter sido desenhados em cada etapa da restauração (casada com calculo de geração a cada momento desta restauração)</t>
  </si>
  <si>
    <t>Custos da equipe Petrobras (CENPES e EXP)</t>
  </si>
  <si>
    <t>Disponibilização dos dados, integração entre as equipes e manutenção dos investimentos</t>
  </si>
  <si>
    <t>Os modelos de fluxo de hidrocarbonetos gerados no Baixo de Araruama baseiam-se mormente em backstripping, e ainda carecem de melhor entendimento quanto a influência/ impacto que a evolução das falhas imprimiu nestas rotas de fluxo. Agregar a evolução estrutural na modelagem das rotas de fluxo permitirá montar cenários geologicamente mais robustos.</t>
  </si>
  <si>
    <t>Integração com as demandas dos projetos do EXP (p.ex., Projeto Geradoras do Pré-Sal) e das diferentes STs do CENPES/PDIEP</t>
  </si>
  <si>
    <t>EXP/PE; CENPES/PDIEP/GEOQ</t>
  </si>
  <si>
    <t>Manutenção dos investimentos da exploração;</t>
  </si>
  <si>
    <t>sísmica 2D / 3D, superfícies e falhas já mapeadas, dados de poços e de caracterização geoquímica dos óleos, relatorios de Projetos internos</t>
  </si>
  <si>
    <t>Ganho de qualidade dos resultados de modelagem do sistema petrolífero; processo de modelagem geológica mais robusto e diminuição das incertezas exploratórias. Redução do risco explotatório e exploratório: modelagem do sistema petrolífero mais robusto reduz a incerteza nas tomadas de decisão</t>
  </si>
  <si>
    <t>Redução do risco explotatório e exploratório: modelagem do sistema petrolífero mais robusto reduz a incerteza nas tomadas de decisão</t>
  </si>
  <si>
    <t>Evolução estrutural  e impacto na modelagem do sistema de geração de hidrocarbonetos na região do Baixo de Araruama; modelagem dos fluxos de hidrocarbonetos de acordo com o entendimento das estruturas (falhas) e possiveis caminhos de preenchimento dos reservatorios do presal que constituem os campos de Buzios, Mero, Atapu-Sururu, Berbigao, Tupi e Sapinhoá</t>
  </si>
  <si>
    <t>EV-01528</t>
  </si>
  <si>
    <t>Tubos termolásticos reforçados (RTP) para linhas de transferência</t>
  </si>
  <si>
    <t>Redução do uso de tubulações metálicas (redução de manutenção preventiva e corretiva). Fácil instalação: flexibilidade e rapidez.</t>
  </si>
  <si>
    <t>Potencial redução de 40 % nos custos de instalação e manutenção (reduz a necessidade de pintura e de equipes em campanhas de manutenção de dutos metálicos devido à corrosão). Fácil instalação, não deformável por colapso, possível diminuição de perda de carga devido à menor necessidade de acidentes (derivações, curvas, tês etc). Melhor aproveitamento de espaço na plataforma. Ex. aplicação: linhas de by-pass nos circuitos de CW de áreas classificada e não classificada: tubulações metálicas requerem projeto de caldeiraria, movimentação de suportes, manutenções e produtos aditivos. Eventualmente acarretam congestionamento das malhas. ​_x000D_
_x000D_
Capacidade de produção nacional dos tubos de RTP através de adaptação de fornecedores (ex. DuPont-FGS; FlexPipe).​</t>
  </si>
  <si>
    <t>CTWD</t>
  </si>
  <si>
    <t>Fernando Reis da Cunha</t>
  </si>
  <si>
    <t>212555</t>
  </si>
  <si>
    <t>DuPont_x000D_
FGS_x000D_
FlexPipe_x000D_
SoluForce</t>
  </si>
  <si>
    <t>EV-01529</t>
  </si>
  <si>
    <t>BN30</t>
  </si>
  <si>
    <t>PATRICIA MARIA DOS SANTOS E SANTOS</t>
  </si>
  <si>
    <t>TIC/US/DP/DS-DP</t>
  </si>
  <si>
    <t>40306947</t>
  </si>
  <si>
    <t>EV-01530</t>
  </si>
  <si>
    <t>IRDR-CO2: Identificação de Rompimento de Dutos de Reinjeção de CO2</t>
  </si>
  <si>
    <t>Disponibilizar metodologia multivariável de identificação de rompimentos em dutos flexíveis de injeção de CO2 através de medições de topside</t>
  </si>
  <si>
    <t>Redução na probabilidade de falsos positivos na lógica atual de detecção de rompimento</t>
  </si>
  <si>
    <t>Custo de HH. _x000D_
Para o desenvolvimento do P&amp;D, estima-se algo na faixa de R$ 700 mil.</t>
  </si>
  <si>
    <t>Comprovar a eficácia de uma nova geração de modelos para identificação do evento.</t>
  </si>
  <si>
    <t>UN-BS possui um algoritmo próprio, porém a eficiência pode ser melhorada. Será aplicado na UN-BS a partir de 2023.</t>
  </si>
  <si>
    <t>(1) Diferentes arranjos de reinjeção_x000D_
(2) Geração de banco de dados de padrões de falha inexistentes nos histpriadores</t>
  </si>
  <si>
    <t>UN-BS</t>
  </si>
  <si>
    <t>Dutos de reinjeção devem estar ameaçados com o mecanismo de corroção sob tensão com CO2 (SCCCO2).</t>
  </si>
  <si>
    <t>(1) Disponibilidade de HH para execução_x000D_
(2) Simulador Hysys_x000D_
(3) Ambiente para prototipagem de modelos em Python</t>
  </si>
  <si>
    <t>(1) Ganho em redução de perda de óleo e gás (no caso de falso positivo da lógica atual)_x000D_
(2) Ganho ambiental (evitando descarregar CO2 e hidrocarbonetos no mar, em caso de falso negativo)</t>
  </si>
  <si>
    <t>VPL riscado de R$ 84 MM</t>
  </si>
  <si>
    <t>(1) Modelos apresentarem baixa eficácia_x000D_
(2) Não implementação da solução_x000D_
(3) Troca das linhas flexiveis por dutos rígidos</t>
  </si>
  <si>
    <t>Algoritmo multivariável de identificação de rompimento de linhas de reinjeção de CO2 baseado.</t>
  </si>
  <si>
    <t>EV-01531</t>
  </si>
  <si>
    <t>Computação Quântica em Soluções do tipo: Ax=b</t>
  </si>
  <si>
    <t>Aplicação de algoritmos quânticos em sistemas lineares do tipo Ax=b em computadores adiabáticos (D-wave).</t>
  </si>
  <si>
    <t>Ganhar expertise nas tecnologias quânticas existentes (Computação Quântica Universal e Adiabática). Testar algoritmos já desenvolvidos em cooperação com TC existente. Disseminar e expandir conhecimento já adquirido</t>
  </si>
  <si>
    <t>BA6N</t>
  </si>
  <si>
    <t>Eldues Oliveira Martins</t>
  </si>
  <si>
    <t>9752299</t>
  </si>
  <si>
    <t>EV-01532</t>
  </si>
  <si>
    <t>[DT ANC] - Módulo01: Sistema de Monitoração Offshore - SMO</t>
  </si>
  <si>
    <t>Banco de dados de monitoração de movimentos de todas as UEPs para apoio a projetos, operação, digital Twins e emergência. Tela Operacional para acompanhamento à bordo das UEPs da monitoração da integridade do sistema de ancoragem.</t>
  </si>
  <si>
    <t>Centralização e disponibilização dos movimentos das UEPs para apoio a projetos, operações, digital twins e principalmente emergências. Estimativa de R$ 10MM de benefício anual</t>
  </si>
  <si>
    <t>Atualmente  SMO já possui diversas funcionalidades que são utillizadas por diversas áreas da companhia, principalmente pelas UNs e Geodésia. A tela real-time operacional de Ancoragem será disponibilizada para as UEPs turrets, no primeiro momento, como piloto até julho/2021</t>
  </si>
  <si>
    <t>1- Parcerias: PUC-Rio / Morning Star - desenvolvimento das metodologias e ferramentas;_x000D_
_x000D_
2- Setor de TI do Cenpes/Petrobras - Apoio técnico a integração das ferramentas desenvolvidas com os sistemas e bancos de dados internos da Petrobras;_x000D_
_x000D_
3- SUB/ES/EISE/EAE; GIA-E&amp;P/EAEP/CAEP/INCL; UNs - Caracterização do problema e na validação da solução desenvolvida</t>
  </si>
  <si>
    <t>1-Consolidação e integração dos dados disponíveis do sistema de ancoragem_x000D_
2-Abrangência do conhecimento da ferramenta pela Companhia</t>
  </si>
  <si>
    <t>Nenhum</t>
  </si>
  <si>
    <t>Sistema de Monitoração Offshore (SMO) - centralização, disponibilização e visualização  de dados de sensores de monitoração de movimentos das UEPs e integridade do sistema de ancoragem (tração, alarmes e passeio).</t>
  </si>
  <si>
    <t>EV-01533</t>
  </si>
  <si>
    <t>CO2 EE</t>
  </si>
  <si>
    <t>CLS4</t>
  </si>
  <si>
    <t>Roberto da Fonseca Junior</t>
  </si>
  <si>
    <t>230813</t>
  </si>
  <si>
    <t>EV-01534</t>
  </si>
  <si>
    <t>Fluxo de amostras para aceleração e qualidade dos dados.</t>
  </si>
  <si>
    <t>Implantar as tecnologias para gestão do processo de fluxo de amostras para aceleração da disponilização e aumento da qualidade dos dados de ExPloração e Produção.</t>
  </si>
  <si>
    <t>Definir o processo geral do fluxo de amostras no E&amp;P e os fluxos específicos dos laboratórios, de modo a aumentar a previsibilidade e dispor de processos mais inteligente. _x000D_
Garantir o valor dos resultados laboratoriais eliminando barreiras de processo e otimizando o transito de amostras entre laboratórios. _x000D_
Eliminar falhas de processo que resultem em erros de análise e registro de dados.</t>
  </si>
  <si>
    <t>EV-01535</t>
  </si>
  <si>
    <t>Monitoramento de Tração de Topo de Dutos Flexíveis</t>
  </si>
  <si>
    <t>Desenvolver e qualificar sistema de monitoramento em tempo real de tração de topo de risers flexíveis.</t>
  </si>
  <si>
    <t>1 - Auxiliar avaliações de integridade ao longo da vida_x000D_
2 - Identificação de carregamentos extremos anormais_x000D_
3 - Fornecer dado para estimativa de dano de fadiga acumulado no topo do conector</t>
  </si>
  <si>
    <t>ES51</t>
  </si>
  <si>
    <t>Rafael Guimaraes de Mello Sobreira</t>
  </si>
  <si>
    <t>9908237</t>
  </si>
  <si>
    <t>ST-0225</t>
  </si>
  <si>
    <t>LIBRA - Implantação de Soluções para Engenharia Submarina</t>
  </si>
  <si>
    <t>EV-01536</t>
  </si>
  <si>
    <t>Antiespumante com baixo teor de silício para cenário pré-sal</t>
  </si>
  <si>
    <t>Desenvolvimento de novos antiespumantes, que podem conter fluorsilicones, em sua formulação, mais eficientes para petróleos do Pré-sal, com redução do impacto negativo no Refino e na Comercialização.</t>
  </si>
  <si>
    <t>Mitigar perdas econômicas decorrentes de manutenções não programadas e reduzir o teor de silício no petróleo tratado. O maior desempenho de separação gás-líquido, com menores dosagens de antiespumante, é de suma importância para evitar manutenções não programadas na planta de tratamento de gás, depreciação do petróleo comercializado, manutenção não programadas nas unidades catalíticas do refino e desespecificação de derivados por silício.</t>
  </si>
  <si>
    <t>Verba de pesquisa com universidade, HH para avaliação dos produtos entre pesquisadores e o E&amp;P.</t>
  </si>
  <si>
    <t>Obter um acordo com o refino e o E&amp;P das características físico-químicas dos fluorsilicones, para evitar o desenvolvimento de produtos que gerem grandes impactos, e de avaliar o novo produto em unidades industriais de processamento primário e refino de petróleo._x000D_
_x000D_
A COVID e outras epidemias serem controlada no Brasil, para possibilitar o pesquisa, o trabalho presencial e o teste dos produtos selecionados em campo.</t>
  </si>
  <si>
    <t>Antiespumantes de alto desempenho são necessários para evitar perda de receita por descontroles de processo e danos a equipamentos. Também deve reduzir a contaminação do petróleo por silício. Altos teores de silício impactam as refinarias, pelo envenenamento de catalisadores no Refino, provocando a depreciação do petróleo. A substituição de antiespumantes atuais por melhores é proposta nesse projeto, aplicável principalmente as UEPs que produzem Búzios</t>
  </si>
  <si>
    <t>Desenvolvimento de novos antiespumantes, mais eficientes para petróleo, podendo conter fluorsilícones em sua composição.</t>
  </si>
  <si>
    <t>UFRJ/IMA e fornecedores de antiespumantes para petróleo da Petrobras.</t>
  </si>
  <si>
    <t>A análise técnica do impacto no refino, com discussão com o refino da Petrobras, para inferir se o petróleo será aceito no mercado externo._x000D_
_x000D_
A COVID possa ser controlada ou outra pandemia não aconteça, no Brasil , de forma que seja possível aumentar a atividade dentro de laboratórios e na indústria._x000D_
_x000D_
A aceleração da implantação do PD&amp;I, em campo, dependerá muito do contexto econômico que se estará sujeito, pois eles afetam o desenvolvimento e, principalmente, os testes de campo dos produtos.</t>
  </si>
  <si>
    <t>Recursos chaves_x000D_
_x000D_
Quais os recursos críticos para concluir a entrega proposta?_x000D_
___________________________x000D_
_x000D_
Recursos para o pagamento de (1) termo de cooperação com a universidade, que desenvolverá, junto à indústria química, os novos produtos antiespumantes para petróleo, e (2) HH nas gerências de Cenpes auxiliarão o desenvolvimento dos novos antiespumantes e avaliarão os possíveis impactos desses produtos no refino.</t>
  </si>
  <si>
    <t>Evitar a desvalorização do petróleo de Búzios no mercado por causa do alto teor de silício e mitigar a perda de receita, por realização de paradas não programadas, na refinarias Petrobras.</t>
  </si>
  <si>
    <t>Ver valoração</t>
  </si>
  <si>
    <t>A análise técnica do impacto do produto no refino apresentar forte impacto negativo, por causa do uso do produto._x000D_
_x000D_
A COVID não ser controlada ou uma outra pandemia aparecer no Brasil, que pode resultar em desaceleração de todas as etapas nesse desenvolvimento e, inclusive, impossibilitar a realização do teste dos produtos na unidades de produção._x000D_
_x000D_
Não termos disponibilidade de teste de campo para os produtos liberados.</t>
  </si>
  <si>
    <t>Mitigar os problemas operacionais nas Unidades de Negócios do E&amp;P e Refino, decorrentes da formação de espuma em petróleo e da contaminação de petróleo por silício, através de desenvolvimento de antiespumantes mais eficientes, contendo fluorsiliciones, com redução de teor de silício nas formulações.</t>
  </si>
  <si>
    <t>EV-01537</t>
  </si>
  <si>
    <t>Nanotecnologia para mitigação de espuma e arraste de líquidos</t>
  </si>
  <si>
    <t>Aprovação de conceito: uso de nanopartículas magnéticas para a mitigação de espuma em petróleo e de líquido no gás separado.</t>
  </si>
  <si>
    <t>Mitigar perdas econômicas decorrentes de manutenções não programadas e reduzir o teor de silício no petróleo tratado. O uso de nanopartículas magnéticas reutilizáveis poderia reduzir o teor de silício no petróleo, que pode depreciar o petróleo comercializado, e manutenção não programadas nas unidades catalíticas do refino e desespecificação de derivados por silício.</t>
  </si>
  <si>
    <t>Obter recursos e prazo para provar a hipótese. A tecnologia ser técnico-economicamente atrativa. Ter fornecedores. _x000D_
_x000D_
A COVID e outras epidemias serem controlada no Brasil, para possibilitar o pesquisa e o trabalho presencial.</t>
  </si>
  <si>
    <t>Nanopartículas magnéticas foram recém-desenvolvidas e apresentam grandes possibilidades, a maior parte delas ainda não exploradas. Uma dessas possibilidades é seu uso no combate a espuma de petróleo e na mitigação do arraste de líquido pelo gás separado, nas unidades de produção de petróleo._x000D_
_x000D_
Essa tecnologia possibilitaria a redução da injeção de antiespumante ao petróleo, que está impactando as refinarias, pelo envenenamento de catalisadores no Refino, e provocando a depreciação do petróleo.</t>
  </si>
  <si>
    <t>A avaliação da ação de nanopartículas magnéticas no combate a espuma de petróleo e na mitigação do carreamento de líquido pelo gás separado.</t>
  </si>
  <si>
    <t>UNICAMP</t>
  </si>
  <si>
    <t>Desenvolver nanopartículas magnéticas com ação no combate a espuma de petróleo e na mitigação do arraste de líquido do gás separado. Ser possível e viável técnico-economicamente realizar scale-up de equipamentos para o uso industrial. Desenvolver fornecedores para nanopartículas e equipamento._x000D_
_x000D_
A COVID possa ser controlada ou outra pandemia não aconteça, no Brasil , de forma que seja possível aumentar a atividade dentro de laboratórios e na indústria.</t>
  </si>
  <si>
    <t>Na parte de teste de hipótese, é necessário ter recursos para o pagamento de termo de cooperação com a UNICAMP.</t>
  </si>
  <si>
    <t>Evitar a desvalorização do petróleo de Búzios, no mercado, por causa do alto teor de silício, e mitigar a perda de receita, por realização de paradas não programadas, devido ao arraste de líquido.</t>
  </si>
  <si>
    <t>Não ser desenvolvido nanopartículas magnéticas com ação no combate a espuma ou na mitigação de arraste de líquido pelo gás separado. Não ser possível técnico-economicamente fazer o scale-up para uso industrial. Não ter fornecedores._x000D_
_x000D_
A COVID não ser controlada ou uma outra pandemia aparecer no Brasil, que pode resultar em desaceleração de todas as etapas nesse desenvolvimento e, inclusive, impossibilitar a realização do teste dos produtos na unidades de produção.</t>
  </si>
  <si>
    <t>Mitigar os problemas operacionais nas Unidades de Negócios do E&amp;P, decorrentes da formação de espuma em petróleo e do arraste de líquido pelo gás separado.  Será estudado, para confirmar a hipótese, de que nanopartículas magnéticas tem ação no combate de espuma do petróleo e na mitigação de arraste de líquido pelo gás separado._x000D_
_x000D_
Destaca-se que essas partículas são manufaturadas com um núcleo magnético e recobertas de diferentes materiais. O estudo deverá descobrir quais materiais de recobrimento e se suas características magnéticas possuem ação nos cenários propostos.</t>
  </si>
  <si>
    <t>EV-01538</t>
  </si>
  <si>
    <t>Separação de CO2/H2S via absorção em microcanais</t>
  </si>
  <si>
    <t>Avaliação da tecnologia de microcanais replicáveis para utilização em processo de absorção de CO2 e/ou H2S de correntes de gás natural e gases exaustos com solventes diversos.</t>
  </si>
  <si>
    <t>BC_CUSTOS_NUM</t>
  </si>
  <si>
    <t>Tipo</t>
  </si>
  <si>
    <t>BRL</t>
  </si>
  <si>
    <t>P&amp;D: R$ 5 MM
CAPEX de implantação: não foi considerado, pois a tecnologia leva à redução do CAPEX comparado ao conceito tradicional (Peneiras+Membranas)</t>
  </si>
  <si>
    <t>TC com LAMEF (Fadiga e TTR) = R$ 5,3 MM
Contrato Internacional (Envelhec de materiais) = R$ 4 MM
TOTAL = R$ 9,3 MM</t>
  </si>
  <si>
    <t>Custo relativo ao Termo de Cooperação 2017/00550-1 com a DNV GL. 
Tipo de Recurso: PEP 71 
R$: 2.669.034,24</t>
  </si>
  <si>
    <t>Custo dos 4 TCs: 18.080.121,92
Custo de Implantação: zero</t>
  </si>
  <si>
    <t>&gt; TC com LEL/IPT para estudos, ensaios e validação dos processos e resultados esperados; (PEP 78 - R$ 4.520.723,16)
&gt; HH interno para definição de cenários, premissas, acompanhamento do TC e cooperação com UN. (PEP 75 e PEP 85 - R$ 600.000,00)</t>
  </si>
  <si>
    <t>&gt; TC com LEL/IPT para estudos, ensaios, caracterização de materiais, definição de parâmetros de processamento e validação dos processos e resultados esperados; (PEP 78 - R$ 6.111.034,23)
&gt; HH interno para definição de cenários, premissas, acompanhamento do TC e cooperação com UN. (PEP 75 e PEP 85 - R$ 1.000.000,00)</t>
  </si>
  <si>
    <t>$ 3.349.247.75</t>
  </si>
  <si>
    <t>Termo de Cooperação: R$ R$ 881.497,40
HH interno: 3661 (acumulado de 2017 a 2020).</t>
  </si>
  <si>
    <t>Dois Termos de Cooperação com a USP:
- Infra-estrutura: R$ 2.089.302,59
- P&amp;D: R$ 2.645.842,51
Custos de embarcação
Custos de HH</t>
  </si>
  <si>
    <t>P&amp;D :
TC com UFRJ: R$ 5.727.547,55
TC com UFBA: 2.965.662,00 
HH CENPES/PDDP/TEO (?)</t>
  </si>
  <si>
    <t>Termo de Cooperação com a UNESP e UFSC: R$ 6.868.684,32
Termo de Cooperação com a UFSC: R$ 2.163.830,00
HH da equipe CENPES (MA e BIO): R$</t>
  </si>
  <si>
    <t>Termo de Cooperação com a UNESP e UFSC: R$ 6.868.684,32 - (SIGITEC 2017/00061-0, SAP 4600564407 – relativo ao P&amp;D e SIGITEC 2017/00135-4, SAP 4600568508 – relativo à Infra-estrutura) entre a PETROBRAS/CENPES e as respectivas Instituições de Ciência e Tecnologia, Universidade Estadual Paulista Júlio de Mesquita Filho (UNESP), através do Laboratório de Estudos de Bacias (LEBAC), Campus Rio Claro, e Universidade Federal de Santa Catarina (UFSC), Grupo de Pesquisa “Ecologia de Ecossistemas”, Campus Curitibanos e a Fundação para o Desenvolvimento da UNESP (FUNDUNESP) 
HH da equipe CENPES (MA e BIO): R$</t>
  </si>
  <si>
    <t>Termo de Cooperação com IPT: R$ 1.998.000,00
Termo de Cooperação com APTA/SAASP: R$ 3.000.000,00 (previsão)
Termo de Cooperação com UFSC: R$ 1.800.000,00
Aquisição de materiais e equipamentos: 300.000,00
 HH da equipe do CENPES (MA): ?
HH da equipe da FIRJAN (MA): ?</t>
  </si>
  <si>
    <t>Custo P&amp;D: R$ 5.664.105,17 (TCs com UFSC, UEZO e UFU)
Não há custo de implantação.</t>
  </si>
  <si>
    <t>PEP 78 - Termo de Cooperação com a UFRJ R$ 1.719.597,43 (primeira parcela de R$ 805.433,95 paga)
Duas parcelas R$ 622.488,06 e R$ 291.675,42 a saldar.
PEP 75 - R$ 1.148.100,00
PEP 85 - 32.000,00
Total : R$ 2.899.700,00</t>
  </si>
  <si>
    <t>HH P&amp;D
Equipamento de microscopia US$ 100 mil
CAPEX: 04 sistema protótipo U$$ 100M</t>
  </si>
  <si>
    <t>P&amp;D- HH INTERNO
IMPLANTAÇÃO DA ENTREGA - ESTIMA-SE O CUSTO DE $ 5 MILHÕES DE DÓLARES POR PLATAFORMA</t>
  </si>
  <si>
    <t>P&amp;D = 1,0 MM USD (estimativa futura)
Implantação = 16MM USD (estimativa)</t>
  </si>
  <si>
    <t>Termo de Cooperação com IOUSP: 3.973.594,17 (total do TC que envolve outras atividades - estimo 30% do valor a este ítem)
- HH da equipe do CENPES (MA): 57 horas mensais</t>
  </si>
  <si>
    <t>Os custos do desenvolvimento do P&amp;D se referem somente a HH interno vinculado a projeto ANP.  
Para a valoração foi estimado o custo de implantação de um parque eólico offshore de 96 MW operando durante 25 anos:
- CAPEX: 288 MM USD;
- OPEX:  60 USD/kW/ano;
- DECEX: 450 USD/kW (custo de descomissionamento).</t>
  </si>
  <si>
    <t>Total estimado R$ 6215 mil
R$ 1243 mil (2021) + R$ 4972,00 (2022-2025)</t>
  </si>
  <si>
    <t>Total estimado R$ 6143 mil
(R$ 1143 mil (2021) + R$ 5000,00 (2022-2025) a depender do tipo de parceria com fornecedor)</t>
  </si>
  <si>
    <t> 820.000</t>
  </si>
  <si>
    <t>Os custos de P&amp;D, já realizados, foram de R$1.400.467,12.
Para implementação do teste piloto do software protótipo, o custo de implantação será de HH da equipe do projeto para treinamento, HH da equipe de fiscalização e eventualmente viagens a depender do local da obra.</t>
  </si>
  <si>
    <t>Parcelas restantes do Termo de cooperação: R$ 3.185.705,91‬
Custo de HH: 40 horas por mês</t>
  </si>
  <si>
    <t>Startup - R$ 499.917,67 (quatrocentos e noventa e nove mil, novecentos e desessete reais, sessenta e sete centavos)
HH CENPES e Unidade de negócio: ??</t>
  </si>
  <si>
    <t>Investimento P&amp;D PEP 78: R$ 600 mil (sendo R$ 300 mil em  2021 e R$ 300 mil em 2022)
HH CENPES 2021:  700 horas
HH CENPES 2022: 300 horas
Material 2021: R$ 100 mil (R$ 50 mil em 2021 e R$ 50 mil em 2022)
Serviço de terceiros: R$ 150 mil (R$ 75 mil em 2021 e R$ 75 mil em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</si>
</sst>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5" x14ac:knownFonts="1">
    <font>
      <sz val="11"/>
      <color theme="1"/>
      <name val="Calibri"/>
      <family val="2"/>
      <scheme val="minor"/>
    </font>
    <font>
      <sz val="11"/>
      <color rgb="FF242424"/>
      <name val="Segoe UI"/>
      <family val="2"/>
    </font>
    <font>
      <b/>
      <sz val="11"/>
      <color rgb="FFFF0000"/>
      <name val="Calibri"/>
      <family val="2"/>
      <scheme val="minor"/>
    </font>
    <font>
      <sz val="13"/>
      <color rgb="FF242424"/>
      <name val="Times New Roman"/>
      <family val="1"/>
    </font>
    <font>
      <b/>
      <sz val="11"/>
      <color rgb="FF242424"/>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22" fontId="0" fillId="0" borderId="0" xfId="0" applyNumberFormat="1"/>
    <xf numFmtId="3" fontId="0" fillId="0" borderId="0" xfId="0" applyNumberFormat="1"/>
    <xf numFmtId="3" fontId="1" fillId="0" borderId="0" xfId="0" applyNumberFormat="1" applyFont="1"/>
    <xf numFmtId="0" fontId="0" fillId="0" borderId="0" xfId="0" applyAlignment="1">
      <alignment wrapText="1"/>
    </xf>
    <xf numFmtId="4" fontId="0" fillId="0" borderId="0" xfId="0" applyNumberFormat="1"/>
    <xf numFmtId="8" fontId="0" fillId="0" borderId="0" xfId="0" applyNumberFormat="1" applyAlignment="1">
      <alignment wrapText="1"/>
    </xf>
    <xf numFmtId="0" fontId="2" fillId="0" borderId="0" xfId="0" applyFont="1" applyAlignment="1">
      <alignment wrapText="1"/>
    </xf>
    <xf numFmtId="3" fontId="3" fillId="0" borderId="0" xfId="0" applyNumberFormat="1" applyFont="1"/>
    <xf numFmtId="8" fontId="0" fillId="0" borderId="0" xfId="0" applyNumberFormat="1"/>
    <xf numFmtId="4" fontId="3" fillId="0" borderId="0" xfId="0" applyNumberFormat="1" applyFont="1"/>
    <xf numFmtId="4" fontId="4" fillId="0" borderId="0" xfId="0" applyNumberFormat="1" applyFont="1"/>
    <xf numFmtId="4" fontId="0" fillId="0" borderId="0" xfId="0" applyNumberFormat="1" applyAlignment="1">
      <alignment wrapText="1"/>
    </xf>
    <xf numFmtId="0" fontId="4" fillId="0" borderId="0" xfId="0" applyFont="1"/>
    <xf numFmtId="3" fontId="4" fillId="0" borderId="0" xfId="0" applyNumberFormat="1" applyFont="1"/>
    <xf numFmtId="0" fontId="0" fillId="0" borderId="0" xfId="0" applyFont="1"/>
    <xf numFmtId="4" fontId="1" fillId="0" borderId="0" xfId="0" applyNumberFormat="1" applyFont="1"/>
  </cellXfs>
  <cellStyles count="1">
    <cellStyle name="Normal" xfId="0" builtinId="0"/>
  </cellStyles>
  <dxfs count="43">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F62642EC-AC28-4643-BB35-9913706EB000}" autoFormatId="16" applyNumberFormats="0" applyBorderFormats="0" applyFontFormats="0" applyPatternFormats="0" applyAlignmentFormats="0" applyWidthHeightFormats="0">
  <queryTableRefresh nextId="64">
    <queryTableFields count="63">
      <queryTableField id="1" name="ID_ENTREGA" tableColumnId="1"/>
      <queryTableField id="2" name="COD_EV" tableColumnId="2"/>
      <queryTableField id="3" name="TITULO" tableColumnId="3"/>
      <queryTableField id="4" name="DESCRICAO" tableColumnId="4"/>
      <queryTableField id="5" name="BENEFICIO" tableColumnId="5"/>
      <queryTableField id="6" name="DT_DISP" tableColumnId="6"/>
      <queryTableField id="7" name="DT_IMPL" tableColumnId="7"/>
      <queryTableField id="8" name="STATUS" tableColumnId="8"/>
      <queryTableField id="9" name="TIPOLOGIA" tableColumnId="9"/>
      <queryTableField id="10" name="PROGRAMA_EP" tableColumnId="10"/>
      <queryTableField id="11" name="TRL" tableColumnId="11"/>
      <queryTableField id="12" name="CRL" tableColumnId="12"/>
      <queryTableField id="13" name="GRAU_INOVACAO" tableColumnId="13"/>
      <queryTableField id="14" name="CLIENTE_ENTREGA" tableColumnId="14"/>
      <queryTableField id="15" name="FOTO_ENTREGA" tableColumnId="15"/>
      <queryTableField id="16" name="EXECUTOR_CHAVE" tableColumnId="16"/>
      <queryTableField id="17" name="EXECUTOR_NOME" tableColumnId="17"/>
      <queryTableField id="18" name="EXECUTOR_LOTACAO" tableColumnId="18"/>
      <queryTableField id="19" name="EXECUTOR_MATRICULA" tableColumnId="19"/>
      <queryTableField id="20" name="COD_ST" tableColumnId="20"/>
      <queryTableField id="21" name="TITULO_ST" tableColumnId="21"/>
      <queryTableField id="22" name="COD_IT" tableColumnId="22"/>
      <queryTableField id="23" name="TITULO_IT" tableColumnId="23"/>
      <queryTableField id="24" name="PROBLEMA_OPORTUNIDADE" tableColumnId="24"/>
      <queryTableField id="25" name="INICIATIVA_ESTRATEGICA" tableColumnId="25"/>
      <queryTableField id="26" name="ID_PORTFOLIO" tableColumnId="26"/>
      <queryTableField id="27" name="TITULO_PORTFOLIO" tableColumnId="27"/>
      <queryTableField id="28" name="SIGLA_PORTFOLIO" tableColumnId="28"/>
      <queryTableField id="29" name="FOTO_PORTFOLIO" tableColumnId="29"/>
      <queryTableField id="30" name="GG_CENPES_PORTFOLIO" tableColumnId="30"/>
      <queryTableField id="31" name="BC_CUSTOS" tableColumnId="31"/>
      <queryTableField id="62" dataBound="0" tableColumnId="62"/>
      <queryTableField id="63" dataBound="0" tableColumnId="63"/>
      <queryTableField id="32" name="BC_DESAFIOS" tableColumnId="32"/>
      <queryTableField id="33" name="BC_OPORTUNIDADE" tableColumnId="33"/>
      <queryTableField id="34" name="BC_PARAMETROS" tableColumnId="34"/>
      <queryTableField id="35" name="BC_PARCERIAS" tableColumnId="35"/>
      <queryTableField id="36" name="BC_PREMISSAS" tableColumnId="36"/>
      <queryTableField id="37" name="BC_RECURSOS" tableColumnId="37"/>
      <queryTableField id="38" name="BC_RELEVANCIA" tableColumnId="38"/>
      <queryTableField id="39" name="BC_RENDA" tableColumnId="39"/>
      <queryTableField id="40" name="BC_RISCOS" tableColumnId="40"/>
      <queryTableField id="41" name="BC_SOLUCAO" tableColumnId="41"/>
      <queryTableField id="42" name="FN_MATURID" tableColumnId="42"/>
      <queryTableField id="43" name="ACELERAR" tableColumnId="43"/>
      <queryTableField id="44" name="GAP_CRL" tableColumnId="44"/>
      <queryTableField id="45" name="VPL_NEGOCIO" tableColumnId="45"/>
      <queryTableField id="46" name="VPL_PD" tableColumnId="46"/>
      <queryTableField id="47" name="VLR_PROJETADO_DRAFT" tableColumnId="47"/>
      <queryTableField id="48" name="VLR_PROJETADO" tableColumnId="48"/>
      <queryTableField id="49" name="VLR_PAN20" tableColumnId="49"/>
      <queryTableField id="50" name="VLR_REALIZADO" tableColumnId="50"/>
      <queryTableField id="51" name="VLR_PROJETADO_FUTURO" tableColumnId="51"/>
      <queryTableField id="52" name="ROI_NEGOCIO_PREVISTO" tableColumnId="52"/>
      <queryTableField id="53" name="ROI_NEGOCIO_TOTAL" tableColumnId="53"/>
      <queryTableField id="54" name="ROI_PED_PREVISTO" tableColumnId="54"/>
      <queryTableField id="55" name="ROI_PED_TOTAL" tableColumnId="55"/>
      <queryTableField id="56" name="DURACAO_PFWD" tableColumnId="56"/>
      <queryTableField id="57" name="PEP_PLANEJADO" tableColumnId="57"/>
      <queryTableField id="58" name="PEP_REALIZADO" tableColumnId="58"/>
      <queryTableField id="59" name="PROX_MVP_ID_MARCO" tableColumnId="59"/>
      <queryTableField id="60" name="PROX_MVP_DATA" tableColumnId="60"/>
      <queryTableField id="61" name="REALIZADO_PT_200" tableColumnId="6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E58E7F-9090-4920-898B-467290B16F49}" name="VW_ENTREGA" displayName="VW_ENTREGA" ref="A1:BK1342" tableType="queryTable" totalsRowShown="0">
  <autoFilter ref="A1:BK1342" xr:uid="{FCED158B-CE92-4433-A477-C3CFC421E106}"/>
  <tableColumns count="63">
    <tableColumn id="1" xr3:uid="{BA8F1E0F-BF88-42DD-98A9-C7508303A887}" uniqueName="1" name="ID_ENTREGA" queryTableFieldId="1"/>
    <tableColumn id="2" xr3:uid="{A14A3601-C5C9-4548-B904-2D9B9439D93F}" uniqueName="2" name="COD_EV" queryTableFieldId="2" dataDxfId="42"/>
    <tableColumn id="3" xr3:uid="{9B26CAFC-0CFC-43E9-8BFC-5A1C47618711}" uniqueName="3" name="TITULO" queryTableFieldId="3" dataDxfId="41"/>
    <tableColumn id="4" xr3:uid="{E53856FD-33D7-4C31-A066-28F7DCC48951}" uniqueName="4" name="DESCRICAO" queryTableFieldId="4" dataDxfId="40"/>
    <tableColumn id="5" xr3:uid="{C949DA95-5E2A-4451-8867-34101EBF138F}" uniqueName="5" name="BENEFICIO" queryTableFieldId="5" dataDxfId="39"/>
    <tableColumn id="6" xr3:uid="{CBB3BC65-2CE9-41F2-8563-99B59600A7F5}" uniqueName="6" name="DT_DISP" queryTableFieldId="6" dataDxfId="38"/>
    <tableColumn id="7" xr3:uid="{52EEFF58-374D-4CA9-AE4B-8D5529994BB5}" uniqueName="7" name="DT_IMPL" queryTableFieldId="7" dataDxfId="37"/>
    <tableColumn id="8" xr3:uid="{C8E0D2D8-D384-4231-B87F-5DDA6598B4FB}" uniqueName="8" name="STATUS" queryTableFieldId="8" dataDxfId="36"/>
    <tableColumn id="9" xr3:uid="{7BD398F8-749F-4CF2-B0FA-5E2300980A79}" uniqueName="9" name="TIPOLOGIA" queryTableFieldId="9" dataDxfId="35"/>
    <tableColumn id="10" xr3:uid="{1ECF3D86-05D3-4F68-96C2-79F25B9A203B}" uniqueName="10" name="PROGRAMA_EP" queryTableFieldId="10" dataDxfId="34"/>
    <tableColumn id="11" xr3:uid="{584B2A79-CA7A-49C9-97A1-A93628D95301}" uniqueName="11" name="TRL" queryTableFieldId="11" dataDxfId="33"/>
    <tableColumn id="12" xr3:uid="{D64DC00A-530A-4987-AB76-AC25C5CB3160}" uniqueName="12" name="CRL" queryTableFieldId="12" dataDxfId="32"/>
    <tableColumn id="13" xr3:uid="{954D1079-485B-48F5-B4F9-6AD57D12C7D6}" uniqueName="13" name="GRAU_INOVACAO" queryTableFieldId="13" dataDxfId="31"/>
    <tableColumn id="14" xr3:uid="{03839C0C-3DB5-4A62-8420-C05768B40A87}" uniqueName="14" name="CLIENTE_ENTREGA" queryTableFieldId="14" dataDxfId="30"/>
    <tableColumn id="15" xr3:uid="{4C266BF4-6684-4557-AC5B-5C713FB53E55}" uniqueName="15" name="FOTO_ENTREGA" queryTableFieldId="15" dataDxfId="29"/>
    <tableColumn id="16" xr3:uid="{5E67DA55-5159-4E39-86AC-B87FA62F4713}" uniqueName="16" name="EXECUTOR_CHAVE" queryTableFieldId="16" dataDxfId="28"/>
    <tableColumn id="17" xr3:uid="{3BF4F4A8-0E15-439A-B5C8-B334B139F1AD}" uniqueName="17" name="EXECUTOR_NOME" queryTableFieldId="17" dataDxfId="27"/>
    <tableColumn id="18" xr3:uid="{8E896800-3EF2-4A4A-933C-9A583FCC8A77}" uniqueName="18" name="EXECUTOR_LOTACAO" queryTableFieldId="18" dataDxfId="26"/>
    <tableColumn id="19" xr3:uid="{2676A4EF-075E-4B17-B4C0-B976458C51D4}" uniqueName="19" name="EXECUTOR_MATRICULA" queryTableFieldId="19" dataDxfId="25"/>
    <tableColumn id="20" xr3:uid="{3341398D-2E89-46AB-95BB-EB735432B9F5}" uniqueName="20" name="COD_ST" queryTableFieldId="20" dataDxfId="24"/>
    <tableColumn id="21" xr3:uid="{030E8227-84E1-4D69-A03F-F892BEFF66F2}" uniqueName="21" name="TITULO_ST" queryTableFieldId="21" dataDxfId="23"/>
    <tableColumn id="22" xr3:uid="{54BAD9E8-8B69-4E1D-A2AB-70C13384B484}" uniqueName="22" name="COD_IT" queryTableFieldId="22" dataDxfId="22"/>
    <tableColumn id="23" xr3:uid="{766508CD-A8D4-4E11-B64B-57ADA34C2176}" uniqueName="23" name="TITULO_IT" queryTableFieldId="23" dataDxfId="21"/>
    <tableColumn id="24" xr3:uid="{065DA503-7A52-4D12-B08B-D1899A5821FB}" uniqueName="24" name="PROBLEMA_OPORTUNIDADE" queryTableFieldId="24" dataDxfId="20"/>
    <tableColumn id="25" xr3:uid="{3B359207-0E0B-4B86-AFE3-73E802BEA119}" uniqueName="25" name="INICIATIVA_ESTRATEGICA" queryTableFieldId="25" dataDxfId="19"/>
    <tableColumn id="26" xr3:uid="{CC01E895-D045-457E-B916-EE0E4C7CA135}" uniqueName="26" name="ID_PORTFOLIO" queryTableFieldId="26"/>
    <tableColumn id="27" xr3:uid="{394A628F-F978-4FCC-B4ED-79CB2B1A1A88}" uniqueName="27" name="TITULO_PORTFOLIO" queryTableFieldId="27" dataDxfId="18"/>
    <tableColumn id="28" xr3:uid="{120CF5C9-1772-4ACE-9480-885AF3099F1E}" uniqueName="28" name="SIGLA_PORTFOLIO" queryTableFieldId="28" dataDxfId="17"/>
    <tableColumn id="29" xr3:uid="{4781DFF8-EA3A-49A7-9C29-4F1064C7C635}" uniqueName="29" name="FOTO_PORTFOLIO" queryTableFieldId="29" dataDxfId="16"/>
    <tableColumn id="30" xr3:uid="{56797180-33E2-4AC5-886A-34654502AEA4}" uniqueName="30" name="GG_CENPES_PORTFOLIO" queryTableFieldId="30" dataDxfId="15"/>
    <tableColumn id="31" xr3:uid="{CEABBA3F-7773-4DE6-9F31-C86FE5D3835E}" uniqueName="31" name="BC_CUSTOS" queryTableFieldId="31" dataDxfId="14"/>
    <tableColumn id="62" xr3:uid="{27077A94-F4AF-45EC-A2BD-D9992459317F}" uniqueName="62" name="BC_CUSTOS_NUM" queryTableFieldId="62"/>
    <tableColumn id="63" xr3:uid="{38D50500-E74C-42C0-ADA1-4DB0F0AF97D7}" uniqueName="63" name="Tipo" queryTableFieldId="63"/>
    <tableColumn id="32" xr3:uid="{B0A13301-5DF9-4EE3-A9C6-7332FDD8C817}" uniqueName="32" name="BC_DESAFIOS" queryTableFieldId="32" dataDxfId="13"/>
    <tableColumn id="33" xr3:uid="{3175CEB4-15F6-4A40-927A-BAF8A3CAC115}" uniqueName="33" name="BC_OPORTUNIDADE" queryTableFieldId="33" dataDxfId="12"/>
    <tableColumn id="34" xr3:uid="{16C13789-A773-404C-AEB8-6FC3F3380038}" uniqueName="34" name="BC_PARAMETROS" queryTableFieldId="34" dataDxfId="11"/>
    <tableColumn id="35" xr3:uid="{833648AE-6A6B-4083-BF16-244C5147756C}" uniqueName="35" name="BC_PARCERIAS" queryTableFieldId="35" dataDxfId="10"/>
    <tableColumn id="36" xr3:uid="{2E145A17-15A2-4391-9DC8-54592B2BD8FE}" uniqueName="36" name="BC_PREMISSAS" queryTableFieldId="36" dataDxfId="9"/>
    <tableColumn id="37" xr3:uid="{E1333962-C7B7-41B6-A3C2-4E6355A969E3}" uniqueName="37" name="BC_RECURSOS" queryTableFieldId="37" dataDxfId="8"/>
    <tableColumn id="38" xr3:uid="{E0EBAA24-D602-4417-86E5-10C17ABE591D}" uniqueName="38" name="BC_RELEVANCIA" queryTableFieldId="38" dataDxfId="7"/>
    <tableColumn id="39" xr3:uid="{377477B1-7B3D-461F-AF37-257F11728BA2}" uniqueName="39" name="BC_RENDA" queryTableFieldId="39" dataDxfId="6"/>
    <tableColumn id="40" xr3:uid="{7AA06C90-F83D-4D45-B4AF-19264A7496CA}" uniqueName="40" name="BC_RISCOS" queryTableFieldId="40" dataDxfId="5"/>
    <tableColumn id="41" xr3:uid="{7C0F8CFD-2FAA-4F8F-94EE-B99AF86F9E96}" uniqueName="41" name="BC_SOLUCAO" queryTableFieldId="41" dataDxfId="4"/>
    <tableColumn id="42" xr3:uid="{718B5302-B685-4908-8119-F44EC9FE32DB}" uniqueName="42" name="FN_MATURID" queryTableFieldId="42"/>
    <tableColumn id="43" xr3:uid="{411CEB96-E8D5-4B2A-AC35-6E6AE9BBC0BE}" uniqueName="43" name="ACELERAR" queryTableFieldId="43" dataDxfId="3"/>
    <tableColumn id="44" xr3:uid="{D9DF3AF5-B48F-40D4-92C3-91791A68A962}" uniqueName="44" name="GAP_CRL" queryTableFieldId="44"/>
    <tableColumn id="45" xr3:uid="{0CF19CD2-92C4-424F-8CAD-6190EA10FD77}" uniqueName="45" name="VPL_NEGOCIO" queryTableFieldId="45"/>
    <tableColumn id="46" xr3:uid="{73E5C931-F5B0-4B60-BED3-DE16B90A582B}" uniqueName="46" name="VPL_PD" queryTableFieldId="46"/>
    <tableColumn id="47" xr3:uid="{508D8E04-58A9-4377-A62A-F2F8707E138D}" uniqueName="47" name="VLR_PROJETADO_DRAFT" queryTableFieldId="47"/>
    <tableColumn id="48" xr3:uid="{69B10BE0-158D-46DC-90FF-5C276B7FD895}" uniqueName="48" name="VLR_PROJETADO" queryTableFieldId="48"/>
    <tableColumn id="49" xr3:uid="{B03D2FE8-45B2-419D-B44D-CDC7E0635746}" uniqueName="49" name="VLR_PAN20" queryTableFieldId="49"/>
    <tableColumn id="50" xr3:uid="{516773D9-7F7F-4CC6-846E-75C6DCF0DD62}" uniqueName="50" name="VLR_REALIZADO" queryTableFieldId="50"/>
    <tableColumn id="51" xr3:uid="{22450FC6-F232-4838-8DA9-44AAC29F9D1E}" uniqueName="51" name="VLR_PROJETADO_FUTURO" queryTableFieldId="51"/>
    <tableColumn id="52" xr3:uid="{643448A1-1131-4AC8-8315-9D2621AC933F}" uniqueName="52" name="ROI_NEGOCIO_PREVISTO" queryTableFieldId="52"/>
    <tableColumn id="53" xr3:uid="{E7DAF892-7D26-45A9-A248-75A654DACEEF}" uniqueName="53" name="ROI_NEGOCIO_TOTAL" queryTableFieldId="53"/>
    <tableColumn id="54" xr3:uid="{8C7BA8FC-56BB-4FD2-9FB3-C0B17766E5CD}" uniqueName="54" name="ROI_PED_PREVISTO" queryTableFieldId="54"/>
    <tableColumn id="55" xr3:uid="{C6987354-2AFF-4BFA-BAA9-2129861AD713}" uniqueName="55" name="ROI_PED_TOTAL" queryTableFieldId="55"/>
    <tableColumn id="56" xr3:uid="{C9FBDC67-D65F-4E72-8962-C2E5C017F811}" uniqueName="56" name="DURACAO_PFWD" queryTableFieldId="56"/>
    <tableColumn id="57" xr3:uid="{EB5D7964-D9D2-46A0-BFD5-E014E2EF7D67}" uniqueName="57" name="PEP_PLANEJADO" queryTableFieldId="57" dataDxfId="2"/>
    <tableColumn id="58" xr3:uid="{CA791D03-A3AE-43CF-9E3B-FA94F830A2E9}" uniqueName="58" name="PEP_REALIZADO" queryTableFieldId="58" dataDxfId="1"/>
    <tableColumn id="59" xr3:uid="{9D22991C-FB13-4113-BB16-FBBECC4A4939}" uniqueName="59" name="PROX_MVP_ID_MARCO" queryTableFieldId="59"/>
    <tableColumn id="60" xr3:uid="{AA5E2417-1A5F-48CA-85A6-B6D1B09ECDBA}" uniqueName="60" name="PROX_MVP_DATA" queryTableFieldId="60" dataDxfId="0"/>
    <tableColumn id="61" xr3:uid="{8ECC5D68-A912-45E8-87D0-BB06CA1CB59C}" uniqueName="61" name="REALIZADO_PT_200" queryTableFieldId="61"/>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6B0F-930E-412C-B709-483831A8D20F}">
  <dimension ref="A1:BK1342"/>
  <sheetViews>
    <sheetView tabSelected="1" topLeftCell="AD1" workbookViewId="0">
      <selection activeCell="AF112" sqref="AF112:AF265"/>
    </sheetView>
  </sheetViews>
  <sheetFormatPr defaultRowHeight="15" x14ac:dyDescent="0.25"/>
  <cols>
    <col min="1" max="1" width="13.7109375" bestFit="1" customWidth="1"/>
    <col min="2" max="2" width="10" bestFit="1" customWidth="1"/>
    <col min="3" max="5" width="58.42578125" bestFit="1" customWidth="1"/>
    <col min="6" max="7" width="15.5703125" bestFit="1" customWidth="1"/>
    <col min="8" max="8" width="13.5703125" bestFit="1" customWidth="1"/>
    <col min="9" max="9" width="20.85546875" bestFit="1" customWidth="1"/>
    <col min="10" max="10" width="35" bestFit="1" customWidth="1"/>
    <col min="11" max="11" width="6" bestFit="1" customWidth="1"/>
    <col min="12" max="12" width="6.140625" bestFit="1" customWidth="1"/>
    <col min="13" max="13" width="18.140625" bestFit="1" customWidth="1"/>
    <col min="14" max="14" width="25.28515625" bestFit="1" customWidth="1"/>
    <col min="15" max="15" width="58.42578125" bestFit="1" customWidth="1"/>
    <col min="16" max="16" width="18.85546875" bestFit="1" customWidth="1"/>
    <col min="17" max="17" width="47.42578125" bestFit="1" customWidth="1"/>
    <col min="18" max="18" width="28.140625" bestFit="1" customWidth="1"/>
    <col min="19" max="19" width="23.140625" bestFit="1" customWidth="1"/>
    <col min="20" max="20" width="10.5703125" bestFit="1" customWidth="1"/>
    <col min="21" max="21" width="58.42578125" bestFit="1" customWidth="1"/>
    <col min="22" max="22" width="9.42578125" bestFit="1" customWidth="1"/>
    <col min="23" max="25" width="58.42578125" bestFit="1" customWidth="1"/>
    <col min="26" max="26" width="15.5703125" bestFit="1" customWidth="1"/>
    <col min="27" max="27" width="33.85546875" bestFit="1" customWidth="1"/>
    <col min="28" max="28" width="18.42578125" bestFit="1" customWidth="1"/>
    <col min="29" max="29" width="29.85546875" bestFit="1" customWidth="1"/>
    <col min="30" max="30" width="23.85546875" bestFit="1" customWidth="1"/>
    <col min="31" max="31" width="60.85546875" customWidth="1"/>
    <col min="32" max="32" width="69.28515625" bestFit="1" customWidth="1"/>
    <col min="33" max="33" width="7.140625" bestFit="1" customWidth="1"/>
    <col min="34" max="43" width="58.42578125" bestFit="1" customWidth="1"/>
    <col min="44" max="44" width="14.42578125" bestFit="1" customWidth="1"/>
    <col min="45" max="45" width="11.5703125" bestFit="1" customWidth="1"/>
    <col min="46" max="46" width="10.5703125" bestFit="1" customWidth="1"/>
    <col min="47" max="47" width="15.140625" bestFit="1" customWidth="1"/>
    <col min="48" max="48" width="11.85546875" bestFit="1" customWidth="1"/>
    <col min="49" max="49" width="23.85546875" bestFit="1" customWidth="1"/>
    <col min="50" max="50" width="17.28515625" bestFit="1" customWidth="1"/>
    <col min="51" max="51" width="12.7109375" bestFit="1" customWidth="1"/>
    <col min="52" max="52" width="16.7109375" bestFit="1" customWidth="1"/>
    <col min="53" max="53" width="25.42578125" bestFit="1" customWidth="1"/>
    <col min="54" max="54" width="24.42578125" bestFit="1" customWidth="1"/>
    <col min="55" max="55" width="21.5703125" bestFit="1" customWidth="1"/>
    <col min="56" max="56" width="19.85546875" bestFit="1" customWidth="1"/>
    <col min="57" max="57" width="16.85546875" bestFit="1" customWidth="1"/>
    <col min="58" max="58" width="17.7109375" bestFit="1" customWidth="1"/>
    <col min="59" max="59" width="17.28515625" bestFit="1" customWidth="1"/>
    <col min="60" max="60" width="19.85546875" bestFit="1" customWidth="1"/>
    <col min="61" max="61" width="23.140625" bestFit="1" customWidth="1"/>
    <col min="62" max="62" width="18.42578125" bestFit="1" customWidth="1"/>
    <col min="63" max="63" width="19.85546875" bestFit="1"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19445</v>
      </c>
      <c r="AG1" t="s">
        <v>19446</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row>
    <row r="2" spans="1:63" ht="16.5" x14ac:dyDescent="0.3">
      <c r="A2">
        <v>7819</v>
      </c>
      <c r="B2" t="s">
        <v>61</v>
      </c>
      <c r="C2" t="s">
        <v>62</v>
      </c>
      <c r="D2" t="s">
        <v>63</v>
      </c>
      <c r="E2" t="s">
        <v>64</v>
      </c>
      <c r="F2" s="1">
        <v>44135</v>
      </c>
      <c r="G2" s="1">
        <v>44135</v>
      </c>
      <c r="H2" t="s">
        <v>65</v>
      </c>
      <c r="I2" t="s">
        <v>66</v>
      </c>
      <c r="K2" t="s">
        <v>67</v>
      </c>
      <c r="L2" t="s">
        <v>68</v>
      </c>
      <c r="M2" t="s">
        <v>69</v>
      </c>
      <c r="N2" t="s">
        <v>70</v>
      </c>
      <c r="P2" t="s">
        <v>71</v>
      </c>
      <c r="Q2" t="s">
        <v>72</v>
      </c>
      <c r="R2" t="s">
        <v>73</v>
      </c>
      <c r="S2" t="s">
        <v>74</v>
      </c>
      <c r="T2" t="s">
        <v>75</v>
      </c>
      <c r="U2" t="s">
        <v>76</v>
      </c>
      <c r="V2" t="s">
        <v>77</v>
      </c>
      <c r="W2" t="s">
        <v>78</v>
      </c>
      <c r="Z2">
        <v>478</v>
      </c>
      <c r="AA2" t="s">
        <v>79</v>
      </c>
      <c r="AB2" t="s">
        <v>80</v>
      </c>
      <c r="AC2" t="s">
        <v>81</v>
      </c>
      <c r="AD2" t="s">
        <v>82</v>
      </c>
      <c r="AE2" s="4" t="s">
        <v>83</v>
      </c>
      <c r="AF2" s="3">
        <v>1300000</v>
      </c>
      <c r="AG2" s="3" t="s">
        <v>19447</v>
      </c>
      <c r="AH2" t="s">
        <v>84</v>
      </c>
      <c r="AI2" t="s">
        <v>85</v>
      </c>
      <c r="AJ2" t="s">
        <v>86</v>
      </c>
      <c r="AK2" t="s">
        <v>87</v>
      </c>
      <c r="AL2" t="s">
        <v>88</v>
      </c>
      <c r="AM2" t="s">
        <v>89</v>
      </c>
      <c r="AN2" t="s">
        <v>90</v>
      </c>
      <c r="AO2" t="s">
        <v>91</v>
      </c>
      <c r="AP2" t="s">
        <v>92</v>
      </c>
      <c r="AQ2" t="s">
        <v>93</v>
      </c>
      <c r="AR2">
        <v>0.8</v>
      </c>
      <c r="AS2" t="s">
        <v>94</v>
      </c>
      <c r="AT2">
        <v>0</v>
      </c>
      <c r="AU2">
        <v>4780.0523331487884</v>
      </c>
      <c r="AV2">
        <v>3661.6353371823088</v>
      </c>
      <c r="AX2">
        <v>841.50761636363598</v>
      </c>
      <c r="AY2">
        <v>374.35181205607716</v>
      </c>
      <c r="AZ2">
        <v>860.93919659999995</v>
      </c>
      <c r="BF2">
        <v>-160</v>
      </c>
      <c r="BJ2" s="1"/>
    </row>
    <row r="3" spans="1:63" ht="16.5" x14ac:dyDescent="0.3">
      <c r="A3">
        <v>7820</v>
      </c>
      <c r="B3" t="s">
        <v>95</v>
      </c>
      <c r="C3" t="s">
        <v>96</v>
      </c>
      <c r="D3" t="s">
        <v>97</v>
      </c>
      <c r="F3" s="1">
        <v>44438</v>
      </c>
      <c r="G3" s="1">
        <v>44438</v>
      </c>
      <c r="H3" t="s">
        <v>98</v>
      </c>
      <c r="I3" t="s">
        <v>66</v>
      </c>
      <c r="K3" t="s">
        <v>99</v>
      </c>
      <c r="L3" t="s">
        <v>100</v>
      </c>
      <c r="N3" t="s">
        <v>70</v>
      </c>
      <c r="P3" t="s">
        <v>101</v>
      </c>
      <c r="Q3" t="s">
        <v>102</v>
      </c>
      <c r="R3" t="s">
        <v>73</v>
      </c>
      <c r="S3" t="s">
        <v>103</v>
      </c>
      <c r="T3" t="s">
        <v>104</v>
      </c>
      <c r="U3" t="s">
        <v>105</v>
      </c>
      <c r="V3" t="s">
        <v>106</v>
      </c>
      <c r="W3" t="s">
        <v>107</v>
      </c>
      <c r="X3" t="s">
        <v>108</v>
      </c>
      <c r="Y3" t="s">
        <v>109</v>
      </c>
      <c r="Z3">
        <v>478</v>
      </c>
      <c r="AA3" t="s">
        <v>79</v>
      </c>
      <c r="AB3" t="s">
        <v>80</v>
      </c>
      <c r="AC3" t="s">
        <v>81</v>
      </c>
      <c r="AD3" t="s">
        <v>82</v>
      </c>
      <c r="AE3" s="4" t="s">
        <v>110</v>
      </c>
      <c r="AF3" s="3">
        <v>1000000</v>
      </c>
      <c r="AG3" s="3" t="s">
        <v>19447</v>
      </c>
      <c r="AH3" t="s">
        <v>84</v>
      </c>
      <c r="AI3" t="s">
        <v>85</v>
      </c>
      <c r="AJ3" t="s">
        <v>111</v>
      </c>
      <c r="AK3" t="s">
        <v>87</v>
      </c>
      <c r="AL3" t="s">
        <v>88</v>
      </c>
      <c r="AM3" t="s">
        <v>89</v>
      </c>
      <c r="AN3" t="s">
        <v>90</v>
      </c>
      <c r="AO3" t="s">
        <v>112</v>
      </c>
      <c r="AP3" t="s">
        <v>92</v>
      </c>
      <c r="AQ3" t="s">
        <v>113</v>
      </c>
      <c r="AR3">
        <v>0.3</v>
      </c>
      <c r="AS3" t="s">
        <v>94</v>
      </c>
      <c r="AT3">
        <v>0</v>
      </c>
      <c r="AU3">
        <v>2309.7167656654983</v>
      </c>
      <c r="AV3">
        <v>734.09506239256962</v>
      </c>
      <c r="AW3">
        <v>916.11474999999996</v>
      </c>
      <c r="AX3">
        <v>841.50761636363598</v>
      </c>
      <c r="AY3">
        <v>374.35181205607716</v>
      </c>
      <c r="AZ3">
        <v>860.93919659999995</v>
      </c>
      <c r="BF3">
        <v>143</v>
      </c>
      <c r="BG3" t="s">
        <v>114</v>
      </c>
      <c r="BJ3" s="1"/>
    </row>
    <row r="4" spans="1:63" ht="16.5" x14ac:dyDescent="0.3">
      <c r="A4">
        <v>7821</v>
      </c>
      <c r="B4" t="s">
        <v>115</v>
      </c>
      <c r="C4" t="s">
        <v>116</v>
      </c>
      <c r="D4" t="s">
        <v>117</v>
      </c>
      <c r="E4" t="s">
        <v>118</v>
      </c>
      <c r="F4" s="1">
        <v>44651</v>
      </c>
      <c r="G4" s="1">
        <v>44651</v>
      </c>
      <c r="H4" t="s">
        <v>119</v>
      </c>
      <c r="I4" t="s">
        <v>66</v>
      </c>
      <c r="K4" t="s">
        <v>99</v>
      </c>
      <c r="L4" t="s">
        <v>100</v>
      </c>
      <c r="M4" t="s">
        <v>120</v>
      </c>
      <c r="N4" t="s">
        <v>70</v>
      </c>
      <c r="O4" t="s">
        <v>121</v>
      </c>
      <c r="P4" t="s">
        <v>71</v>
      </c>
      <c r="Q4" t="s">
        <v>72</v>
      </c>
      <c r="R4" t="s">
        <v>73</v>
      </c>
      <c r="S4" t="s">
        <v>74</v>
      </c>
      <c r="T4" t="s">
        <v>75</v>
      </c>
      <c r="U4" t="s">
        <v>76</v>
      </c>
      <c r="V4" t="s">
        <v>77</v>
      </c>
      <c r="W4" t="s">
        <v>78</v>
      </c>
      <c r="Z4">
        <v>478</v>
      </c>
      <c r="AA4" t="s">
        <v>79</v>
      </c>
      <c r="AB4" t="s">
        <v>80</v>
      </c>
      <c r="AC4" t="s">
        <v>81</v>
      </c>
      <c r="AD4" t="s">
        <v>82</v>
      </c>
      <c r="AE4" s="4" t="s">
        <v>122</v>
      </c>
      <c r="AF4" s="3">
        <v>1200000</v>
      </c>
      <c r="AG4" s="3" t="s">
        <v>19447</v>
      </c>
      <c r="AH4" t="s">
        <v>84</v>
      </c>
      <c r="AI4" t="s">
        <v>85</v>
      </c>
      <c r="AJ4" t="s">
        <v>123</v>
      </c>
      <c r="AK4" t="s">
        <v>87</v>
      </c>
      <c r="AL4" t="s">
        <v>88</v>
      </c>
      <c r="AM4" t="s">
        <v>89</v>
      </c>
      <c r="AN4" t="s">
        <v>90</v>
      </c>
      <c r="AO4" t="s">
        <v>124</v>
      </c>
      <c r="AP4" t="s">
        <v>92</v>
      </c>
      <c r="AQ4" t="s">
        <v>125</v>
      </c>
      <c r="AR4">
        <v>0.3</v>
      </c>
      <c r="AS4" t="s">
        <v>94</v>
      </c>
      <c r="AT4">
        <v>0</v>
      </c>
      <c r="AU4">
        <v>52783.78964454493</v>
      </c>
      <c r="AV4">
        <v>26508.905140766732</v>
      </c>
      <c r="AW4">
        <v>738.60302000000001</v>
      </c>
      <c r="AX4">
        <v>1142.1985563636358</v>
      </c>
      <c r="AY4">
        <v>374.35181205607716</v>
      </c>
      <c r="AZ4">
        <v>881.92118660000006</v>
      </c>
      <c r="BA4">
        <v>300.69094000000001</v>
      </c>
      <c r="BB4">
        <v>175.54166961114601</v>
      </c>
      <c r="BC4">
        <v>44.633222049141231</v>
      </c>
      <c r="BD4">
        <v>88.159972963491128</v>
      </c>
      <c r="BE4">
        <v>22.415553286249153</v>
      </c>
      <c r="BF4">
        <v>356</v>
      </c>
      <c r="BG4" t="s">
        <v>126</v>
      </c>
      <c r="BH4" t="s">
        <v>127</v>
      </c>
      <c r="BJ4" s="1"/>
      <c r="BK4">
        <v>20.98199</v>
      </c>
    </row>
    <row r="5" spans="1:63" ht="16.5" x14ac:dyDescent="0.3">
      <c r="A5">
        <v>7822</v>
      </c>
      <c r="B5" t="s">
        <v>128</v>
      </c>
      <c r="C5" t="s">
        <v>129</v>
      </c>
      <c r="D5" t="s">
        <v>130</v>
      </c>
      <c r="F5" s="1">
        <v>44073</v>
      </c>
      <c r="G5" s="1">
        <v>44073</v>
      </c>
      <c r="H5" t="s">
        <v>131</v>
      </c>
      <c r="I5" t="s">
        <v>66</v>
      </c>
      <c r="K5" t="s">
        <v>132</v>
      </c>
      <c r="L5" t="s">
        <v>133</v>
      </c>
      <c r="N5" t="s">
        <v>134</v>
      </c>
      <c r="P5" t="s">
        <v>135</v>
      </c>
      <c r="Q5" t="s">
        <v>136</v>
      </c>
      <c r="R5" t="s">
        <v>137</v>
      </c>
      <c r="S5" t="s">
        <v>138</v>
      </c>
      <c r="T5" t="s">
        <v>139</v>
      </c>
      <c r="U5" t="s">
        <v>140</v>
      </c>
      <c r="V5" t="s">
        <v>141</v>
      </c>
      <c r="W5" t="s">
        <v>142</v>
      </c>
      <c r="Z5">
        <v>478</v>
      </c>
      <c r="AA5" t="s">
        <v>79</v>
      </c>
      <c r="AB5" t="s">
        <v>80</v>
      </c>
      <c r="AC5" t="s">
        <v>81</v>
      </c>
      <c r="AD5" t="s">
        <v>82</v>
      </c>
      <c r="AE5" s="4" t="s">
        <v>143</v>
      </c>
      <c r="AF5" s="3">
        <v>4800000</v>
      </c>
      <c r="AG5" s="3" t="s">
        <v>19447</v>
      </c>
      <c r="AH5" t="s">
        <v>144</v>
      </c>
      <c r="AI5" t="s">
        <v>145</v>
      </c>
      <c r="AJ5" t="s">
        <v>146</v>
      </c>
      <c r="AK5" t="s">
        <v>147</v>
      </c>
      <c r="AL5" t="s">
        <v>148</v>
      </c>
      <c r="AM5" t="s">
        <v>149</v>
      </c>
      <c r="AN5" t="s">
        <v>150</v>
      </c>
      <c r="AO5" t="s">
        <v>151</v>
      </c>
      <c r="AP5" t="s">
        <v>152</v>
      </c>
      <c r="AQ5" t="s">
        <v>153</v>
      </c>
      <c r="AR5">
        <v>0.63</v>
      </c>
      <c r="AS5" t="s">
        <v>154</v>
      </c>
      <c r="AT5">
        <v>1</v>
      </c>
      <c r="AU5">
        <v>310437.0372544144</v>
      </c>
      <c r="AV5">
        <v>252884.31345824653</v>
      </c>
      <c r="AX5">
        <v>841.50761636363598</v>
      </c>
      <c r="AY5">
        <v>909.14011499333037</v>
      </c>
      <c r="AZ5">
        <v>2090.8523346000002</v>
      </c>
      <c r="BF5">
        <v>-222</v>
      </c>
      <c r="BJ5" s="1"/>
    </row>
    <row r="6" spans="1:63" ht="16.5" x14ac:dyDescent="0.3">
      <c r="A6">
        <v>7823</v>
      </c>
      <c r="B6" t="s">
        <v>155</v>
      </c>
      <c r="C6" t="s">
        <v>156</v>
      </c>
      <c r="D6" t="s">
        <v>157</v>
      </c>
      <c r="F6" s="1">
        <v>44408</v>
      </c>
      <c r="G6" s="1">
        <v>44408</v>
      </c>
      <c r="H6" t="s">
        <v>119</v>
      </c>
      <c r="I6" t="s">
        <v>66</v>
      </c>
      <c r="K6" t="s">
        <v>67</v>
      </c>
      <c r="L6" t="s">
        <v>132</v>
      </c>
      <c r="N6" t="s">
        <v>134</v>
      </c>
      <c r="P6" t="s">
        <v>158</v>
      </c>
      <c r="Q6" t="s">
        <v>159</v>
      </c>
      <c r="R6" t="s">
        <v>137</v>
      </c>
      <c r="S6" t="s">
        <v>160</v>
      </c>
      <c r="T6" t="s">
        <v>139</v>
      </c>
      <c r="U6" t="s">
        <v>140</v>
      </c>
      <c r="V6" t="s">
        <v>141</v>
      </c>
      <c r="W6" t="s">
        <v>142</v>
      </c>
      <c r="Z6">
        <v>478</v>
      </c>
      <c r="AA6" t="s">
        <v>79</v>
      </c>
      <c r="AB6" t="s">
        <v>80</v>
      </c>
      <c r="AC6" t="s">
        <v>81</v>
      </c>
      <c r="AD6" t="s">
        <v>82</v>
      </c>
      <c r="AE6" s="4" t="s">
        <v>161</v>
      </c>
      <c r="AF6" s="3">
        <v>4300000</v>
      </c>
      <c r="AG6" s="3" t="s">
        <v>19447</v>
      </c>
      <c r="AH6" t="s">
        <v>144</v>
      </c>
      <c r="AI6" t="s">
        <v>162</v>
      </c>
      <c r="AJ6" t="s">
        <v>163</v>
      </c>
      <c r="AK6" t="s">
        <v>164</v>
      </c>
      <c r="AL6" t="s">
        <v>148</v>
      </c>
      <c r="AM6" t="s">
        <v>165</v>
      </c>
      <c r="AN6" t="s">
        <v>166</v>
      </c>
      <c r="AO6" t="s">
        <v>167</v>
      </c>
      <c r="AP6" t="s">
        <v>152</v>
      </c>
      <c r="AQ6" t="s">
        <v>168</v>
      </c>
      <c r="AR6">
        <v>0.9</v>
      </c>
      <c r="AS6" t="s">
        <v>94</v>
      </c>
      <c r="AT6">
        <v>0</v>
      </c>
      <c r="AU6">
        <v>1878.9934174087662</v>
      </c>
      <c r="AV6">
        <v>0</v>
      </c>
      <c r="AW6">
        <v>1978.77244</v>
      </c>
      <c r="AX6">
        <v>3047.8660563636358</v>
      </c>
      <c r="AY6">
        <v>909.14011499333037</v>
      </c>
      <c r="AZ6">
        <v>2162.8665145999998</v>
      </c>
      <c r="BA6">
        <v>1839.6286399999999</v>
      </c>
      <c r="BB6">
        <v>1.0213982194845403</v>
      </c>
      <c r="BC6">
        <v>0.46945551333129554</v>
      </c>
      <c r="BD6">
        <v>0</v>
      </c>
      <c r="BE6">
        <v>0</v>
      </c>
      <c r="BF6">
        <v>113</v>
      </c>
      <c r="BG6" t="s">
        <v>169</v>
      </c>
      <c r="BH6" t="s">
        <v>170</v>
      </c>
      <c r="BJ6" s="1"/>
      <c r="BK6">
        <v>72.014179999999996</v>
      </c>
    </row>
    <row r="7" spans="1:63" ht="16.5" x14ac:dyDescent="0.3">
      <c r="A7">
        <v>7824</v>
      </c>
      <c r="B7" t="s">
        <v>171</v>
      </c>
      <c r="C7" t="s">
        <v>172</v>
      </c>
      <c r="D7" t="s">
        <v>173</v>
      </c>
      <c r="E7" t="s">
        <v>174</v>
      </c>
      <c r="F7" s="1">
        <v>44713</v>
      </c>
      <c r="G7" s="1">
        <v>44713</v>
      </c>
      <c r="H7" t="s">
        <v>119</v>
      </c>
      <c r="I7" t="s">
        <v>66</v>
      </c>
      <c r="K7" t="s">
        <v>99</v>
      </c>
      <c r="L7" t="s">
        <v>99</v>
      </c>
      <c r="N7" t="s">
        <v>134</v>
      </c>
      <c r="P7" t="s">
        <v>175</v>
      </c>
      <c r="Q7" t="s">
        <v>176</v>
      </c>
      <c r="R7" t="s">
        <v>73</v>
      </c>
      <c r="S7" t="s">
        <v>177</v>
      </c>
      <c r="T7" t="s">
        <v>139</v>
      </c>
      <c r="U7" t="s">
        <v>140</v>
      </c>
      <c r="V7" t="s">
        <v>141</v>
      </c>
      <c r="W7" t="s">
        <v>142</v>
      </c>
      <c r="Z7">
        <v>478</v>
      </c>
      <c r="AA7" t="s">
        <v>79</v>
      </c>
      <c r="AB7" t="s">
        <v>80</v>
      </c>
      <c r="AC7" t="s">
        <v>81</v>
      </c>
      <c r="AD7" t="s">
        <v>82</v>
      </c>
      <c r="AE7" s="4" t="s">
        <v>178</v>
      </c>
      <c r="AF7" s="3">
        <v>2000000</v>
      </c>
      <c r="AG7" s="3" t="s">
        <v>19447</v>
      </c>
      <c r="AH7" t="s">
        <v>179</v>
      </c>
      <c r="AI7" t="s">
        <v>180</v>
      </c>
      <c r="AJ7" t="s">
        <v>181</v>
      </c>
      <c r="AK7" t="s">
        <v>182</v>
      </c>
      <c r="AL7" t="s">
        <v>148</v>
      </c>
      <c r="AM7" t="s">
        <v>183</v>
      </c>
      <c r="AN7" t="s">
        <v>184</v>
      </c>
      <c r="AO7" t="s">
        <v>185</v>
      </c>
      <c r="AP7" t="s">
        <v>152</v>
      </c>
      <c r="AQ7" t="s">
        <v>186</v>
      </c>
      <c r="AR7">
        <v>0.25</v>
      </c>
      <c r="AS7" t="s">
        <v>94</v>
      </c>
      <c r="AT7">
        <v>0</v>
      </c>
      <c r="AU7">
        <v>203572.82739594791</v>
      </c>
      <c r="AV7">
        <v>86432.881331079101</v>
      </c>
      <c r="AW7">
        <v>721.24775999999997</v>
      </c>
      <c r="AX7">
        <v>1934.9478563636362</v>
      </c>
      <c r="AY7">
        <v>695.22479381842902</v>
      </c>
      <c r="AZ7">
        <v>1658.9785193999999</v>
      </c>
      <c r="BA7">
        <v>911.2002</v>
      </c>
      <c r="BB7">
        <v>223.41174573485372</v>
      </c>
      <c r="BC7">
        <v>79.205708871276983</v>
      </c>
      <c r="BD7">
        <v>94.856082484484858</v>
      </c>
      <c r="BE7">
        <v>33.629132744222773</v>
      </c>
      <c r="BF7">
        <v>418</v>
      </c>
      <c r="BG7" t="s">
        <v>187</v>
      </c>
      <c r="BH7" t="s">
        <v>188</v>
      </c>
      <c r="BJ7" s="1"/>
      <c r="BK7">
        <v>60.091439999999999</v>
      </c>
    </row>
    <row r="8" spans="1:63" x14ac:dyDescent="0.25">
      <c r="A8">
        <v>7825</v>
      </c>
      <c r="B8" t="s">
        <v>189</v>
      </c>
      <c r="C8" t="s">
        <v>190</v>
      </c>
      <c r="D8" t="s">
        <v>191</v>
      </c>
      <c r="E8" t="s">
        <v>192</v>
      </c>
      <c r="F8" s="1">
        <v>44712</v>
      </c>
      <c r="G8" s="1">
        <v>45444</v>
      </c>
      <c r="H8" t="s">
        <v>119</v>
      </c>
      <c r="I8" t="s">
        <v>66</v>
      </c>
      <c r="K8" t="s">
        <v>120</v>
      </c>
      <c r="L8" t="s">
        <v>99</v>
      </c>
      <c r="N8" t="s">
        <v>193</v>
      </c>
      <c r="P8" t="s">
        <v>194</v>
      </c>
      <c r="Q8" t="s">
        <v>195</v>
      </c>
      <c r="R8" t="s">
        <v>137</v>
      </c>
      <c r="S8" t="s">
        <v>196</v>
      </c>
      <c r="T8" t="s">
        <v>197</v>
      </c>
      <c r="U8" t="s">
        <v>198</v>
      </c>
      <c r="V8" t="s">
        <v>199</v>
      </c>
      <c r="W8" t="s">
        <v>200</v>
      </c>
      <c r="Z8">
        <v>483</v>
      </c>
      <c r="AA8" t="s">
        <v>201</v>
      </c>
      <c r="AB8" t="s">
        <v>202</v>
      </c>
      <c r="AC8" t="s">
        <v>203</v>
      </c>
      <c r="AD8" t="s">
        <v>82</v>
      </c>
      <c r="AE8" s="4" t="s">
        <v>204</v>
      </c>
      <c r="AH8" t="s">
        <v>205</v>
      </c>
      <c r="AI8" t="s">
        <v>206</v>
      </c>
      <c r="AJ8" t="s">
        <v>207</v>
      </c>
      <c r="AK8" t="s">
        <v>208</v>
      </c>
      <c r="AL8" t="s">
        <v>209</v>
      </c>
      <c r="AM8" t="s">
        <v>210</v>
      </c>
      <c r="AN8" t="s">
        <v>211</v>
      </c>
      <c r="AO8" t="s">
        <v>212</v>
      </c>
      <c r="AP8" t="s">
        <v>213</v>
      </c>
      <c r="AQ8" t="s">
        <v>214</v>
      </c>
      <c r="AR8">
        <v>0.1</v>
      </c>
      <c r="AS8" t="s">
        <v>94</v>
      </c>
      <c r="AT8">
        <v>0</v>
      </c>
      <c r="AU8">
        <v>2229.511738590651</v>
      </c>
      <c r="AV8">
        <v>0</v>
      </c>
      <c r="AW8">
        <v>0</v>
      </c>
      <c r="AX8">
        <v>1787.2004363636361</v>
      </c>
      <c r="AY8">
        <v>374.35181205607716</v>
      </c>
      <c r="AZ8">
        <v>872.03013659999999</v>
      </c>
      <c r="BA8">
        <v>788.19539999999995</v>
      </c>
      <c r="BB8">
        <v>2.8286282038573827</v>
      </c>
      <c r="BC8">
        <v>1.3428969073421799</v>
      </c>
      <c r="BD8">
        <v>0</v>
      </c>
      <c r="BE8">
        <v>0</v>
      </c>
      <c r="BF8">
        <v>1149</v>
      </c>
      <c r="BG8" t="s">
        <v>215</v>
      </c>
      <c r="BH8" t="s">
        <v>216</v>
      </c>
      <c r="BJ8" s="1"/>
      <c r="BK8">
        <v>11.09094</v>
      </c>
    </row>
    <row r="9" spans="1:63" ht="16.5" x14ac:dyDescent="0.3">
      <c r="A9">
        <v>7826</v>
      </c>
      <c r="B9" t="s">
        <v>217</v>
      </c>
      <c r="C9" t="s">
        <v>218</v>
      </c>
      <c r="D9" t="s">
        <v>219</v>
      </c>
      <c r="F9" s="1">
        <v>44500</v>
      </c>
      <c r="G9" s="1">
        <v>44500</v>
      </c>
      <c r="H9" t="s">
        <v>119</v>
      </c>
      <c r="I9" t="s">
        <v>66</v>
      </c>
      <c r="K9" t="s">
        <v>133</v>
      </c>
      <c r="L9" t="s">
        <v>133</v>
      </c>
      <c r="N9" t="s">
        <v>220</v>
      </c>
      <c r="P9" t="s">
        <v>221</v>
      </c>
      <c r="Q9" t="s">
        <v>222</v>
      </c>
      <c r="R9" t="s">
        <v>137</v>
      </c>
      <c r="S9" t="s">
        <v>223</v>
      </c>
      <c r="T9" t="s">
        <v>139</v>
      </c>
      <c r="U9" t="s">
        <v>140</v>
      </c>
      <c r="V9" t="s">
        <v>141</v>
      </c>
      <c r="W9" t="s">
        <v>142</v>
      </c>
      <c r="Z9">
        <v>478</v>
      </c>
      <c r="AA9" t="s">
        <v>79</v>
      </c>
      <c r="AB9" t="s">
        <v>80</v>
      </c>
      <c r="AC9" t="s">
        <v>81</v>
      </c>
      <c r="AD9" t="s">
        <v>82</v>
      </c>
      <c r="AE9" s="4" t="s">
        <v>224</v>
      </c>
      <c r="AF9" s="3">
        <v>6303000</v>
      </c>
      <c r="AG9" s="3" t="s">
        <v>19447</v>
      </c>
      <c r="AH9" t="s">
        <v>225</v>
      </c>
      <c r="AI9" t="s">
        <v>226</v>
      </c>
      <c r="AJ9" t="s">
        <v>227</v>
      </c>
      <c r="AK9" t="s">
        <v>228</v>
      </c>
      <c r="AL9" t="s">
        <v>229</v>
      </c>
      <c r="AM9" t="s">
        <v>230</v>
      </c>
      <c r="AN9" t="s">
        <v>231</v>
      </c>
      <c r="AO9" t="s">
        <v>232</v>
      </c>
      <c r="AP9" t="s">
        <v>233</v>
      </c>
      <c r="AQ9" t="s">
        <v>234</v>
      </c>
      <c r="AR9">
        <v>0.49</v>
      </c>
      <c r="AS9" t="s">
        <v>94</v>
      </c>
      <c r="AT9">
        <v>0</v>
      </c>
      <c r="AU9">
        <v>136954.30908906192</v>
      </c>
      <c r="AV9">
        <v>97485.605664015151</v>
      </c>
      <c r="AW9">
        <v>636.05340000000001</v>
      </c>
      <c r="AX9">
        <v>713.25185999999997</v>
      </c>
      <c r="AY9">
        <v>653.92500135858825</v>
      </c>
      <c r="AZ9">
        <v>151.46956499999999</v>
      </c>
      <c r="BA9">
        <v>530.51670000000001</v>
      </c>
      <c r="BB9">
        <v>258.15268226063745</v>
      </c>
      <c r="BC9">
        <v>200.81681423461205</v>
      </c>
      <c r="BD9">
        <v>183.75596030061851</v>
      </c>
      <c r="BE9">
        <v>142.94364955284715</v>
      </c>
      <c r="BF9">
        <v>205</v>
      </c>
      <c r="BG9" t="s">
        <v>235</v>
      </c>
      <c r="BH9" t="s">
        <v>236</v>
      </c>
      <c r="BJ9" s="1"/>
      <c r="BK9">
        <v>18.772290000000002</v>
      </c>
    </row>
    <row r="10" spans="1:63" ht="16.5" x14ac:dyDescent="0.3">
      <c r="A10">
        <v>7827</v>
      </c>
      <c r="B10" t="s">
        <v>237</v>
      </c>
      <c r="C10" t="s">
        <v>238</v>
      </c>
      <c r="D10" t="s">
        <v>239</v>
      </c>
      <c r="F10" s="1">
        <v>44713</v>
      </c>
      <c r="G10" s="1">
        <v>44713</v>
      </c>
      <c r="H10" t="s">
        <v>119</v>
      </c>
      <c r="I10" t="s">
        <v>66</v>
      </c>
      <c r="K10" t="s">
        <v>133</v>
      </c>
      <c r="L10" t="s">
        <v>133</v>
      </c>
      <c r="N10" t="s">
        <v>220</v>
      </c>
      <c r="P10" t="s">
        <v>221</v>
      </c>
      <c r="Q10" t="s">
        <v>222</v>
      </c>
      <c r="R10" t="s">
        <v>137</v>
      </c>
      <c r="S10" t="s">
        <v>223</v>
      </c>
      <c r="T10" t="s">
        <v>139</v>
      </c>
      <c r="U10" t="s">
        <v>140</v>
      </c>
      <c r="V10" t="s">
        <v>141</v>
      </c>
      <c r="W10" t="s">
        <v>142</v>
      </c>
      <c r="Z10">
        <v>478</v>
      </c>
      <c r="AA10" t="s">
        <v>79</v>
      </c>
      <c r="AB10" t="s">
        <v>80</v>
      </c>
      <c r="AC10" t="s">
        <v>81</v>
      </c>
      <c r="AD10" t="s">
        <v>82</v>
      </c>
      <c r="AE10" s="4" t="s">
        <v>224</v>
      </c>
      <c r="AF10" s="3">
        <v>6303000</v>
      </c>
      <c r="AG10" s="3" t="s">
        <v>19447</v>
      </c>
      <c r="AH10" t="s">
        <v>225</v>
      </c>
      <c r="AI10" t="s">
        <v>226</v>
      </c>
      <c r="AJ10" t="s">
        <v>227</v>
      </c>
      <c r="AK10" t="s">
        <v>228</v>
      </c>
      <c r="AL10" t="s">
        <v>229</v>
      </c>
      <c r="AM10" t="s">
        <v>230</v>
      </c>
      <c r="AN10" t="s">
        <v>231</v>
      </c>
      <c r="AO10" t="s">
        <v>232</v>
      </c>
      <c r="AP10" t="s">
        <v>233</v>
      </c>
      <c r="AQ10" t="s">
        <v>234</v>
      </c>
      <c r="AR10">
        <v>0.49</v>
      </c>
      <c r="AS10" t="s">
        <v>94</v>
      </c>
      <c r="AT10">
        <v>0</v>
      </c>
      <c r="AU10">
        <v>129097.3982912973</v>
      </c>
      <c r="AV10">
        <v>91872.907805088325</v>
      </c>
      <c r="AW10">
        <v>624.01229999999998</v>
      </c>
      <c r="AX10">
        <v>701.21076000000005</v>
      </c>
      <c r="AY10">
        <v>653.92500135858825</v>
      </c>
      <c r="AZ10">
        <v>132.69727499999999</v>
      </c>
      <c r="BA10">
        <v>519.8922</v>
      </c>
      <c r="BB10">
        <v>248.3157052390809</v>
      </c>
      <c r="BC10">
        <v>197.82329203408818</v>
      </c>
      <c r="BD10">
        <v>176.71530329766117</v>
      </c>
      <c r="BE10">
        <v>140.78208632630538</v>
      </c>
      <c r="BF10">
        <v>418</v>
      </c>
      <c r="BG10" t="s">
        <v>240</v>
      </c>
      <c r="BH10" t="s">
        <v>241</v>
      </c>
      <c r="BJ10" s="1"/>
    </row>
    <row r="11" spans="1:63" ht="16.5" x14ac:dyDescent="0.3">
      <c r="A11">
        <v>7828</v>
      </c>
      <c r="B11" t="s">
        <v>242</v>
      </c>
      <c r="C11" t="s">
        <v>243</v>
      </c>
      <c r="D11" t="s">
        <v>244</v>
      </c>
      <c r="E11" t="s">
        <v>245</v>
      </c>
      <c r="F11" s="1">
        <v>44165</v>
      </c>
      <c r="G11" s="1">
        <v>44165</v>
      </c>
      <c r="H11" t="s">
        <v>131</v>
      </c>
      <c r="I11" t="s">
        <v>66</v>
      </c>
      <c r="K11" t="s">
        <v>67</v>
      </c>
      <c r="L11" t="s">
        <v>68</v>
      </c>
      <c r="M11" t="s">
        <v>69</v>
      </c>
      <c r="N11" t="s">
        <v>220</v>
      </c>
      <c r="P11" t="s">
        <v>246</v>
      </c>
      <c r="Q11" t="s">
        <v>247</v>
      </c>
      <c r="R11" t="s">
        <v>137</v>
      </c>
      <c r="S11" t="s">
        <v>248</v>
      </c>
      <c r="T11" t="s">
        <v>139</v>
      </c>
      <c r="U11" t="s">
        <v>140</v>
      </c>
      <c r="V11" t="s">
        <v>141</v>
      </c>
      <c r="W11" t="s">
        <v>142</v>
      </c>
      <c r="Z11">
        <v>478</v>
      </c>
      <c r="AA11" t="s">
        <v>79</v>
      </c>
      <c r="AB11" t="s">
        <v>80</v>
      </c>
      <c r="AC11" t="s">
        <v>81</v>
      </c>
      <c r="AD11" t="s">
        <v>82</v>
      </c>
      <c r="AE11" s="4" t="s">
        <v>249</v>
      </c>
      <c r="AF11" s="3">
        <v>8900000</v>
      </c>
      <c r="AG11" s="3" t="s">
        <v>19447</v>
      </c>
      <c r="AH11" t="s">
        <v>250</v>
      </c>
      <c r="AI11" t="s">
        <v>251</v>
      </c>
      <c r="AJ11" t="s">
        <v>252</v>
      </c>
      <c r="AK11" t="s">
        <v>253</v>
      </c>
      <c r="AL11" t="s">
        <v>254</v>
      </c>
      <c r="AM11" t="s">
        <v>255</v>
      </c>
      <c r="AN11" t="s">
        <v>256</v>
      </c>
      <c r="AO11" t="s">
        <v>257</v>
      </c>
      <c r="AP11" t="s">
        <v>258</v>
      </c>
      <c r="AQ11" t="s">
        <v>259</v>
      </c>
      <c r="AR11">
        <v>0.8</v>
      </c>
      <c r="AS11" t="s">
        <v>94</v>
      </c>
      <c r="AT11">
        <v>0</v>
      </c>
      <c r="AU11">
        <v>1028926.284040546</v>
      </c>
      <c r="AV11">
        <v>765323.43368827738</v>
      </c>
      <c r="AX11">
        <v>1689.4212875000001</v>
      </c>
      <c r="AY11">
        <v>906.10751206245084</v>
      </c>
      <c r="AZ11">
        <v>1154.4492356999999</v>
      </c>
      <c r="BA11">
        <v>470.41666666666663</v>
      </c>
      <c r="BB11">
        <v>2187.2657942403102</v>
      </c>
      <c r="BC11">
        <v>633.23766136139818</v>
      </c>
      <c r="BD11">
        <v>1626.9054391956295</v>
      </c>
      <c r="BE11">
        <v>471.00713515716001</v>
      </c>
      <c r="BF11">
        <v>-130</v>
      </c>
      <c r="BJ11" s="1"/>
    </row>
    <row r="12" spans="1:63" ht="16.5" x14ac:dyDescent="0.3">
      <c r="A12">
        <v>7829</v>
      </c>
      <c r="B12" t="s">
        <v>260</v>
      </c>
      <c r="C12" t="s">
        <v>261</v>
      </c>
      <c r="D12" t="s">
        <v>262</v>
      </c>
      <c r="E12" t="s">
        <v>263</v>
      </c>
      <c r="F12" s="1">
        <v>44347</v>
      </c>
      <c r="G12" s="1">
        <v>44347</v>
      </c>
      <c r="H12" t="s">
        <v>119</v>
      </c>
      <c r="I12" t="s">
        <v>66</v>
      </c>
      <c r="K12" t="s">
        <v>133</v>
      </c>
      <c r="L12" t="s">
        <v>100</v>
      </c>
      <c r="M12" t="s">
        <v>120</v>
      </c>
      <c r="N12" t="s">
        <v>264</v>
      </c>
      <c r="P12" t="s">
        <v>265</v>
      </c>
      <c r="Q12" t="s">
        <v>266</v>
      </c>
      <c r="R12" t="s">
        <v>267</v>
      </c>
      <c r="S12" t="s">
        <v>268</v>
      </c>
      <c r="T12" t="s">
        <v>269</v>
      </c>
      <c r="U12" t="s">
        <v>270</v>
      </c>
      <c r="V12" t="s">
        <v>141</v>
      </c>
      <c r="W12" t="s">
        <v>142</v>
      </c>
      <c r="Z12">
        <v>478</v>
      </c>
      <c r="AA12" t="s">
        <v>79</v>
      </c>
      <c r="AB12" t="s">
        <v>80</v>
      </c>
      <c r="AC12" t="s">
        <v>81</v>
      </c>
      <c r="AD12" t="s">
        <v>82</v>
      </c>
      <c r="AE12" s="4" t="s">
        <v>271</v>
      </c>
      <c r="AF12" s="3">
        <v>5000000</v>
      </c>
      <c r="AG12" s="3" t="s">
        <v>19447</v>
      </c>
      <c r="AH12" t="s">
        <v>272</v>
      </c>
      <c r="AI12" t="s">
        <v>273</v>
      </c>
      <c r="AJ12" t="s">
        <v>274</v>
      </c>
      <c r="AK12" t="s">
        <v>275</v>
      </c>
      <c r="AL12" t="s">
        <v>276</v>
      </c>
      <c r="AM12" t="s">
        <v>277</v>
      </c>
      <c r="AN12" t="s">
        <v>278</v>
      </c>
      <c r="AO12" t="s">
        <v>279</v>
      </c>
      <c r="AP12" t="s">
        <v>280</v>
      </c>
      <c r="AQ12" t="s">
        <v>281</v>
      </c>
      <c r="AR12">
        <v>0.42</v>
      </c>
      <c r="AS12" t="s">
        <v>94</v>
      </c>
      <c r="AT12">
        <v>0</v>
      </c>
      <c r="AU12">
        <v>338440.59734122199</v>
      </c>
      <c r="AV12">
        <v>206102.20327464497</v>
      </c>
      <c r="AW12">
        <v>899.29051000000004</v>
      </c>
      <c r="AX12">
        <v>2411.2117975000001</v>
      </c>
      <c r="AY12">
        <v>671.19074967588961</v>
      </c>
      <c r="AZ12">
        <v>959.66921200000002</v>
      </c>
      <c r="BA12">
        <v>1057.07431</v>
      </c>
      <c r="BB12">
        <v>320.16727125004297</v>
      </c>
      <c r="BC12">
        <v>167.81538834724569</v>
      </c>
      <c r="BD12">
        <v>194.97418613327662</v>
      </c>
      <c r="BE12">
        <v>102.19554495965548</v>
      </c>
      <c r="BF12">
        <v>52</v>
      </c>
      <c r="BG12" t="s">
        <v>282</v>
      </c>
      <c r="BH12" t="s">
        <v>283</v>
      </c>
      <c r="BJ12" s="1"/>
      <c r="BK12">
        <v>104.52163</v>
      </c>
    </row>
    <row r="13" spans="1:63" ht="30.75" x14ac:dyDescent="0.3">
      <c r="A13">
        <v>7830</v>
      </c>
      <c r="B13" t="s">
        <v>284</v>
      </c>
      <c r="C13" t="s">
        <v>285</v>
      </c>
      <c r="D13" t="s">
        <v>286</v>
      </c>
      <c r="F13" s="1">
        <v>45078</v>
      </c>
      <c r="G13" s="1">
        <v>45078</v>
      </c>
      <c r="H13" t="s">
        <v>98</v>
      </c>
      <c r="I13" t="s">
        <v>287</v>
      </c>
      <c r="K13" t="s">
        <v>99</v>
      </c>
      <c r="L13" t="s">
        <v>99</v>
      </c>
      <c r="N13" t="s">
        <v>134</v>
      </c>
      <c r="P13" t="s">
        <v>135</v>
      </c>
      <c r="Q13" t="s">
        <v>136</v>
      </c>
      <c r="R13" t="s">
        <v>137</v>
      </c>
      <c r="S13" t="s">
        <v>138</v>
      </c>
      <c r="T13" t="s">
        <v>104</v>
      </c>
      <c r="U13" t="s">
        <v>105</v>
      </c>
      <c r="V13" t="s">
        <v>106</v>
      </c>
      <c r="W13" t="s">
        <v>107</v>
      </c>
      <c r="X13" t="s">
        <v>108</v>
      </c>
      <c r="Y13" t="s">
        <v>109</v>
      </c>
      <c r="Z13">
        <v>478</v>
      </c>
      <c r="AA13" t="s">
        <v>79</v>
      </c>
      <c r="AB13" t="s">
        <v>80</v>
      </c>
      <c r="AC13" t="s">
        <v>81</v>
      </c>
      <c r="AD13" t="s">
        <v>82</v>
      </c>
      <c r="AE13" s="4" t="s">
        <v>288</v>
      </c>
      <c r="AF13" s="3">
        <v>20000000</v>
      </c>
      <c r="AG13" s="3" t="s">
        <v>19447</v>
      </c>
      <c r="AH13" t="s">
        <v>289</v>
      </c>
      <c r="AI13" t="s">
        <v>290</v>
      </c>
      <c r="AJ13" t="s">
        <v>291</v>
      </c>
      <c r="AK13" t="s">
        <v>292</v>
      </c>
      <c r="AL13" t="s">
        <v>293</v>
      </c>
      <c r="AM13" t="s">
        <v>294</v>
      </c>
      <c r="AN13" t="s">
        <v>295</v>
      </c>
      <c r="AO13" t="s">
        <v>296</v>
      </c>
      <c r="AP13" t="s">
        <v>297</v>
      </c>
      <c r="AQ13" t="s">
        <v>298</v>
      </c>
      <c r="AR13">
        <v>0.25</v>
      </c>
      <c r="AS13" t="s">
        <v>94</v>
      </c>
      <c r="AT13">
        <v>0</v>
      </c>
      <c r="AU13">
        <v>25021.623963035727</v>
      </c>
      <c r="AV13">
        <v>9436.9824154376256</v>
      </c>
      <c r="AW13">
        <v>2470.0206699999999</v>
      </c>
      <c r="AX13">
        <v>3907.8105599999999</v>
      </c>
      <c r="AY13">
        <v>2753.7162957228938</v>
      </c>
      <c r="AZ13">
        <v>396.54507000000001</v>
      </c>
      <c r="BA13">
        <v>2000.8333333333335</v>
      </c>
      <c r="BB13">
        <v>12.505601314303572</v>
      </c>
      <c r="BC13">
        <v>10.437077404320265</v>
      </c>
      <c r="BD13">
        <v>4.7165259885569144</v>
      </c>
      <c r="BE13">
        <v>3.9363758355028033</v>
      </c>
      <c r="BF13">
        <v>783</v>
      </c>
      <c r="BG13" t="s">
        <v>299</v>
      </c>
      <c r="BJ13" s="1"/>
    </row>
    <row r="14" spans="1:63" ht="30.75" x14ac:dyDescent="0.3">
      <c r="A14">
        <v>7831</v>
      </c>
      <c r="B14" t="s">
        <v>300</v>
      </c>
      <c r="C14" t="s">
        <v>301</v>
      </c>
      <c r="D14" t="s">
        <v>302</v>
      </c>
      <c r="F14" s="1">
        <v>46174</v>
      </c>
      <c r="G14" s="1">
        <v>46174</v>
      </c>
      <c r="H14" t="s">
        <v>119</v>
      </c>
      <c r="I14" t="s">
        <v>66</v>
      </c>
      <c r="K14" t="s">
        <v>303</v>
      </c>
      <c r="L14" t="s">
        <v>99</v>
      </c>
      <c r="N14" t="s">
        <v>304</v>
      </c>
      <c r="P14" t="s">
        <v>305</v>
      </c>
      <c r="Q14" t="s">
        <v>306</v>
      </c>
      <c r="R14" t="s">
        <v>137</v>
      </c>
      <c r="S14" t="s">
        <v>307</v>
      </c>
      <c r="T14" t="s">
        <v>308</v>
      </c>
      <c r="U14" t="s">
        <v>309</v>
      </c>
      <c r="V14" t="s">
        <v>310</v>
      </c>
      <c r="W14" t="s">
        <v>311</v>
      </c>
      <c r="Z14">
        <v>478</v>
      </c>
      <c r="AA14" t="s">
        <v>79</v>
      </c>
      <c r="AB14" t="s">
        <v>80</v>
      </c>
      <c r="AC14" t="s">
        <v>81</v>
      </c>
      <c r="AD14" t="s">
        <v>82</v>
      </c>
      <c r="AE14" s="4" t="s">
        <v>312</v>
      </c>
      <c r="AF14" s="3">
        <v>4000000</v>
      </c>
      <c r="AG14" s="3" t="s">
        <v>19447</v>
      </c>
      <c r="AH14" t="s">
        <v>313</v>
      </c>
      <c r="AI14" t="s">
        <v>314</v>
      </c>
      <c r="AJ14" t="s">
        <v>315</v>
      </c>
      <c r="AK14" t="s">
        <v>316</v>
      </c>
      <c r="AL14" t="s">
        <v>317</v>
      </c>
      <c r="AM14" t="s">
        <v>318</v>
      </c>
      <c r="AN14" t="s">
        <v>319</v>
      </c>
      <c r="AO14" t="s">
        <v>320</v>
      </c>
      <c r="AP14" t="s">
        <v>321</v>
      </c>
      <c r="AQ14" t="s">
        <v>322</v>
      </c>
      <c r="AR14">
        <v>0.15</v>
      </c>
      <c r="AS14" t="s">
        <v>94</v>
      </c>
      <c r="AT14">
        <v>0</v>
      </c>
      <c r="AU14">
        <v>24626.568571413489</v>
      </c>
      <c r="AV14">
        <v>6575.6382381809653</v>
      </c>
      <c r="AW14">
        <v>3532.5292800000002</v>
      </c>
      <c r="AX14">
        <v>2382.1369900000004</v>
      </c>
      <c r="AY14">
        <v>402.43095392093545</v>
      </c>
      <c r="AZ14">
        <v>195.055926</v>
      </c>
      <c r="BA14">
        <v>2173.6605</v>
      </c>
      <c r="BB14">
        <v>11.329537695244261</v>
      </c>
      <c r="BC14">
        <v>10.396587916182032</v>
      </c>
      <c r="BD14">
        <v>3.0251450206602941</v>
      </c>
      <c r="BE14">
        <v>2.7760343813231803</v>
      </c>
      <c r="BF14">
        <v>1879</v>
      </c>
      <c r="BG14" t="s">
        <v>323</v>
      </c>
      <c r="BH14" t="s">
        <v>324</v>
      </c>
      <c r="BJ14" s="1"/>
    </row>
    <row r="15" spans="1:63" ht="16.5" x14ac:dyDescent="0.3">
      <c r="A15">
        <v>7832</v>
      </c>
      <c r="B15" t="s">
        <v>325</v>
      </c>
      <c r="C15" t="s">
        <v>326</v>
      </c>
      <c r="D15" t="s">
        <v>327</v>
      </c>
      <c r="E15" t="s">
        <v>328</v>
      </c>
      <c r="F15" s="1">
        <v>45078</v>
      </c>
      <c r="G15" s="1">
        <v>45078</v>
      </c>
      <c r="H15" t="s">
        <v>119</v>
      </c>
      <c r="I15" t="s">
        <v>66</v>
      </c>
      <c r="K15" t="s">
        <v>303</v>
      </c>
      <c r="L15" t="s">
        <v>120</v>
      </c>
      <c r="M15" t="s">
        <v>120</v>
      </c>
      <c r="N15" t="s">
        <v>304</v>
      </c>
      <c r="P15" t="s">
        <v>305</v>
      </c>
      <c r="Q15" t="s">
        <v>306</v>
      </c>
      <c r="R15" t="s">
        <v>137</v>
      </c>
      <c r="S15" t="s">
        <v>307</v>
      </c>
      <c r="T15" t="s">
        <v>308</v>
      </c>
      <c r="U15" t="s">
        <v>309</v>
      </c>
      <c r="V15" t="s">
        <v>310</v>
      </c>
      <c r="W15" t="s">
        <v>311</v>
      </c>
      <c r="Z15">
        <v>478</v>
      </c>
      <c r="AA15" t="s">
        <v>79</v>
      </c>
      <c r="AB15" t="s">
        <v>80</v>
      </c>
      <c r="AC15" t="s">
        <v>81</v>
      </c>
      <c r="AD15" t="s">
        <v>82</v>
      </c>
      <c r="AE15" s="4" t="s">
        <v>329</v>
      </c>
      <c r="AF15" s="3">
        <v>3000000</v>
      </c>
      <c r="AG15" s="3" t="s">
        <v>19447</v>
      </c>
      <c r="AH15" t="s">
        <v>330</v>
      </c>
      <c r="AI15" t="s">
        <v>331</v>
      </c>
      <c r="AJ15" t="s">
        <v>332</v>
      </c>
      <c r="AK15" t="s">
        <v>333</v>
      </c>
      <c r="AL15" t="s">
        <v>334</v>
      </c>
      <c r="AM15" t="s">
        <v>335</v>
      </c>
      <c r="AN15" t="s">
        <v>336</v>
      </c>
      <c r="AO15" t="s">
        <v>337</v>
      </c>
      <c r="AP15" t="s">
        <v>338</v>
      </c>
      <c r="AQ15" t="s">
        <v>339</v>
      </c>
      <c r="AR15">
        <v>0.06</v>
      </c>
      <c r="AS15" t="s">
        <v>154</v>
      </c>
      <c r="AT15">
        <v>2</v>
      </c>
      <c r="AU15">
        <v>6962.0927252366737</v>
      </c>
      <c r="AV15">
        <v>780.95582489263086</v>
      </c>
      <c r="AW15">
        <v>1932.52928</v>
      </c>
      <c r="AX15">
        <v>484.13218999999998</v>
      </c>
      <c r="AY15">
        <v>268.28730261395697</v>
      </c>
      <c r="AZ15">
        <v>130.037284</v>
      </c>
      <c r="BA15">
        <v>258.65649999999999</v>
      </c>
      <c r="BB15">
        <v>26.916364851595354</v>
      </c>
      <c r="BC15">
        <v>17.91151032463301</v>
      </c>
      <c r="BD15">
        <v>3.0192777869206107</v>
      </c>
      <c r="BE15">
        <v>2.0091801233760682</v>
      </c>
      <c r="BF15">
        <v>783</v>
      </c>
      <c r="BG15" t="s">
        <v>340</v>
      </c>
      <c r="BH15" t="s">
        <v>341</v>
      </c>
      <c r="BJ15" s="1"/>
    </row>
    <row r="16" spans="1:63" ht="30.75" x14ac:dyDescent="0.3">
      <c r="A16">
        <v>7833</v>
      </c>
      <c r="B16" t="s">
        <v>342</v>
      </c>
      <c r="C16" t="s">
        <v>343</v>
      </c>
      <c r="D16" t="s">
        <v>344</v>
      </c>
      <c r="F16" s="1">
        <v>44713</v>
      </c>
      <c r="G16" s="1">
        <v>44713</v>
      </c>
      <c r="H16" t="s">
        <v>119</v>
      </c>
      <c r="I16" t="s">
        <v>66</v>
      </c>
      <c r="K16" t="s">
        <v>120</v>
      </c>
      <c r="L16" t="s">
        <v>303</v>
      </c>
      <c r="N16" t="s">
        <v>345</v>
      </c>
      <c r="P16" t="s">
        <v>221</v>
      </c>
      <c r="Q16" t="s">
        <v>222</v>
      </c>
      <c r="R16" t="s">
        <v>137</v>
      </c>
      <c r="S16" t="s">
        <v>223</v>
      </c>
      <c r="T16" t="s">
        <v>139</v>
      </c>
      <c r="U16" t="s">
        <v>140</v>
      </c>
      <c r="V16" t="s">
        <v>141</v>
      </c>
      <c r="W16" t="s">
        <v>142</v>
      </c>
      <c r="Z16">
        <v>474</v>
      </c>
      <c r="AA16" t="s">
        <v>346</v>
      </c>
      <c r="AB16" t="s">
        <v>347</v>
      </c>
      <c r="AC16" t="s">
        <v>348</v>
      </c>
      <c r="AD16" t="s">
        <v>82</v>
      </c>
      <c r="AE16" s="4" t="s">
        <v>349</v>
      </c>
      <c r="AF16" s="3">
        <v>3500000</v>
      </c>
      <c r="AG16" s="3" t="s">
        <v>19447</v>
      </c>
      <c r="AH16" t="s">
        <v>350</v>
      </c>
      <c r="AI16" t="s">
        <v>351</v>
      </c>
      <c r="AJ16" t="s">
        <v>352</v>
      </c>
      <c r="AK16" t="s">
        <v>353</v>
      </c>
      <c r="AL16" t="s">
        <v>354</v>
      </c>
      <c r="AM16" t="s">
        <v>355</v>
      </c>
      <c r="AN16" t="s">
        <v>356</v>
      </c>
      <c r="AO16" t="s">
        <v>357</v>
      </c>
      <c r="AP16" t="s">
        <v>358</v>
      </c>
      <c r="AQ16" t="s">
        <v>359</v>
      </c>
      <c r="AR16">
        <v>0.06</v>
      </c>
      <c r="AS16" t="s">
        <v>154</v>
      </c>
      <c r="AT16">
        <v>1</v>
      </c>
      <c r="AU16">
        <v>0</v>
      </c>
      <c r="AV16">
        <v>0</v>
      </c>
      <c r="AX16">
        <v>2914.4761374999998</v>
      </c>
      <c r="AY16">
        <v>872.54797457865652</v>
      </c>
      <c r="AZ16">
        <v>1184.1263865999999</v>
      </c>
      <c r="BA16">
        <v>1698.1394499999999</v>
      </c>
      <c r="BB16">
        <v>0</v>
      </c>
      <c r="BC16">
        <v>0</v>
      </c>
      <c r="BD16">
        <v>0</v>
      </c>
      <c r="BE16">
        <v>0</v>
      </c>
      <c r="BF16">
        <v>418</v>
      </c>
      <c r="BG16" t="s">
        <v>360</v>
      </c>
      <c r="BH16" t="s">
        <v>361</v>
      </c>
      <c r="BJ16" s="1"/>
      <c r="BK16">
        <v>72.434529999999995</v>
      </c>
    </row>
    <row r="17" spans="1:63" ht="16.5" x14ac:dyDescent="0.3">
      <c r="A17">
        <v>7834</v>
      </c>
      <c r="B17" t="s">
        <v>362</v>
      </c>
      <c r="C17" t="s">
        <v>363</v>
      </c>
      <c r="D17" t="s">
        <v>364</v>
      </c>
      <c r="E17" t="s">
        <v>365</v>
      </c>
      <c r="F17" s="1">
        <v>45078</v>
      </c>
      <c r="G17" s="1">
        <v>45078</v>
      </c>
      <c r="H17" t="s">
        <v>98</v>
      </c>
      <c r="I17" t="s">
        <v>66</v>
      </c>
      <c r="K17" t="s">
        <v>120</v>
      </c>
      <c r="L17" t="s">
        <v>99</v>
      </c>
      <c r="M17" t="s">
        <v>69</v>
      </c>
      <c r="P17" t="s">
        <v>135</v>
      </c>
      <c r="Q17" t="s">
        <v>136</v>
      </c>
      <c r="R17" t="s">
        <v>137</v>
      </c>
      <c r="S17" t="s">
        <v>138</v>
      </c>
      <c r="T17" t="s">
        <v>104</v>
      </c>
      <c r="U17" t="s">
        <v>105</v>
      </c>
      <c r="V17" t="s">
        <v>106</v>
      </c>
      <c r="W17" t="s">
        <v>107</v>
      </c>
      <c r="X17" t="s">
        <v>108</v>
      </c>
      <c r="Y17" t="s">
        <v>109</v>
      </c>
      <c r="Z17">
        <v>474</v>
      </c>
      <c r="AA17" t="s">
        <v>346</v>
      </c>
      <c r="AB17" t="s">
        <v>347</v>
      </c>
      <c r="AC17" t="s">
        <v>348</v>
      </c>
      <c r="AD17" t="s">
        <v>82</v>
      </c>
      <c r="AE17" s="4" t="s">
        <v>366</v>
      </c>
      <c r="AF17" s="3">
        <v>3500000</v>
      </c>
      <c r="AG17" s="3" t="s">
        <v>19447</v>
      </c>
      <c r="AH17" t="s">
        <v>367</v>
      </c>
      <c r="AI17" t="s">
        <v>368</v>
      </c>
      <c r="AJ17" t="s">
        <v>369</v>
      </c>
      <c r="AK17" t="s">
        <v>370</v>
      </c>
      <c r="AL17" t="s">
        <v>371</v>
      </c>
      <c r="AM17" t="s">
        <v>372</v>
      </c>
      <c r="AN17" t="s">
        <v>373</v>
      </c>
      <c r="AO17" t="s">
        <v>374</v>
      </c>
      <c r="AP17" t="s">
        <v>375</v>
      </c>
      <c r="AQ17" t="s">
        <v>376</v>
      </c>
      <c r="AR17">
        <v>0.1</v>
      </c>
      <c r="AS17" t="s">
        <v>94</v>
      </c>
      <c r="AT17">
        <v>0</v>
      </c>
      <c r="AU17">
        <v>100266.18417097859</v>
      </c>
      <c r="AV17">
        <v>24098.402114187535</v>
      </c>
      <c r="AW17">
        <v>816.73109999999997</v>
      </c>
      <c r="AX17">
        <v>1434.3615299999999</v>
      </c>
      <c r="AY17">
        <v>541.68623360549054</v>
      </c>
      <c r="AZ17">
        <v>476.32916999999998</v>
      </c>
      <c r="BA17">
        <v>883.33333333333348</v>
      </c>
      <c r="BB17">
        <v>113.50888774073047</v>
      </c>
      <c r="BC17">
        <v>73.743435540192621</v>
      </c>
      <c r="BD17">
        <v>27.281209940589662</v>
      </c>
      <c r="BE17">
        <v>17.723811648190757</v>
      </c>
      <c r="BF17">
        <v>783</v>
      </c>
      <c r="BG17" t="s">
        <v>377</v>
      </c>
      <c r="BJ17" s="1"/>
    </row>
    <row r="18" spans="1:63" ht="30" x14ac:dyDescent="0.25">
      <c r="A18">
        <v>7835</v>
      </c>
      <c r="B18" t="s">
        <v>378</v>
      </c>
      <c r="C18" t="s">
        <v>379</v>
      </c>
      <c r="D18" t="s">
        <v>380</v>
      </c>
      <c r="E18" t="s">
        <v>381</v>
      </c>
      <c r="F18" s="1">
        <v>44635</v>
      </c>
      <c r="G18" s="1">
        <v>46722</v>
      </c>
      <c r="H18" t="s">
        <v>119</v>
      </c>
      <c r="I18" t="s">
        <v>66</v>
      </c>
      <c r="K18" t="s">
        <v>68</v>
      </c>
      <c r="L18" t="s">
        <v>99</v>
      </c>
      <c r="M18" t="s">
        <v>69</v>
      </c>
      <c r="N18" t="s">
        <v>382</v>
      </c>
      <c r="O18" t="s">
        <v>383</v>
      </c>
      <c r="P18" t="s">
        <v>384</v>
      </c>
      <c r="Q18" t="s">
        <v>385</v>
      </c>
      <c r="R18" t="s">
        <v>386</v>
      </c>
      <c r="S18" t="s">
        <v>387</v>
      </c>
      <c r="T18" t="s">
        <v>388</v>
      </c>
      <c r="U18" t="s">
        <v>389</v>
      </c>
      <c r="V18" t="s">
        <v>199</v>
      </c>
      <c r="W18" t="s">
        <v>200</v>
      </c>
      <c r="Z18">
        <v>483</v>
      </c>
      <c r="AA18" t="s">
        <v>201</v>
      </c>
      <c r="AB18" t="s">
        <v>202</v>
      </c>
      <c r="AC18" t="s">
        <v>203</v>
      </c>
      <c r="AD18" t="s">
        <v>82</v>
      </c>
      <c r="AE18" s="4" t="s">
        <v>390</v>
      </c>
      <c r="AH18" t="s">
        <v>391</v>
      </c>
      <c r="AI18" t="s">
        <v>392</v>
      </c>
      <c r="AJ18" t="s">
        <v>393</v>
      </c>
      <c r="AK18" t="s">
        <v>394</v>
      </c>
      <c r="AL18" t="s">
        <v>395</v>
      </c>
      <c r="AM18" t="s">
        <v>396</v>
      </c>
      <c r="AN18" t="s">
        <v>397</v>
      </c>
      <c r="AO18" t="s">
        <v>398</v>
      </c>
      <c r="AP18" t="s">
        <v>399</v>
      </c>
      <c r="AQ18" t="s">
        <v>400</v>
      </c>
      <c r="AR18">
        <v>0.4</v>
      </c>
      <c r="AS18" t="s">
        <v>154</v>
      </c>
      <c r="AT18">
        <v>2</v>
      </c>
      <c r="AU18">
        <v>134157.56687245771</v>
      </c>
      <c r="AV18">
        <v>67081.135123485772</v>
      </c>
      <c r="AW18">
        <v>2029.9737700000001</v>
      </c>
      <c r="AX18">
        <v>3548.1247572000002</v>
      </c>
      <c r="AY18">
        <v>1935.0589363047966</v>
      </c>
      <c r="AZ18">
        <v>6018.2762994999994</v>
      </c>
      <c r="BA18">
        <v>990.05</v>
      </c>
      <c r="BB18">
        <v>135.50585008076126</v>
      </c>
      <c r="BC18">
        <v>19.142597125083775</v>
      </c>
      <c r="BD18">
        <v>67.755300362088548</v>
      </c>
      <c r="BE18">
        <v>9.5716341187298291</v>
      </c>
      <c r="BF18">
        <v>2427</v>
      </c>
      <c r="BG18" t="s">
        <v>401</v>
      </c>
      <c r="BH18" t="s">
        <v>402</v>
      </c>
      <c r="BJ18" s="1"/>
      <c r="BK18">
        <v>55.933369999999996</v>
      </c>
    </row>
    <row r="19" spans="1:63" ht="45" x14ac:dyDescent="0.25">
      <c r="A19">
        <v>7836</v>
      </c>
      <c r="B19" t="s">
        <v>403</v>
      </c>
      <c r="C19" t="s">
        <v>404</v>
      </c>
      <c r="D19" t="s">
        <v>405</v>
      </c>
      <c r="E19" t="s">
        <v>400</v>
      </c>
      <c r="F19" s="1">
        <v>44438</v>
      </c>
      <c r="G19" s="1">
        <v>46722</v>
      </c>
      <c r="H19" t="s">
        <v>119</v>
      </c>
      <c r="I19" t="s">
        <v>66</v>
      </c>
      <c r="K19" t="s">
        <v>68</v>
      </c>
      <c r="L19" t="s">
        <v>99</v>
      </c>
      <c r="M19" t="s">
        <v>69</v>
      </c>
      <c r="N19" t="s">
        <v>382</v>
      </c>
      <c r="O19" t="s">
        <v>406</v>
      </c>
      <c r="P19" t="s">
        <v>407</v>
      </c>
      <c r="Q19" t="s">
        <v>408</v>
      </c>
      <c r="R19" t="s">
        <v>386</v>
      </c>
      <c r="S19" t="s">
        <v>409</v>
      </c>
      <c r="T19" t="s">
        <v>388</v>
      </c>
      <c r="U19" t="s">
        <v>389</v>
      </c>
      <c r="V19" t="s">
        <v>199</v>
      </c>
      <c r="W19" t="s">
        <v>200</v>
      </c>
      <c r="Z19">
        <v>483</v>
      </c>
      <c r="AA19" t="s">
        <v>201</v>
      </c>
      <c r="AB19" t="s">
        <v>202</v>
      </c>
      <c r="AC19" t="s">
        <v>203</v>
      </c>
      <c r="AD19" t="s">
        <v>82</v>
      </c>
      <c r="AE19" s="4" t="s">
        <v>410</v>
      </c>
      <c r="AH19" t="s">
        <v>411</v>
      </c>
      <c r="AI19" t="s">
        <v>412</v>
      </c>
      <c r="AJ19" t="s">
        <v>413</v>
      </c>
      <c r="AK19" t="s">
        <v>414</v>
      </c>
      <c r="AL19" t="s">
        <v>415</v>
      </c>
      <c r="AM19" t="s">
        <v>416</v>
      </c>
      <c r="AN19" t="s">
        <v>417</v>
      </c>
      <c r="AO19" t="s">
        <v>418</v>
      </c>
      <c r="AP19" t="s">
        <v>419</v>
      </c>
      <c r="AQ19" t="s">
        <v>400</v>
      </c>
      <c r="AR19">
        <v>0.4</v>
      </c>
      <c r="AS19" t="s">
        <v>154</v>
      </c>
      <c r="AT19">
        <v>2</v>
      </c>
      <c r="AU19">
        <v>67490.915604266804</v>
      </c>
      <c r="AV19">
        <v>28493.800551772769</v>
      </c>
      <c r="AW19">
        <v>11008.83591</v>
      </c>
      <c r="AX19">
        <v>11070.740802800001</v>
      </c>
      <c r="AY19">
        <v>3294.8300807351948</v>
      </c>
      <c r="AZ19">
        <v>11198.2860005</v>
      </c>
      <c r="BA19">
        <v>5564.55</v>
      </c>
      <c r="BB19">
        <v>12.128728397492484</v>
      </c>
      <c r="BC19">
        <v>4.0262229853142806</v>
      </c>
      <c r="BD19">
        <v>5.1205938578632182</v>
      </c>
      <c r="BE19">
        <v>1.6998198008333947</v>
      </c>
      <c r="BF19">
        <v>2427</v>
      </c>
      <c r="BG19" t="s">
        <v>420</v>
      </c>
      <c r="BH19" t="s">
        <v>421</v>
      </c>
      <c r="BJ19" s="1"/>
      <c r="BK19">
        <v>1046.18858</v>
      </c>
    </row>
    <row r="20" spans="1:63" ht="60" x14ac:dyDescent="0.25">
      <c r="A20">
        <v>7837</v>
      </c>
      <c r="B20" t="s">
        <v>422</v>
      </c>
      <c r="C20" t="s">
        <v>423</v>
      </c>
      <c r="D20" t="s">
        <v>424</v>
      </c>
      <c r="E20" t="s">
        <v>425</v>
      </c>
      <c r="F20" s="1">
        <v>46905</v>
      </c>
      <c r="G20" s="1">
        <v>46905</v>
      </c>
      <c r="H20" t="s">
        <v>119</v>
      </c>
      <c r="I20" t="s">
        <v>66</v>
      </c>
      <c r="K20" t="s">
        <v>303</v>
      </c>
      <c r="L20" t="s">
        <v>99</v>
      </c>
      <c r="M20" t="s">
        <v>303</v>
      </c>
      <c r="P20" t="s">
        <v>426</v>
      </c>
      <c r="Q20" t="s">
        <v>427</v>
      </c>
      <c r="R20" t="s">
        <v>428</v>
      </c>
      <c r="S20" t="s">
        <v>429</v>
      </c>
      <c r="Z20">
        <v>464</v>
      </c>
      <c r="AA20" t="s">
        <v>430</v>
      </c>
      <c r="AB20" t="s">
        <v>431</v>
      </c>
      <c r="AC20" t="s">
        <v>432</v>
      </c>
      <c r="AD20" t="s">
        <v>433</v>
      </c>
      <c r="AE20" s="4" t="s">
        <v>434</v>
      </c>
      <c r="AH20" t="s">
        <v>435</v>
      </c>
      <c r="AI20" t="s">
        <v>436</v>
      </c>
      <c r="AJ20" t="s">
        <v>437</v>
      </c>
      <c r="AK20" t="s">
        <v>438</v>
      </c>
      <c r="AL20" t="s">
        <v>439</v>
      </c>
      <c r="AM20" t="s">
        <v>440</v>
      </c>
      <c r="AN20" t="s">
        <v>441</v>
      </c>
      <c r="AO20" t="s">
        <v>442</v>
      </c>
      <c r="AP20" t="s">
        <v>443</v>
      </c>
      <c r="AQ20" t="s">
        <v>444</v>
      </c>
      <c r="AR20">
        <v>0.15</v>
      </c>
      <c r="AS20" t="s">
        <v>94</v>
      </c>
      <c r="AT20">
        <v>0</v>
      </c>
      <c r="AU20">
        <v>92812.787584915859</v>
      </c>
      <c r="AV20">
        <v>28513.17872615024</v>
      </c>
      <c r="AW20">
        <v>5587.2879899999998</v>
      </c>
      <c r="AX20">
        <v>4070.1073203999999</v>
      </c>
      <c r="AY20">
        <v>1183.8504522060055</v>
      </c>
      <c r="AZ20">
        <v>1200.2545468000001</v>
      </c>
      <c r="BA20">
        <v>2773.7781500000001</v>
      </c>
      <c r="BB20">
        <v>33.460782573731009</v>
      </c>
      <c r="BC20">
        <v>23.354812269071477</v>
      </c>
      <c r="BD20">
        <v>10.279545509488651</v>
      </c>
      <c r="BE20">
        <v>7.1748727052773962</v>
      </c>
      <c r="BF20">
        <v>2610</v>
      </c>
      <c r="BG20" t="s">
        <v>445</v>
      </c>
      <c r="BH20" t="s">
        <v>446</v>
      </c>
      <c r="BJ20" s="1"/>
      <c r="BK20">
        <v>26.64386</v>
      </c>
    </row>
    <row r="21" spans="1:63" ht="60" x14ac:dyDescent="0.25">
      <c r="A21">
        <v>7838</v>
      </c>
      <c r="B21" t="s">
        <v>447</v>
      </c>
      <c r="C21" t="s">
        <v>448</v>
      </c>
      <c r="D21" t="s">
        <v>449</v>
      </c>
      <c r="E21" t="s">
        <v>450</v>
      </c>
      <c r="F21" s="1">
        <v>46905</v>
      </c>
      <c r="G21" s="1">
        <v>46905</v>
      </c>
      <c r="H21" t="s">
        <v>119</v>
      </c>
      <c r="I21" t="s">
        <v>66</v>
      </c>
      <c r="K21" t="s">
        <v>99</v>
      </c>
      <c r="L21" t="s">
        <v>99</v>
      </c>
      <c r="M21" t="s">
        <v>303</v>
      </c>
      <c r="P21" t="s">
        <v>451</v>
      </c>
      <c r="Q21" t="s">
        <v>452</v>
      </c>
      <c r="R21" t="s">
        <v>267</v>
      </c>
      <c r="S21" t="s">
        <v>453</v>
      </c>
      <c r="Z21">
        <v>464</v>
      </c>
      <c r="AA21" t="s">
        <v>430</v>
      </c>
      <c r="AB21" t="s">
        <v>431</v>
      </c>
      <c r="AC21" t="s">
        <v>432</v>
      </c>
      <c r="AD21" t="s">
        <v>433</v>
      </c>
      <c r="AE21" s="4" t="s">
        <v>454</v>
      </c>
      <c r="AH21" t="s">
        <v>455</v>
      </c>
      <c r="AI21" t="s">
        <v>456</v>
      </c>
      <c r="AJ21" t="s">
        <v>457</v>
      </c>
      <c r="AK21" t="s">
        <v>458</v>
      </c>
      <c r="AL21" t="s">
        <v>459</v>
      </c>
      <c r="AM21" t="s">
        <v>460</v>
      </c>
      <c r="AN21" t="s">
        <v>461</v>
      </c>
      <c r="AO21" t="s">
        <v>462</v>
      </c>
      <c r="AP21" t="s">
        <v>463</v>
      </c>
      <c r="AQ21" t="s">
        <v>464</v>
      </c>
      <c r="AR21">
        <v>0.25</v>
      </c>
      <c r="AS21" t="s">
        <v>94</v>
      </c>
      <c r="AT21">
        <v>0</v>
      </c>
      <c r="AU21">
        <v>384535.48248412629</v>
      </c>
      <c r="AV21">
        <v>170960.2732534617</v>
      </c>
      <c r="AW21">
        <v>2073.2691199999999</v>
      </c>
      <c r="AX21">
        <v>2907.1339968000002</v>
      </c>
      <c r="AY21">
        <v>823.54814066504741</v>
      </c>
      <c r="AZ21">
        <v>849.02532559999997</v>
      </c>
      <c r="BA21">
        <v>1493.0776599999999</v>
      </c>
      <c r="BB21">
        <v>257.54553348827568</v>
      </c>
      <c r="BC21">
        <v>164.18384880954156</v>
      </c>
      <c r="BD21">
        <v>114.50192969430785</v>
      </c>
      <c r="BE21">
        <v>72.994344956041743</v>
      </c>
      <c r="BF21">
        <v>2610</v>
      </c>
      <c r="BG21" t="s">
        <v>465</v>
      </c>
      <c r="BH21" t="s">
        <v>466</v>
      </c>
      <c r="BJ21" s="1"/>
      <c r="BK21">
        <v>32.600499999999997</v>
      </c>
    </row>
    <row r="22" spans="1:63" ht="30" x14ac:dyDescent="0.25">
      <c r="A22">
        <v>7839</v>
      </c>
      <c r="B22" t="s">
        <v>467</v>
      </c>
      <c r="C22" t="s">
        <v>468</v>
      </c>
      <c r="D22" t="s">
        <v>469</v>
      </c>
      <c r="E22" t="s">
        <v>470</v>
      </c>
      <c r="F22" s="1">
        <v>45444</v>
      </c>
      <c r="G22" s="1">
        <v>45444</v>
      </c>
      <c r="H22" t="s">
        <v>119</v>
      </c>
      <c r="I22" t="s">
        <v>66</v>
      </c>
      <c r="K22" t="s">
        <v>99</v>
      </c>
      <c r="L22" t="s">
        <v>99</v>
      </c>
      <c r="M22" t="s">
        <v>120</v>
      </c>
      <c r="P22" t="s">
        <v>471</v>
      </c>
      <c r="Q22" t="s">
        <v>472</v>
      </c>
      <c r="R22" t="s">
        <v>473</v>
      </c>
      <c r="S22" t="s">
        <v>474</v>
      </c>
      <c r="Z22">
        <v>464</v>
      </c>
      <c r="AA22" t="s">
        <v>430</v>
      </c>
      <c r="AB22" t="s">
        <v>431</v>
      </c>
      <c r="AC22" t="s">
        <v>432</v>
      </c>
      <c r="AD22" t="s">
        <v>433</v>
      </c>
      <c r="AE22" s="4" t="s">
        <v>475</v>
      </c>
      <c r="AH22" t="s">
        <v>476</v>
      </c>
      <c r="AI22" t="s">
        <v>477</v>
      </c>
      <c r="AJ22" t="s">
        <v>478</v>
      </c>
      <c r="AK22" t="s">
        <v>479</v>
      </c>
      <c r="AL22" t="s">
        <v>480</v>
      </c>
      <c r="AM22" t="s">
        <v>481</v>
      </c>
      <c r="AN22" t="s">
        <v>482</v>
      </c>
      <c r="AO22" t="s">
        <v>483</v>
      </c>
      <c r="AP22" t="s">
        <v>484</v>
      </c>
      <c r="AQ22" t="s">
        <v>485</v>
      </c>
      <c r="AR22">
        <v>0.25</v>
      </c>
      <c r="AS22" t="s">
        <v>94</v>
      </c>
      <c r="AT22">
        <v>0</v>
      </c>
      <c r="AU22">
        <v>14198.21250148008</v>
      </c>
      <c r="AV22">
        <v>4722.1646491222573</v>
      </c>
      <c r="AW22">
        <v>5467.4740000000002</v>
      </c>
      <c r="AX22">
        <v>2774.9900953000001</v>
      </c>
      <c r="AY22">
        <v>1133.110049435491</v>
      </c>
      <c r="AZ22">
        <v>1103.6966518000002</v>
      </c>
      <c r="BA22">
        <v>1724.2958000000001</v>
      </c>
      <c r="BB22">
        <v>8.2342092937186759</v>
      </c>
      <c r="BC22">
        <v>5.0205977361937455</v>
      </c>
      <c r="BD22">
        <v>2.7386047388865982</v>
      </c>
      <c r="BE22">
        <v>1.669793936725902</v>
      </c>
      <c r="BF22">
        <v>1149</v>
      </c>
      <c r="BG22" t="s">
        <v>486</v>
      </c>
      <c r="BH22" t="s">
        <v>487</v>
      </c>
      <c r="BJ22" s="1"/>
      <c r="BK22">
        <v>29.846340000000001</v>
      </c>
    </row>
    <row r="23" spans="1:63" ht="60" x14ac:dyDescent="0.25">
      <c r="A23">
        <v>7840</v>
      </c>
      <c r="B23" t="s">
        <v>488</v>
      </c>
      <c r="C23" t="s">
        <v>489</v>
      </c>
      <c r="D23" t="s">
        <v>490</v>
      </c>
      <c r="E23" t="s">
        <v>491</v>
      </c>
      <c r="F23" s="1">
        <v>46174</v>
      </c>
      <c r="G23" s="1">
        <v>46174</v>
      </c>
      <c r="H23" t="s">
        <v>119</v>
      </c>
      <c r="I23" t="s">
        <v>66</v>
      </c>
      <c r="K23" t="s">
        <v>303</v>
      </c>
      <c r="L23" t="s">
        <v>99</v>
      </c>
      <c r="M23" t="s">
        <v>120</v>
      </c>
      <c r="N23" t="s">
        <v>492</v>
      </c>
      <c r="P23" t="s">
        <v>493</v>
      </c>
      <c r="Q23" t="s">
        <v>494</v>
      </c>
      <c r="R23" t="s">
        <v>73</v>
      </c>
      <c r="S23" t="s">
        <v>495</v>
      </c>
      <c r="T23" t="s">
        <v>496</v>
      </c>
      <c r="U23" t="s">
        <v>497</v>
      </c>
      <c r="V23" t="s">
        <v>498</v>
      </c>
      <c r="W23" t="s">
        <v>499</v>
      </c>
      <c r="Z23">
        <v>478</v>
      </c>
      <c r="AA23" t="s">
        <v>79</v>
      </c>
      <c r="AB23" t="s">
        <v>80</v>
      </c>
      <c r="AC23" t="s">
        <v>81</v>
      </c>
      <c r="AD23" t="s">
        <v>82</v>
      </c>
      <c r="AE23" s="4" t="s">
        <v>500</v>
      </c>
      <c r="AH23" t="s">
        <v>501</v>
      </c>
      <c r="AI23" t="s">
        <v>502</v>
      </c>
      <c r="AJ23" t="s">
        <v>503</v>
      </c>
      <c r="AK23" t="s">
        <v>504</v>
      </c>
      <c r="AL23" t="s">
        <v>480</v>
      </c>
      <c r="AM23" t="s">
        <v>505</v>
      </c>
      <c r="AN23" t="s">
        <v>506</v>
      </c>
      <c r="AO23" t="s">
        <v>507</v>
      </c>
      <c r="AP23" t="s">
        <v>443</v>
      </c>
      <c r="AQ23" t="s">
        <v>508</v>
      </c>
      <c r="AR23">
        <v>0.15</v>
      </c>
      <c r="AS23" t="s">
        <v>94</v>
      </c>
      <c r="AT23">
        <v>0</v>
      </c>
      <c r="AU23">
        <v>323732.36602089216</v>
      </c>
      <c r="AV23">
        <v>100567.43791470598</v>
      </c>
      <c r="AW23">
        <v>3761.0175199999999</v>
      </c>
      <c r="AX23">
        <v>2825.4298352999999</v>
      </c>
      <c r="AY23">
        <v>1133.110049435491</v>
      </c>
      <c r="AZ23">
        <v>1093.6575018000001</v>
      </c>
      <c r="BA23">
        <v>1765.3214800000001</v>
      </c>
      <c r="BB23">
        <v>183.38436918633775</v>
      </c>
      <c r="BC23">
        <v>113.23355928173761</v>
      </c>
      <c r="BD23">
        <v>56.968342057847721</v>
      </c>
      <c r="BE23">
        <v>35.175997639335279</v>
      </c>
      <c r="BF23">
        <v>1879</v>
      </c>
      <c r="BG23" t="s">
        <v>509</v>
      </c>
      <c r="BH23" t="s">
        <v>510</v>
      </c>
      <c r="BJ23" s="1"/>
      <c r="BK23">
        <v>19.807189999999999</v>
      </c>
    </row>
    <row r="24" spans="1:63" ht="75" x14ac:dyDescent="0.25">
      <c r="A24">
        <v>7841</v>
      </c>
      <c r="B24" t="s">
        <v>511</v>
      </c>
      <c r="C24" t="s">
        <v>512</v>
      </c>
      <c r="D24" t="s">
        <v>513</v>
      </c>
      <c r="E24" t="s">
        <v>514</v>
      </c>
      <c r="F24" s="1">
        <v>45444</v>
      </c>
      <c r="G24" s="1">
        <v>45444</v>
      </c>
      <c r="H24" t="s">
        <v>119</v>
      </c>
      <c r="I24" t="s">
        <v>515</v>
      </c>
      <c r="K24" t="s">
        <v>120</v>
      </c>
      <c r="L24" t="s">
        <v>99</v>
      </c>
      <c r="M24" t="s">
        <v>120</v>
      </c>
      <c r="P24" t="s">
        <v>516</v>
      </c>
      <c r="Q24" t="s">
        <v>517</v>
      </c>
      <c r="R24" t="s">
        <v>518</v>
      </c>
      <c r="S24" t="s">
        <v>519</v>
      </c>
      <c r="Z24">
        <v>464</v>
      </c>
      <c r="AA24" t="s">
        <v>430</v>
      </c>
      <c r="AB24" t="s">
        <v>431</v>
      </c>
      <c r="AC24" t="s">
        <v>432</v>
      </c>
      <c r="AD24" t="s">
        <v>433</v>
      </c>
      <c r="AE24" s="4" t="s">
        <v>520</v>
      </c>
      <c r="AH24" t="s">
        <v>521</v>
      </c>
      <c r="AI24" t="s">
        <v>522</v>
      </c>
      <c r="AJ24" t="s">
        <v>523</v>
      </c>
      <c r="AK24" t="s">
        <v>524</v>
      </c>
      <c r="AL24" t="s">
        <v>525</v>
      </c>
      <c r="AM24" t="s">
        <v>481</v>
      </c>
      <c r="AN24" t="s">
        <v>506</v>
      </c>
      <c r="AO24" t="s">
        <v>526</v>
      </c>
      <c r="AP24" t="s">
        <v>527</v>
      </c>
      <c r="AQ24" t="s">
        <v>528</v>
      </c>
      <c r="AR24">
        <v>0.1</v>
      </c>
      <c r="AS24" t="s">
        <v>94</v>
      </c>
      <c r="AT24">
        <v>0</v>
      </c>
      <c r="AU24">
        <v>54632.099900398498</v>
      </c>
      <c r="AV24">
        <v>10958.937488451416</v>
      </c>
      <c r="AW24">
        <v>4770.7118559999999</v>
      </c>
      <c r="AX24">
        <v>6161.4584788000002</v>
      </c>
      <c r="AY24">
        <v>1595.6245225385294</v>
      </c>
      <c r="AZ24">
        <v>1595.1450295999998</v>
      </c>
      <c r="BA24">
        <v>4566.2181700000001</v>
      </c>
      <c r="BB24">
        <v>11.964408590752573</v>
      </c>
      <c r="BC24">
        <v>8.8668851568343268</v>
      </c>
      <c r="BD24">
        <v>2.4000030398134511</v>
      </c>
      <c r="BE24">
        <v>1.7786546797245903</v>
      </c>
      <c r="BF24">
        <v>1149</v>
      </c>
      <c r="BG24" t="s">
        <v>529</v>
      </c>
      <c r="BH24" t="s">
        <v>530</v>
      </c>
      <c r="BJ24" s="1"/>
      <c r="BK24">
        <v>13.32193</v>
      </c>
    </row>
    <row r="25" spans="1:63" ht="30" x14ac:dyDescent="0.25">
      <c r="A25">
        <v>7842</v>
      </c>
      <c r="B25" t="s">
        <v>531</v>
      </c>
      <c r="C25" t="s">
        <v>532</v>
      </c>
      <c r="D25" t="s">
        <v>533</v>
      </c>
      <c r="E25" t="s">
        <v>534</v>
      </c>
      <c r="F25" s="1">
        <v>44713</v>
      </c>
      <c r="G25" s="1">
        <v>44713</v>
      </c>
      <c r="H25" t="s">
        <v>119</v>
      </c>
      <c r="I25" t="s">
        <v>66</v>
      </c>
      <c r="K25" t="s">
        <v>100</v>
      </c>
      <c r="L25" t="s">
        <v>100</v>
      </c>
      <c r="M25" t="s">
        <v>303</v>
      </c>
      <c r="P25" t="s">
        <v>535</v>
      </c>
      <c r="Q25" t="s">
        <v>536</v>
      </c>
      <c r="R25" t="s">
        <v>428</v>
      </c>
      <c r="S25" t="s">
        <v>537</v>
      </c>
      <c r="Z25">
        <v>464</v>
      </c>
      <c r="AA25" t="s">
        <v>430</v>
      </c>
      <c r="AB25" t="s">
        <v>431</v>
      </c>
      <c r="AC25" t="s">
        <v>432</v>
      </c>
      <c r="AD25" t="s">
        <v>433</v>
      </c>
      <c r="AE25" s="4" t="s">
        <v>538</v>
      </c>
      <c r="AH25" t="s">
        <v>539</v>
      </c>
      <c r="AI25" t="s">
        <v>540</v>
      </c>
      <c r="AJ25" t="s">
        <v>541</v>
      </c>
      <c r="AK25" t="s">
        <v>542</v>
      </c>
      <c r="AL25" t="s">
        <v>543</v>
      </c>
      <c r="AM25" t="s">
        <v>544</v>
      </c>
      <c r="AN25" t="s">
        <v>545</v>
      </c>
      <c r="AO25" t="s">
        <v>546</v>
      </c>
      <c r="AP25" t="s">
        <v>547</v>
      </c>
      <c r="AQ25" t="s">
        <v>548</v>
      </c>
      <c r="AR25">
        <v>0.36</v>
      </c>
      <c r="AS25" t="s">
        <v>94</v>
      </c>
      <c r="AT25">
        <v>0</v>
      </c>
      <c r="AU25">
        <v>70121.903048981796</v>
      </c>
      <c r="AV25">
        <v>37268.481249896417</v>
      </c>
      <c r="AW25">
        <v>1334.7599</v>
      </c>
      <c r="AX25">
        <v>7412.7650940000003</v>
      </c>
      <c r="AY25">
        <v>1544.1527637469637</v>
      </c>
      <c r="AZ25">
        <v>1589.4130579999999</v>
      </c>
      <c r="BA25">
        <v>5392.2721499999998</v>
      </c>
      <c r="BB25">
        <v>13.004147620587323</v>
      </c>
      <c r="BC25">
        <v>10.043693028243704</v>
      </c>
      <c r="BD25">
        <v>6.911461479164478</v>
      </c>
      <c r="BE25">
        <v>5.3380351791272593</v>
      </c>
      <c r="BF25">
        <v>418</v>
      </c>
      <c r="BG25" t="s">
        <v>549</v>
      </c>
      <c r="BH25" t="s">
        <v>550</v>
      </c>
      <c r="BJ25" s="1"/>
      <c r="BK25">
        <v>58.616509999999998</v>
      </c>
    </row>
    <row r="26" spans="1:63" ht="30.75" x14ac:dyDescent="0.3">
      <c r="A26">
        <v>7843</v>
      </c>
      <c r="B26" t="s">
        <v>551</v>
      </c>
      <c r="C26" t="s">
        <v>552</v>
      </c>
      <c r="D26" t="s">
        <v>553</v>
      </c>
      <c r="E26" t="s">
        <v>554</v>
      </c>
      <c r="F26" s="1">
        <v>46539</v>
      </c>
      <c r="G26" s="1">
        <v>46539</v>
      </c>
      <c r="H26" t="s">
        <v>119</v>
      </c>
      <c r="I26" t="s">
        <v>66</v>
      </c>
      <c r="K26" t="s">
        <v>100</v>
      </c>
      <c r="L26" t="s">
        <v>100</v>
      </c>
      <c r="M26" t="s">
        <v>120</v>
      </c>
      <c r="N26" t="s">
        <v>492</v>
      </c>
      <c r="P26" t="s">
        <v>555</v>
      </c>
      <c r="Q26" t="s">
        <v>556</v>
      </c>
      <c r="R26" t="s">
        <v>73</v>
      </c>
      <c r="S26" t="s">
        <v>557</v>
      </c>
      <c r="T26" t="s">
        <v>496</v>
      </c>
      <c r="U26" t="s">
        <v>497</v>
      </c>
      <c r="V26" t="s">
        <v>498</v>
      </c>
      <c r="W26" t="s">
        <v>499</v>
      </c>
      <c r="Z26">
        <v>478</v>
      </c>
      <c r="AA26" t="s">
        <v>79</v>
      </c>
      <c r="AB26" t="s">
        <v>80</v>
      </c>
      <c r="AC26" t="s">
        <v>81</v>
      </c>
      <c r="AD26" t="s">
        <v>82</v>
      </c>
      <c r="AE26" s="4" t="s">
        <v>558</v>
      </c>
      <c r="AF26" s="14">
        <v>45840000</v>
      </c>
      <c r="AG26" s="3" t="s">
        <v>19447</v>
      </c>
      <c r="AH26" t="s">
        <v>559</v>
      </c>
      <c r="AI26" t="s">
        <v>560</v>
      </c>
      <c r="AJ26" t="s">
        <v>561</v>
      </c>
      <c r="AK26" t="s">
        <v>562</v>
      </c>
      <c r="AL26" t="s">
        <v>563</v>
      </c>
      <c r="AM26" t="s">
        <v>564</v>
      </c>
      <c r="AN26" t="s">
        <v>565</v>
      </c>
      <c r="AO26" t="s">
        <v>566</v>
      </c>
      <c r="AP26" t="s">
        <v>567</v>
      </c>
      <c r="AQ26" t="s">
        <v>568</v>
      </c>
      <c r="AR26">
        <v>0.36</v>
      </c>
      <c r="AS26" t="s">
        <v>94</v>
      </c>
      <c r="AT26">
        <v>0</v>
      </c>
      <c r="AU26">
        <v>548028.16486628854</v>
      </c>
      <c r="AV26">
        <v>315623.66873039515</v>
      </c>
      <c r="AW26">
        <v>15770.643910000001</v>
      </c>
      <c r="AX26">
        <v>16957.036110000001</v>
      </c>
      <c r="AY26">
        <v>4694.5323679903431</v>
      </c>
      <c r="AZ26">
        <v>14641.148740000001</v>
      </c>
      <c r="BA26">
        <v>10981.10051</v>
      </c>
      <c r="BB26">
        <v>49.906488367648009</v>
      </c>
      <c r="BC26">
        <v>21.38876097563092</v>
      </c>
      <c r="BD26">
        <v>28.742444206113102</v>
      </c>
      <c r="BE26">
        <v>12.318343547859879</v>
      </c>
      <c r="BF26">
        <v>2244</v>
      </c>
      <c r="BG26" t="s">
        <v>569</v>
      </c>
      <c r="BH26" t="s">
        <v>570</v>
      </c>
      <c r="BJ26" s="1"/>
      <c r="BK26">
        <v>234.85731000000001</v>
      </c>
    </row>
    <row r="27" spans="1:63" ht="30.75" x14ac:dyDescent="0.3">
      <c r="A27">
        <v>7844</v>
      </c>
      <c r="B27" t="s">
        <v>571</v>
      </c>
      <c r="C27" t="s">
        <v>572</v>
      </c>
      <c r="D27" t="s">
        <v>573</v>
      </c>
      <c r="E27" t="s">
        <v>574</v>
      </c>
      <c r="F27" s="1">
        <v>44926</v>
      </c>
      <c r="G27" s="1">
        <v>45016</v>
      </c>
      <c r="H27" t="s">
        <v>119</v>
      </c>
      <c r="I27" t="s">
        <v>66</v>
      </c>
      <c r="K27" t="s">
        <v>68</v>
      </c>
      <c r="L27" t="s">
        <v>133</v>
      </c>
      <c r="M27" t="s">
        <v>120</v>
      </c>
      <c r="N27" t="s">
        <v>492</v>
      </c>
      <c r="O27" t="s">
        <v>575</v>
      </c>
      <c r="P27" t="s">
        <v>576</v>
      </c>
      <c r="Q27" t="s">
        <v>577</v>
      </c>
      <c r="R27" t="s">
        <v>473</v>
      </c>
      <c r="S27" t="s">
        <v>578</v>
      </c>
      <c r="T27" t="s">
        <v>496</v>
      </c>
      <c r="U27" t="s">
        <v>497</v>
      </c>
      <c r="V27" t="s">
        <v>498</v>
      </c>
      <c r="W27" t="s">
        <v>499</v>
      </c>
      <c r="Z27">
        <v>478</v>
      </c>
      <c r="AA27" t="s">
        <v>79</v>
      </c>
      <c r="AB27" t="s">
        <v>80</v>
      </c>
      <c r="AC27" t="s">
        <v>81</v>
      </c>
      <c r="AD27" t="s">
        <v>82</v>
      </c>
      <c r="AE27" s="4" t="s">
        <v>579</v>
      </c>
      <c r="AF27" s="3">
        <v>22090500</v>
      </c>
      <c r="AG27" s="3" t="s">
        <v>19447</v>
      </c>
      <c r="AH27" t="s">
        <v>580</v>
      </c>
      <c r="AI27" t="s">
        <v>581</v>
      </c>
      <c r="AJ27" t="s">
        <v>582</v>
      </c>
      <c r="AK27" t="s">
        <v>583</v>
      </c>
      <c r="AL27" t="s">
        <v>584</v>
      </c>
      <c r="AM27" t="s">
        <v>585</v>
      </c>
      <c r="AN27" t="s">
        <v>586</v>
      </c>
      <c r="AO27" t="s">
        <v>587</v>
      </c>
      <c r="AP27" t="s">
        <v>588</v>
      </c>
      <c r="AQ27" t="s">
        <v>589</v>
      </c>
      <c r="AR27">
        <v>0.56000000000000005</v>
      </c>
      <c r="AS27" t="s">
        <v>94</v>
      </c>
      <c r="AT27">
        <v>0</v>
      </c>
      <c r="AU27">
        <v>622322.56808460888</v>
      </c>
      <c r="AV27">
        <v>460531.31579251989</v>
      </c>
      <c r="AW27">
        <v>5151.4461499999998</v>
      </c>
      <c r="AX27">
        <v>13784.303409999997</v>
      </c>
      <c r="AY27">
        <v>1938.5295789129923</v>
      </c>
      <c r="AZ27">
        <v>10068.85153</v>
      </c>
      <c r="BA27">
        <v>2174.0720500000002</v>
      </c>
      <c r="BB27">
        <v>286.24744432210002</v>
      </c>
      <c r="BC27">
        <v>50.831205799669689</v>
      </c>
      <c r="BD27">
        <v>211.82891146248807</v>
      </c>
      <c r="BE27">
        <v>37.616122716378165</v>
      </c>
      <c r="BF27">
        <v>721</v>
      </c>
      <c r="BG27" t="s">
        <v>590</v>
      </c>
      <c r="BH27" t="s">
        <v>591</v>
      </c>
      <c r="BJ27" s="1"/>
      <c r="BK27">
        <v>110.85165000000001</v>
      </c>
    </row>
    <row r="28" spans="1:63" ht="30.75" x14ac:dyDescent="0.3">
      <c r="A28">
        <v>7845</v>
      </c>
      <c r="B28" t="s">
        <v>592</v>
      </c>
      <c r="C28" t="s">
        <v>593</v>
      </c>
      <c r="D28" t="s">
        <v>594</v>
      </c>
      <c r="E28" t="s">
        <v>595</v>
      </c>
      <c r="F28" s="1">
        <v>45291</v>
      </c>
      <c r="G28" s="1">
        <v>45869</v>
      </c>
      <c r="H28" t="s">
        <v>119</v>
      </c>
      <c r="I28" t="s">
        <v>66</v>
      </c>
      <c r="K28" t="s">
        <v>133</v>
      </c>
      <c r="L28" t="s">
        <v>100</v>
      </c>
      <c r="M28" t="s">
        <v>120</v>
      </c>
      <c r="N28" t="s">
        <v>492</v>
      </c>
      <c r="P28" t="s">
        <v>596</v>
      </c>
      <c r="Q28" t="s">
        <v>597</v>
      </c>
      <c r="R28" t="s">
        <v>267</v>
      </c>
      <c r="S28" t="s">
        <v>598</v>
      </c>
      <c r="T28" t="s">
        <v>496</v>
      </c>
      <c r="U28" t="s">
        <v>497</v>
      </c>
      <c r="V28" t="s">
        <v>498</v>
      </c>
      <c r="W28" t="s">
        <v>499</v>
      </c>
      <c r="Z28">
        <v>478</v>
      </c>
      <c r="AA28" t="s">
        <v>79</v>
      </c>
      <c r="AB28" t="s">
        <v>80</v>
      </c>
      <c r="AC28" t="s">
        <v>81</v>
      </c>
      <c r="AD28" t="s">
        <v>82</v>
      </c>
      <c r="AE28" s="4" t="s">
        <v>599</v>
      </c>
      <c r="AF28" s="14">
        <v>22090500</v>
      </c>
      <c r="AG28" s="3" t="s">
        <v>19447</v>
      </c>
      <c r="AH28" t="s">
        <v>600</v>
      </c>
      <c r="AI28" t="s">
        <v>601</v>
      </c>
      <c r="AJ28" t="s">
        <v>602</v>
      </c>
      <c r="AK28" t="s">
        <v>603</v>
      </c>
      <c r="AL28" t="s">
        <v>604</v>
      </c>
      <c r="AM28" t="s">
        <v>605</v>
      </c>
      <c r="AN28" t="s">
        <v>565</v>
      </c>
      <c r="AO28" t="s">
        <v>606</v>
      </c>
      <c r="AP28" t="s">
        <v>607</v>
      </c>
      <c r="AQ28" t="s">
        <v>608</v>
      </c>
      <c r="AR28">
        <v>0.42</v>
      </c>
      <c r="AS28" t="s">
        <v>94</v>
      </c>
      <c r="AT28">
        <v>0</v>
      </c>
      <c r="AU28">
        <v>397514.95393761905</v>
      </c>
      <c r="AV28">
        <v>241135.01528494078</v>
      </c>
      <c r="AW28">
        <v>4333.1794</v>
      </c>
      <c r="AX28">
        <v>4419.8274899999997</v>
      </c>
      <c r="AY28">
        <v>1042.8625278282618</v>
      </c>
      <c r="AZ28">
        <v>7688.3485300000002</v>
      </c>
      <c r="BA28">
        <v>1903.73226</v>
      </c>
      <c r="BB28">
        <v>208.80822492214273</v>
      </c>
      <c r="BC28">
        <v>41.441993936502179</v>
      </c>
      <c r="BD28">
        <v>126.66435315065826</v>
      </c>
      <c r="BE28">
        <v>25.138968339000069</v>
      </c>
      <c r="BF28">
        <v>1574</v>
      </c>
      <c r="BG28" t="s">
        <v>609</v>
      </c>
      <c r="BH28" t="s">
        <v>610</v>
      </c>
      <c r="BJ28" s="1"/>
      <c r="BK28">
        <v>107.0314</v>
      </c>
    </row>
    <row r="29" spans="1:63" ht="16.5" x14ac:dyDescent="0.3">
      <c r="A29">
        <v>7846</v>
      </c>
      <c r="B29" t="s">
        <v>611</v>
      </c>
      <c r="C29" t="s">
        <v>612</v>
      </c>
      <c r="D29" t="s">
        <v>613</v>
      </c>
      <c r="E29" t="s">
        <v>614</v>
      </c>
      <c r="F29" s="1">
        <v>44196</v>
      </c>
      <c r="G29" s="1">
        <v>44196</v>
      </c>
      <c r="H29" t="s">
        <v>615</v>
      </c>
      <c r="I29" t="s">
        <v>616</v>
      </c>
      <c r="K29" t="s">
        <v>68</v>
      </c>
      <c r="L29" t="s">
        <v>68</v>
      </c>
      <c r="M29" t="s">
        <v>120</v>
      </c>
      <c r="N29" t="s">
        <v>617</v>
      </c>
      <c r="P29" t="s">
        <v>618</v>
      </c>
      <c r="Q29" t="s">
        <v>619</v>
      </c>
      <c r="R29" t="s">
        <v>518</v>
      </c>
      <c r="S29" t="s">
        <v>620</v>
      </c>
      <c r="T29" t="s">
        <v>621</v>
      </c>
      <c r="U29" t="s">
        <v>622</v>
      </c>
      <c r="V29" t="s">
        <v>623</v>
      </c>
      <c r="W29" t="s">
        <v>624</v>
      </c>
      <c r="Z29">
        <v>474</v>
      </c>
      <c r="AA29" t="s">
        <v>346</v>
      </c>
      <c r="AB29" t="s">
        <v>347</v>
      </c>
      <c r="AC29" t="s">
        <v>348</v>
      </c>
      <c r="AD29" t="s">
        <v>82</v>
      </c>
      <c r="AE29" s="4" t="s">
        <v>625</v>
      </c>
      <c r="AF29" s="3">
        <v>10000000</v>
      </c>
      <c r="AG29" s="3" t="s">
        <v>19447</v>
      </c>
      <c r="AH29" t="s">
        <v>626</v>
      </c>
      <c r="AI29" t="s">
        <v>627</v>
      </c>
      <c r="AJ29" t="s">
        <v>628</v>
      </c>
      <c r="AK29" t="s">
        <v>629</v>
      </c>
      <c r="AL29" t="s">
        <v>630</v>
      </c>
      <c r="AM29" t="s">
        <v>631</v>
      </c>
      <c r="AN29" t="s">
        <v>586</v>
      </c>
      <c r="AO29" t="s">
        <v>632</v>
      </c>
      <c r="AP29" t="s">
        <v>633</v>
      </c>
      <c r="AQ29" t="s">
        <v>634</v>
      </c>
      <c r="AR29">
        <v>0.64</v>
      </c>
      <c r="AS29" t="s">
        <v>94</v>
      </c>
      <c r="AT29">
        <v>0</v>
      </c>
      <c r="AU29">
        <v>110471.66895912756</v>
      </c>
      <c r="AV29">
        <v>86523.993075440914</v>
      </c>
      <c r="AX29">
        <v>16510.603040000002</v>
      </c>
      <c r="AY29">
        <v>4177.4628593492644</v>
      </c>
      <c r="AZ29">
        <v>4595.7164899999998</v>
      </c>
      <c r="BA29">
        <v>11063.5</v>
      </c>
      <c r="BB29">
        <v>9.9852369466378228</v>
      </c>
      <c r="BC29">
        <v>7.0547379576541998</v>
      </c>
      <c r="BD29">
        <v>7.8206709518182231</v>
      </c>
      <c r="BE29">
        <v>5.5254356519494614</v>
      </c>
      <c r="BF29">
        <v>-99</v>
      </c>
      <c r="BJ29" s="1"/>
    </row>
    <row r="30" spans="1:63" ht="30.75" x14ac:dyDescent="0.3">
      <c r="A30">
        <v>7847</v>
      </c>
      <c r="B30" t="s">
        <v>635</v>
      </c>
      <c r="C30" t="s">
        <v>636</v>
      </c>
      <c r="D30" t="s">
        <v>637</v>
      </c>
      <c r="E30" t="s">
        <v>638</v>
      </c>
      <c r="F30" s="1">
        <v>44500</v>
      </c>
      <c r="G30" s="1">
        <v>44501</v>
      </c>
      <c r="H30" t="s">
        <v>119</v>
      </c>
      <c r="I30" t="s">
        <v>639</v>
      </c>
      <c r="K30" t="s">
        <v>132</v>
      </c>
      <c r="L30" t="s">
        <v>68</v>
      </c>
      <c r="M30" t="s">
        <v>120</v>
      </c>
      <c r="N30" t="s">
        <v>640</v>
      </c>
      <c r="P30" t="s">
        <v>641</v>
      </c>
      <c r="Q30" t="s">
        <v>642</v>
      </c>
      <c r="R30" t="s">
        <v>428</v>
      </c>
      <c r="S30" t="s">
        <v>643</v>
      </c>
      <c r="T30" t="s">
        <v>197</v>
      </c>
      <c r="U30" t="s">
        <v>198</v>
      </c>
      <c r="V30" t="s">
        <v>199</v>
      </c>
      <c r="W30" t="s">
        <v>200</v>
      </c>
      <c r="Z30">
        <v>483</v>
      </c>
      <c r="AA30" t="s">
        <v>201</v>
      </c>
      <c r="AB30" t="s">
        <v>202</v>
      </c>
      <c r="AC30" t="s">
        <v>203</v>
      </c>
      <c r="AD30" t="s">
        <v>82</v>
      </c>
      <c r="AE30" s="4" t="s">
        <v>644</v>
      </c>
      <c r="AF30" s="5">
        <v>1567271.2</v>
      </c>
      <c r="AG30" s="3" t="s">
        <v>19447</v>
      </c>
      <c r="AH30" t="s">
        <v>645</v>
      </c>
      <c r="AI30" t="s">
        <v>646</v>
      </c>
      <c r="AJ30" t="s">
        <v>647</v>
      </c>
      <c r="AK30" t="s">
        <v>648</v>
      </c>
      <c r="AL30" t="s">
        <v>649</v>
      </c>
      <c r="AM30" t="s">
        <v>650</v>
      </c>
      <c r="AN30" t="s">
        <v>651</v>
      </c>
      <c r="AO30" t="s">
        <v>652</v>
      </c>
      <c r="AP30" t="s">
        <v>653</v>
      </c>
      <c r="AQ30" t="s">
        <v>654</v>
      </c>
      <c r="AR30">
        <v>0.72</v>
      </c>
      <c r="AS30" t="s">
        <v>94</v>
      </c>
      <c r="AT30">
        <v>0</v>
      </c>
      <c r="AU30">
        <v>11515.996051996428</v>
      </c>
      <c r="AV30">
        <v>7766.44705092396</v>
      </c>
      <c r="AX30">
        <v>1577.0336175</v>
      </c>
      <c r="AY30">
        <v>248.48214955484895</v>
      </c>
      <c r="AZ30">
        <v>207.24866160000002</v>
      </c>
      <c r="BA30">
        <v>828.04240000000004</v>
      </c>
      <c r="BB30">
        <v>13.90749562099287</v>
      </c>
      <c r="BC30">
        <v>11.123438112369024</v>
      </c>
      <c r="BD30">
        <v>9.3792866777401258</v>
      </c>
      <c r="BE30">
        <v>7.5017039545586668</v>
      </c>
      <c r="BF30">
        <v>206</v>
      </c>
      <c r="BG30" t="s">
        <v>655</v>
      </c>
      <c r="BH30" t="s">
        <v>656</v>
      </c>
      <c r="BJ30" s="1"/>
      <c r="BK30">
        <v>7.9931599999999996</v>
      </c>
    </row>
    <row r="31" spans="1:63" x14ac:dyDescent="0.25">
      <c r="A31">
        <v>7848</v>
      </c>
      <c r="B31" t="s">
        <v>657</v>
      </c>
      <c r="C31" t="s">
        <v>658</v>
      </c>
      <c r="D31" t="s">
        <v>659</v>
      </c>
      <c r="E31" t="s">
        <v>660</v>
      </c>
      <c r="F31" s="1">
        <v>45473</v>
      </c>
      <c r="G31" s="1">
        <v>46174</v>
      </c>
      <c r="H31" t="s">
        <v>119</v>
      </c>
      <c r="I31" t="s">
        <v>66</v>
      </c>
      <c r="K31" t="s">
        <v>100</v>
      </c>
      <c r="L31" t="s">
        <v>99</v>
      </c>
      <c r="M31" t="s">
        <v>120</v>
      </c>
      <c r="N31" t="s">
        <v>382</v>
      </c>
      <c r="P31" t="s">
        <v>661</v>
      </c>
      <c r="Q31" t="s">
        <v>662</v>
      </c>
      <c r="R31" t="s">
        <v>386</v>
      </c>
      <c r="S31" t="s">
        <v>663</v>
      </c>
      <c r="T31" t="s">
        <v>664</v>
      </c>
      <c r="U31" t="s">
        <v>665</v>
      </c>
      <c r="V31" t="s">
        <v>666</v>
      </c>
      <c r="W31" t="s">
        <v>667</v>
      </c>
      <c r="Z31">
        <v>478</v>
      </c>
      <c r="AA31" t="s">
        <v>79</v>
      </c>
      <c r="AB31" t="s">
        <v>80</v>
      </c>
      <c r="AC31" t="s">
        <v>81</v>
      </c>
      <c r="AD31" t="s">
        <v>82</v>
      </c>
      <c r="AE31" s="4"/>
      <c r="AR31">
        <v>0.3</v>
      </c>
      <c r="AS31" t="s">
        <v>154</v>
      </c>
      <c r="AT31">
        <v>1</v>
      </c>
      <c r="AU31">
        <v>1160119.7835385001</v>
      </c>
      <c r="AV31">
        <v>519320.28785790689</v>
      </c>
      <c r="AX31">
        <v>10671.346039999999</v>
      </c>
      <c r="AY31">
        <v>3539.4051700576561</v>
      </c>
      <c r="AZ31">
        <v>18990.749589999999</v>
      </c>
      <c r="BA31">
        <v>1190.3164200000001</v>
      </c>
      <c r="BB31">
        <v>974.63142072634764</v>
      </c>
      <c r="BC31">
        <v>57.485555171547652</v>
      </c>
      <c r="BD31">
        <v>436.2875947371262</v>
      </c>
      <c r="BE31">
        <v>25.733045400108026</v>
      </c>
      <c r="BF31">
        <v>1879</v>
      </c>
      <c r="BG31" t="s">
        <v>668</v>
      </c>
      <c r="BH31" t="s">
        <v>669</v>
      </c>
      <c r="BJ31" s="1"/>
      <c r="BK31">
        <v>185.51353</v>
      </c>
    </row>
    <row r="32" spans="1:63" x14ac:dyDescent="0.25">
      <c r="A32">
        <v>7849</v>
      </c>
      <c r="B32" t="s">
        <v>670</v>
      </c>
      <c r="C32" t="s">
        <v>671</v>
      </c>
      <c r="D32" t="s">
        <v>672</v>
      </c>
      <c r="E32" t="s">
        <v>673</v>
      </c>
      <c r="F32" s="1">
        <v>45138</v>
      </c>
      <c r="G32" s="1">
        <v>45809</v>
      </c>
      <c r="H32" t="s">
        <v>98</v>
      </c>
      <c r="I32" t="s">
        <v>66</v>
      </c>
      <c r="K32" t="s">
        <v>133</v>
      </c>
      <c r="L32" t="s">
        <v>99</v>
      </c>
      <c r="M32" t="s">
        <v>120</v>
      </c>
      <c r="P32" t="s">
        <v>674</v>
      </c>
      <c r="Q32" t="s">
        <v>675</v>
      </c>
      <c r="R32" t="s">
        <v>676</v>
      </c>
      <c r="S32" t="s">
        <v>677</v>
      </c>
      <c r="T32" t="s">
        <v>678</v>
      </c>
      <c r="U32" t="s">
        <v>679</v>
      </c>
      <c r="V32" t="s">
        <v>680</v>
      </c>
      <c r="W32" t="s">
        <v>681</v>
      </c>
      <c r="X32" t="s">
        <v>682</v>
      </c>
      <c r="Y32" t="s">
        <v>683</v>
      </c>
      <c r="Z32">
        <v>478</v>
      </c>
      <c r="AA32" t="s">
        <v>79</v>
      </c>
      <c r="AB32" t="s">
        <v>80</v>
      </c>
      <c r="AC32" t="s">
        <v>81</v>
      </c>
      <c r="AD32" t="s">
        <v>82</v>
      </c>
      <c r="AE32" s="4"/>
      <c r="AH32" t="s">
        <v>684</v>
      </c>
      <c r="AI32" t="s">
        <v>685</v>
      </c>
      <c r="AK32" t="s">
        <v>686</v>
      </c>
      <c r="AN32" t="s">
        <v>687</v>
      </c>
      <c r="AQ32" t="s">
        <v>688</v>
      </c>
      <c r="AR32">
        <v>0.35</v>
      </c>
      <c r="AS32" t="s">
        <v>154</v>
      </c>
      <c r="AT32">
        <v>1</v>
      </c>
      <c r="AU32">
        <v>7662.0237860145016</v>
      </c>
      <c r="AV32">
        <v>2880.0360099944128</v>
      </c>
      <c r="AW32">
        <v>1361.9202799999998</v>
      </c>
      <c r="AX32">
        <v>2031.9256175000003</v>
      </c>
      <c r="AY32">
        <v>1335.5915538573131</v>
      </c>
      <c r="AZ32">
        <v>1070.9983211000001</v>
      </c>
      <c r="BA32">
        <v>1181.6166666666668</v>
      </c>
      <c r="BB32">
        <v>6.4843565617849848</v>
      </c>
      <c r="BC32">
        <v>3.4013907514710007</v>
      </c>
      <c r="BD32">
        <v>2.4373691496066798</v>
      </c>
      <c r="BE32">
        <v>1.2785300753280511</v>
      </c>
      <c r="BF32">
        <v>1514</v>
      </c>
      <c r="BG32" t="s">
        <v>689</v>
      </c>
      <c r="BJ32" s="1"/>
    </row>
    <row r="33" spans="1:63" ht="75.75" x14ac:dyDescent="0.3">
      <c r="A33">
        <v>7850</v>
      </c>
      <c r="B33" t="s">
        <v>690</v>
      </c>
      <c r="C33" t="s">
        <v>691</v>
      </c>
      <c r="D33" t="s">
        <v>692</v>
      </c>
      <c r="E33" t="s">
        <v>693</v>
      </c>
      <c r="F33" s="1">
        <v>47118</v>
      </c>
      <c r="G33" s="1">
        <v>47118</v>
      </c>
      <c r="H33" t="s">
        <v>119</v>
      </c>
      <c r="I33" t="s">
        <v>66</v>
      </c>
      <c r="K33" t="s">
        <v>99</v>
      </c>
      <c r="L33" t="s">
        <v>99</v>
      </c>
      <c r="M33" t="s">
        <v>303</v>
      </c>
      <c r="P33" t="s">
        <v>694</v>
      </c>
      <c r="Q33" t="s">
        <v>695</v>
      </c>
      <c r="R33" t="s">
        <v>428</v>
      </c>
      <c r="S33" t="s">
        <v>696</v>
      </c>
      <c r="Z33">
        <v>483</v>
      </c>
      <c r="AA33" t="s">
        <v>201</v>
      </c>
      <c r="AB33" t="s">
        <v>202</v>
      </c>
      <c r="AC33" t="s">
        <v>203</v>
      </c>
      <c r="AD33" t="s">
        <v>82</v>
      </c>
      <c r="AE33" s="4" t="s">
        <v>697</v>
      </c>
      <c r="AF33" s="3">
        <v>49000000</v>
      </c>
      <c r="AG33" s="3" t="s">
        <v>19447</v>
      </c>
      <c r="AH33" t="s">
        <v>698</v>
      </c>
      <c r="AI33" t="s">
        <v>699</v>
      </c>
      <c r="AJ33" t="s">
        <v>700</v>
      </c>
      <c r="AK33" t="s">
        <v>701</v>
      </c>
      <c r="AL33" t="s">
        <v>702</v>
      </c>
      <c r="AM33" t="s">
        <v>703</v>
      </c>
      <c r="AN33" t="s">
        <v>704</v>
      </c>
      <c r="AO33" t="s">
        <v>693</v>
      </c>
      <c r="AP33" t="s">
        <v>705</v>
      </c>
      <c r="AQ33" t="s">
        <v>706</v>
      </c>
      <c r="AR33">
        <v>0.25</v>
      </c>
      <c r="AS33" t="s">
        <v>94</v>
      </c>
      <c r="AT33">
        <v>0</v>
      </c>
      <c r="AU33">
        <v>1039287.5854856056</v>
      </c>
      <c r="AV33">
        <v>457920.22687992628</v>
      </c>
      <c r="AW33">
        <v>21014.598620000001</v>
      </c>
      <c r="AX33">
        <v>16238.725630000001</v>
      </c>
      <c r="AY33">
        <v>3112.6091292230849</v>
      </c>
      <c r="AZ33">
        <v>5125.9339399999999</v>
      </c>
      <c r="BA33">
        <v>13174.825500000001</v>
      </c>
      <c r="BB33">
        <v>78.884353002292556</v>
      </c>
      <c r="BC33">
        <v>56.789314612487232</v>
      </c>
      <c r="BD33">
        <v>34.757213815084405</v>
      </c>
      <c r="BE33">
        <v>25.021924821275412</v>
      </c>
      <c r="BF33">
        <v>2823</v>
      </c>
      <c r="BG33" t="s">
        <v>707</v>
      </c>
      <c r="BH33" t="s">
        <v>708</v>
      </c>
      <c r="BJ33" s="1"/>
      <c r="BK33">
        <v>224.03676999999999</v>
      </c>
    </row>
    <row r="34" spans="1:63" ht="75" x14ac:dyDescent="0.25">
      <c r="A34">
        <v>7851</v>
      </c>
      <c r="B34" t="s">
        <v>709</v>
      </c>
      <c r="C34" t="s">
        <v>710</v>
      </c>
      <c r="D34" t="s">
        <v>711</v>
      </c>
      <c r="E34" t="s">
        <v>712</v>
      </c>
      <c r="F34" s="1">
        <v>45078</v>
      </c>
      <c r="G34" s="1">
        <v>47119</v>
      </c>
      <c r="H34" t="s">
        <v>119</v>
      </c>
      <c r="I34" t="s">
        <v>287</v>
      </c>
      <c r="K34" t="s">
        <v>133</v>
      </c>
      <c r="L34" t="s">
        <v>99</v>
      </c>
      <c r="M34" t="s">
        <v>69</v>
      </c>
      <c r="N34" t="s">
        <v>382</v>
      </c>
      <c r="O34" t="s">
        <v>713</v>
      </c>
      <c r="P34" t="s">
        <v>714</v>
      </c>
      <c r="Q34" t="s">
        <v>715</v>
      </c>
      <c r="R34" t="s">
        <v>386</v>
      </c>
      <c r="S34" t="s">
        <v>716</v>
      </c>
      <c r="T34" t="s">
        <v>388</v>
      </c>
      <c r="U34" t="s">
        <v>389</v>
      </c>
      <c r="V34" t="s">
        <v>199</v>
      </c>
      <c r="W34" t="s">
        <v>200</v>
      </c>
      <c r="Z34">
        <v>483</v>
      </c>
      <c r="AA34" t="s">
        <v>201</v>
      </c>
      <c r="AB34" t="s">
        <v>202</v>
      </c>
      <c r="AC34" t="s">
        <v>203</v>
      </c>
      <c r="AD34" t="s">
        <v>82</v>
      </c>
      <c r="AE34" s="4" t="s">
        <v>717</v>
      </c>
      <c r="AH34" t="s">
        <v>718</v>
      </c>
      <c r="AI34" t="s">
        <v>719</v>
      </c>
      <c r="AJ34" t="s">
        <v>720</v>
      </c>
      <c r="AK34" t="s">
        <v>721</v>
      </c>
      <c r="AL34" t="s">
        <v>722</v>
      </c>
      <c r="AM34" t="s">
        <v>723</v>
      </c>
      <c r="AN34" t="s">
        <v>724</v>
      </c>
      <c r="AO34" t="s">
        <v>725</v>
      </c>
      <c r="AP34" t="s">
        <v>726</v>
      </c>
      <c r="AQ34" t="s">
        <v>727</v>
      </c>
      <c r="AR34">
        <v>0.35</v>
      </c>
      <c r="AS34" t="s">
        <v>154</v>
      </c>
      <c r="AT34">
        <v>1</v>
      </c>
      <c r="AU34">
        <v>225525.79549623461</v>
      </c>
      <c r="AV34">
        <v>101886.67617952926</v>
      </c>
      <c r="AW34">
        <v>2162.6685000000002</v>
      </c>
      <c r="AX34">
        <v>12660.232550000001</v>
      </c>
      <c r="AY34">
        <v>4079.9960855972222</v>
      </c>
      <c r="AZ34">
        <v>31686.75405</v>
      </c>
      <c r="BA34">
        <v>1713.5794000000001</v>
      </c>
      <c r="BB34">
        <v>131.61093994024122</v>
      </c>
      <c r="BC34">
        <v>6.7522019154043686</v>
      </c>
      <c r="BD34">
        <v>59.458392286654039</v>
      </c>
      <c r="BE34">
        <v>3.0504688323562008</v>
      </c>
      <c r="BF34">
        <v>2824</v>
      </c>
      <c r="BG34" t="s">
        <v>728</v>
      </c>
      <c r="BH34" t="s">
        <v>729</v>
      </c>
      <c r="BJ34" s="1"/>
      <c r="BK34">
        <v>311.50569000000002</v>
      </c>
    </row>
    <row r="35" spans="1:63" ht="75.75" x14ac:dyDescent="0.3">
      <c r="A35">
        <v>7852</v>
      </c>
      <c r="B35" t="s">
        <v>730</v>
      </c>
      <c r="C35" t="s">
        <v>731</v>
      </c>
      <c r="D35" t="s">
        <v>732</v>
      </c>
      <c r="E35" t="s">
        <v>733</v>
      </c>
      <c r="F35" s="1">
        <v>45078</v>
      </c>
      <c r="G35" s="1">
        <v>46388</v>
      </c>
      <c r="H35" t="s">
        <v>119</v>
      </c>
      <c r="I35" t="s">
        <v>287</v>
      </c>
      <c r="K35" t="s">
        <v>68</v>
      </c>
      <c r="L35" t="s">
        <v>99</v>
      </c>
      <c r="M35" t="s">
        <v>69</v>
      </c>
      <c r="N35" t="s">
        <v>382</v>
      </c>
      <c r="O35" t="s">
        <v>734</v>
      </c>
      <c r="P35" t="s">
        <v>661</v>
      </c>
      <c r="Q35" t="s">
        <v>662</v>
      </c>
      <c r="R35" t="s">
        <v>386</v>
      </c>
      <c r="S35" t="s">
        <v>663</v>
      </c>
      <c r="T35" t="s">
        <v>388</v>
      </c>
      <c r="U35" t="s">
        <v>389</v>
      </c>
      <c r="V35" t="s">
        <v>199</v>
      </c>
      <c r="W35" t="s">
        <v>200</v>
      </c>
      <c r="Z35">
        <v>483</v>
      </c>
      <c r="AA35" t="s">
        <v>201</v>
      </c>
      <c r="AB35" t="s">
        <v>202</v>
      </c>
      <c r="AC35" t="s">
        <v>203</v>
      </c>
      <c r="AD35" t="s">
        <v>82</v>
      </c>
      <c r="AE35" s="4" t="s">
        <v>735</v>
      </c>
      <c r="AF35" s="3">
        <v>50000000</v>
      </c>
      <c r="AH35" t="s">
        <v>736</v>
      </c>
      <c r="AI35" t="s">
        <v>737</v>
      </c>
      <c r="AJ35" t="s">
        <v>738</v>
      </c>
      <c r="AK35" t="s">
        <v>739</v>
      </c>
      <c r="AL35" t="s">
        <v>740</v>
      </c>
      <c r="AM35" t="s">
        <v>723</v>
      </c>
      <c r="AN35" t="s">
        <v>741</v>
      </c>
      <c r="AO35" t="s">
        <v>725</v>
      </c>
      <c r="AP35" t="s">
        <v>742</v>
      </c>
      <c r="AQ35" t="s">
        <v>743</v>
      </c>
      <c r="AR35">
        <v>0.4</v>
      </c>
      <c r="AS35" t="s">
        <v>154</v>
      </c>
      <c r="AT35">
        <v>2</v>
      </c>
      <c r="AU35">
        <v>309244.24036623677</v>
      </c>
      <c r="AV35">
        <v>150555.08912313363</v>
      </c>
      <c r="AW35">
        <v>76117.159767200006</v>
      </c>
      <c r="AX35">
        <v>11350.71371</v>
      </c>
      <c r="AY35">
        <v>1591.7082310257322</v>
      </c>
      <c r="AZ35">
        <v>3073.01388</v>
      </c>
      <c r="BA35">
        <v>9024.5015000000003</v>
      </c>
      <c r="BB35">
        <v>34.267182554763473</v>
      </c>
      <c r="BC35">
        <v>25.56262427882417</v>
      </c>
      <c r="BD35">
        <v>16.682925824006304</v>
      </c>
      <c r="BE35">
        <v>12.445124837124499</v>
      </c>
      <c r="BF35">
        <v>2093</v>
      </c>
      <c r="BG35" t="s">
        <v>744</v>
      </c>
      <c r="BH35" t="s">
        <v>745</v>
      </c>
      <c r="BJ35" s="1"/>
      <c r="BK35">
        <v>127.12056</v>
      </c>
    </row>
    <row r="36" spans="1:63" ht="120.75" x14ac:dyDescent="0.3">
      <c r="A36">
        <v>7853</v>
      </c>
      <c r="B36" t="s">
        <v>746</v>
      </c>
      <c r="C36" t="s">
        <v>747</v>
      </c>
      <c r="D36" t="s">
        <v>748</v>
      </c>
      <c r="E36" t="s">
        <v>749</v>
      </c>
      <c r="F36" s="1">
        <v>45261</v>
      </c>
      <c r="G36" s="1">
        <v>46752</v>
      </c>
      <c r="H36" t="s">
        <v>119</v>
      </c>
      <c r="I36" t="s">
        <v>66</v>
      </c>
      <c r="K36" t="s">
        <v>99</v>
      </c>
      <c r="L36" t="s">
        <v>99</v>
      </c>
      <c r="M36" t="s">
        <v>120</v>
      </c>
      <c r="N36" t="s">
        <v>382</v>
      </c>
      <c r="O36" t="s">
        <v>750</v>
      </c>
      <c r="P36" t="s">
        <v>751</v>
      </c>
      <c r="Q36" t="s">
        <v>752</v>
      </c>
      <c r="R36" t="s">
        <v>753</v>
      </c>
      <c r="S36" t="s">
        <v>754</v>
      </c>
      <c r="T36" t="s">
        <v>755</v>
      </c>
      <c r="U36" t="s">
        <v>756</v>
      </c>
      <c r="V36" t="s">
        <v>199</v>
      </c>
      <c r="W36" t="s">
        <v>200</v>
      </c>
      <c r="Z36">
        <v>483</v>
      </c>
      <c r="AA36" t="s">
        <v>201</v>
      </c>
      <c r="AB36" t="s">
        <v>202</v>
      </c>
      <c r="AC36" t="s">
        <v>203</v>
      </c>
      <c r="AD36" t="s">
        <v>82</v>
      </c>
      <c r="AE36" s="4" t="s">
        <v>757</v>
      </c>
      <c r="AF36" s="3">
        <v>429750000</v>
      </c>
      <c r="AG36" s="3" t="s">
        <v>19447</v>
      </c>
      <c r="AH36" t="s">
        <v>758</v>
      </c>
      <c r="AI36" t="s">
        <v>759</v>
      </c>
      <c r="AJ36" t="s">
        <v>760</v>
      </c>
      <c r="AK36" t="s">
        <v>761</v>
      </c>
      <c r="AL36" t="s">
        <v>762</v>
      </c>
      <c r="AM36" t="s">
        <v>763</v>
      </c>
      <c r="AN36" t="s">
        <v>764</v>
      </c>
      <c r="AO36" t="s">
        <v>765</v>
      </c>
      <c r="AP36" t="s">
        <v>766</v>
      </c>
      <c r="AQ36" t="s">
        <v>767</v>
      </c>
      <c r="AR36">
        <v>0.25</v>
      </c>
      <c r="AS36" t="s">
        <v>94</v>
      </c>
      <c r="AT36">
        <v>0</v>
      </c>
      <c r="AU36">
        <v>-426651.39427571534</v>
      </c>
      <c r="AV36">
        <v>0</v>
      </c>
      <c r="AW36">
        <v>5395.6397299999999</v>
      </c>
      <c r="AX36">
        <v>4694.7555585361188</v>
      </c>
      <c r="AY36">
        <v>643.00888685785981</v>
      </c>
      <c r="AZ36">
        <v>2902.0147400000001</v>
      </c>
      <c r="BA36">
        <v>4015.10241</v>
      </c>
      <c r="BB36">
        <v>-106.26164682950524</v>
      </c>
      <c r="BC36">
        <v>-61.680521671620866</v>
      </c>
      <c r="BD36">
        <v>0</v>
      </c>
      <c r="BE36">
        <v>0</v>
      </c>
      <c r="BF36">
        <v>2457</v>
      </c>
      <c r="BG36" t="s">
        <v>768</v>
      </c>
      <c r="BH36" t="s">
        <v>769</v>
      </c>
      <c r="BJ36" s="1"/>
      <c r="BK36">
        <v>27.525099999999998</v>
      </c>
    </row>
    <row r="37" spans="1:63" ht="16.5" x14ac:dyDescent="0.3">
      <c r="A37">
        <v>7854</v>
      </c>
      <c r="B37" t="s">
        <v>770</v>
      </c>
      <c r="C37" t="s">
        <v>771</v>
      </c>
      <c r="D37" t="s">
        <v>772</v>
      </c>
      <c r="E37" t="s">
        <v>773</v>
      </c>
      <c r="F37" s="1">
        <v>44985</v>
      </c>
      <c r="G37" s="1">
        <v>45444</v>
      </c>
      <c r="H37" t="s">
        <v>119</v>
      </c>
      <c r="I37" t="s">
        <v>515</v>
      </c>
      <c r="K37" t="s">
        <v>303</v>
      </c>
      <c r="L37" t="s">
        <v>99</v>
      </c>
      <c r="M37" t="s">
        <v>69</v>
      </c>
      <c r="N37" t="s">
        <v>382</v>
      </c>
      <c r="O37" t="s">
        <v>774</v>
      </c>
      <c r="P37" t="s">
        <v>775</v>
      </c>
      <c r="Q37" t="s">
        <v>776</v>
      </c>
      <c r="R37" t="s">
        <v>386</v>
      </c>
      <c r="S37" t="s">
        <v>777</v>
      </c>
      <c r="T37" t="s">
        <v>755</v>
      </c>
      <c r="U37" t="s">
        <v>756</v>
      </c>
      <c r="V37" t="s">
        <v>199</v>
      </c>
      <c r="W37" t="s">
        <v>200</v>
      </c>
      <c r="Z37">
        <v>483</v>
      </c>
      <c r="AA37" t="s">
        <v>201</v>
      </c>
      <c r="AB37" t="s">
        <v>202</v>
      </c>
      <c r="AC37" t="s">
        <v>203</v>
      </c>
      <c r="AD37" t="s">
        <v>82</v>
      </c>
      <c r="AE37" s="4" t="s">
        <v>778</v>
      </c>
      <c r="AF37" s="3">
        <v>9000000</v>
      </c>
      <c r="AG37" s="3" t="s">
        <v>19447</v>
      </c>
      <c r="AH37" t="s">
        <v>779</v>
      </c>
      <c r="AI37" t="s">
        <v>780</v>
      </c>
      <c r="AJ37" t="s">
        <v>781</v>
      </c>
      <c r="AK37" t="s">
        <v>782</v>
      </c>
      <c r="AL37" t="s">
        <v>783</v>
      </c>
      <c r="AM37" t="s">
        <v>784</v>
      </c>
      <c r="AN37" t="s">
        <v>785</v>
      </c>
      <c r="AO37" t="s">
        <v>786</v>
      </c>
      <c r="AP37" t="s">
        <v>787</v>
      </c>
      <c r="AQ37" t="s">
        <v>788</v>
      </c>
      <c r="AR37">
        <v>0.15</v>
      </c>
      <c r="AS37" t="s">
        <v>94</v>
      </c>
      <c r="AT37">
        <v>0</v>
      </c>
      <c r="AU37">
        <v>17967.263210365723</v>
      </c>
      <c r="AV37">
        <v>0</v>
      </c>
      <c r="AW37">
        <v>12141.40364</v>
      </c>
      <c r="AX37">
        <v>10000.24369953518</v>
      </c>
      <c r="AY37">
        <v>1392.0305546329764</v>
      </c>
      <c r="AZ37">
        <v>2712.2860099999998</v>
      </c>
      <c r="BA37">
        <v>7836.0306299999993</v>
      </c>
      <c r="BB37">
        <v>2.2929036471065611</v>
      </c>
      <c r="BC37">
        <v>1.7033299078482842</v>
      </c>
      <c r="BD37">
        <v>0</v>
      </c>
      <c r="BE37">
        <v>0</v>
      </c>
      <c r="BF37">
        <v>1149</v>
      </c>
      <c r="BG37" t="s">
        <v>789</v>
      </c>
      <c r="BH37" t="s">
        <v>790</v>
      </c>
      <c r="BJ37" s="1"/>
      <c r="BK37">
        <v>24.724170000000001</v>
      </c>
    </row>
    <row r="38" spans="1:63" ht="60.75" x14ac:dyDescent="0.3">
      <c r="A38">
        <v>7855</v>
      </c>
      <c r="B38" t="s">
        <v>791</v>
      </c>
      <c r="C38" t="s">
        <v>792</v>
      </c>
      <c r="D38" t="s">
        <v>793</v>
      </c>
      <c r="E38" t="s">
        <v>794</v>
      </c>
      <c r="F38" s="1">
        <v>44377</v>
      </c>
      <c r="G38" s="1">
        <v>46174</v>
      </c>
      <c r="H38" t="s">
        <v>119</v>
      </c>
      <c r="I38" t="s">
        <v>639</v>
      </c>
      <c r="K38" t="s">
        <v>100</v>
      </c>
      <c r="L38" t="s">
        <v>99</v>
      </c>
      <c r="M38" t="s">
        <v>69</v>
      </c>
      <c r="N38" t="s">
        <v>382</v>
      </c>
      <c r="O38" t="s">
        <v>795</v>
      </c>
      <c r="P38" t="s">
        <v>796</v>
      </c>
      <c r="Q38" t="s">
        <v>797</v>
      </c>
      <c r="R38" t="s">
        <v>386</v>
      </c>
      <c r="S38" t="s">
        <v>798</v>
      </c>
      <c r="T38" t="s">
        <v>755</v>
      </c>
      <c r="U38" t="s">
        <v>756</v>
      </c>
      <c r="V38" t="s">
        <v>199</v>
      </c>
      <c r="W38" t="s">
        <v>200</v>
      </c>
      <c r="Z38">
        <v>483</v>
      </c>
      <c r="AA38" t="s">
        <v>201</v>
      </c>
      <c r="AB38" t="s">
        <v>202</v>
      </c>
      <c r="AC38" t="s">
        <v>203</v>
      </c>
      <c r="AD38" t="s">
        <v>82</v>
      </c>
      <c r="AE38" s="4" t="s">
        <v>799</v>
      </c>
      <c r="AF38" s="3">
        <v>131400</v>
      </c>
      <c r="AG38" s="3" t="s">
        <v>19447</v>
      </c>
      <c r="AH38" t="s">
        <v>800</v>
      </c>
      <c r="AI38" t="s">
        <v>801</v>
      </c>
      <c r="AJ38" t="s">
        <v>802</v>
      </c>
      <c r="AK38" t="s">
        <v>803</v>
      </c>
      <c r="AL38" t="s">
        <v>783</v>
      </c>
      <c r="AM38" t="s">
        <v>804</v>
      </c>
      <c r="AN38" t="s">
        <v>805</v>
      </c>
      <c r="AO38" t="s">
        <v>806</v>
      </c>
      <c r="AP38" t="s">
        <v>787</v>
      </c>
      <c r="AQ38" t="s">
        <v>807</v>
      </c>
      <c r="AR38">
        <v>0.3</v>
      </c>
      <c r="AS38" t="s">
        <v>154</v>
      </c>
      <c r="AT38">
        <v>1</v>
      </c>
      <c r="AU38">
        <v>212621.91154726941</v>
      </c>
      <c r="AV38">
        <v>95723.13778294553</v>
      </c>
      <c r="AW38">
        <v>194.13889</v>
      </c>
      <c r="AX38">
        <v>736.50201414660808</v>
      </c>
      <c r="AY38">
        <v>450.45758822762213</v>
      </c>
      <c r="AZ38">
        <v>8693.0569384999999</v>
      </c>
      <c r="BA38">
        <v>148.31269</v>
      </c>
      <c r="BB38">
        <v>1433.6056580678928</v>
      </c>
      <c r="BC38">
        <v>24.048526470591884</v>
      </c>
      <c r="BD38">
        <v>645.41434575116614</v>
      </c>
      <c r="BE38">
        <v>10.826731807975055</v>
      </c>
      <c r="BF38">
        <v>1879</v>
      </c>
      <c r="BG38" t="s">
        <v>808</v>
      </c>
      <c r="BH38" t="s">
        <v>809</v>
      </c>
      <c r="BJ38" s="1"/>
      <c r="BK38">
        <v>8.9169199999999993</v>
      </c>
    </row>
    <row r="39" spans="1:63" ht="30.75" x14ac:dyDescent="0.3">
      <c r="A39">
        <v>7856</v>
      </c>
      <c r="B39" t="s">
        <v>810</v>
      </c>
      <c r="C39" t="s">
        <v>811</v>
      </c>
      <c r="D39" t="s">
        <v>812</v>
      </c>
      <c r="E39" t="s">
        <v>813</v>
      </c>
      <c r="F39" s="1">
        <v>45380</v>
      </c>
      <c r="G39" s="1">
        <v>46174</v>
      </c>
      <c r="H39" t="s">
        <v>119</v>
      </c>
      <c r="I39" t="s">
        <v>639</v>
      </c>
      <c r="K39" t="s">
        <v>100</v>
      </c>
      <c r="L39" t="s">
        <v>99</v>
      </c>
      <c r="M39" t="s">
        <v>69</v>
      </c>
      <c r="N39" t="s">
        <v>382</v>
      </c>
      <c r="O39" t="s">
        <v>814</v>
      </c>
      <c r="P39" t="s">
        <v>815</v>
      </c>
      <c r="Q39" t="s">
        <v>816</v>
      </c>
      <c r="R39" t="s">
        <v>817</v>
      </c>
      <c r="S39" t="s">
        <v>818</v>
      </c>
      <c r="T39" t="s">
        <v>755</v>
      </c>
      <c r="U39" t="s">
        <v>756</v>
      </c>
      <c r="V39" t="s">
        <v>199</v>
      </c>
      <c r="W39" t="s">
        <v>200</v>
      </c>
      <c r="Z39">
        <v>483</v>
      </c>
      <c r="AA39" t="s">
        <v>201</v>
      </c>
      <c r="AB39" t="s">
        <v>202</v>
      </c>
      <c r="AC39" t="s">
        <v>203</v>
      </c>
      <c r="AD39" t="s">
        <v>82</v>
      </c>
      <c r="AE39" s="4" t="s">
        <v>819</v>
      </c>
      <c r="AF39" s="3">
        <v>3500000</v>
      </c>
      <c r="AG39" s="3" t="s">
        <v>19447</v>
      </c>
      <c r="AH39" t="s">
        <v>820</v>
      </c>
      <c r="AI39" t="s">
        <v>821</v>
      </c>
      <c r="AJ39" t="s">
        <v>822</v>
      </c>
      <c r="AK39" t="s">
        <v>823</v>
      </c>
      <c r="AL39" t="s">
        <v>783</v>
      </c>
      <c r="AM39" t="s">
        <v>824</v>
      </c>
      <c r="AN39" t="s">
        <v>825</v>
      </c>
      <c r="AO39" t="s">
        <v>826</v>
      </c>
      <c r="AP39" t="s">
        <v>787</v>
      </c>
      <c r="AQ39" t="s">
        <v>827</v>
      </c>
      <c r="AR39">
        <v>0.3</v>
      </c>
      <c r="AS39" t="s">
        <v>154</v>
      </c>
      <c r="AT39">
        <v>1</v>
      </c>
      <c r="AU39">
        <v>41346.765908533853</v>
      </c>
      <c r="AV39">
        <v>15645.735875898319</v>
      </c>
      <c r="AW39">
        <v>6398.9177571</v>
      </c>
      <c r="AX39">
        <v>3904.3433476358505</v>
      </c>
      <c r="AY39">
        <v>1215.4683296713717</v>
      </c>
      <c r="AZ39">
        <v>275.29617999999994</v>
      </c>
      <c r="BA39">
        <v>2416.6931500000001</v>
      </c>
      <c r="BB39">
        <v>17.108819093782699</v>
      </c>
      <c r="BC39">
        <v>15.359186400836835</v>
      </c>
      <c r="BD39">
        <v>6.4740266574175216</v>
      </c>
      <c r="BE39">
        <v>5.8119605830303653</v>
      </c>
      <c r="BF39">
        <v>1879</v>
      </c>
      <c r="BG39" t="s">
        <v>828</v>
      </c>
      <c r="BH39" t="s">
        <v>829</v>
      </c>
      <c r="BI39">
        <v>6877</v>
      </c>
      <c r="BJ39" s="1">
        <v>44957</v>
      </c>
      <c r="BK39">
        <v>27.299679999999999</v>
      </c>
    </row>
    <row r="40" spans="1:63" ht="30.75" x14ac:dyDescent="0.3">
      <c r="A40">
        <v>7857</v>
      </c>
      <c r="B40" t="s">
        <v>830</v>
      </c>
      <c r="C40" t="s">
        <v>831</v>
      </c>
      <c r="D40" t="s">
        <v>832</v>
      </c>
      <c r="E40" t="s">
        <v>833</v>
      </c>
      <c r="F40" s="1">
        <v>44255</v>
      </c>
      <c r="G40" s="1">
        <v>44377</v>
      </c>
      <c r="H40" t="s">
        <v>615</v>
      </c>
      <c r="I40" t="s">
        <v>515</v>
      </c>
      <c r="K40" t="s">
        <v>132</v>
      </c>
      <c r="L40" t="s">
        <v>303</v>
      </c>
      <c r="M40" t="s">
        <v>120</v>
      </c>
      <c r="N40" t="s">
        <v>617</v>
      </c>
      <c r="P40" t="s">
        <v>834</v>
      </c>
      <c r="Q40" t="s">
        <v>835</v>
      </c>
      <c r="R40" t="s">
        <v>518</v>
      </c>
      <c r="S40" t="s">
        <v>836</v>
      </c>
      <c r="T40" t="s">
        <v>837</v>
      </c>
      <c r="U40" t="s">
        <v>838</v>
      </c>
      <c r="V40" t="s">
        <v>623</v>
      </c>
      <c r="W40" t="s">
        <v>624</v>
      </c>
      <c r="Z40">
        <v>474</v>
      </c>
      <c r="AA40" t="s">
        <v>346</v>
      </c>
      <c r="AB40" t="s">
        <v>347</v>
      </c>
      <c r="AC40" t="s">
        <v>348</v>
      </c>
      <c r="AD40" t="s">
        <v>82</v>
      </c>
      <c r="AE40" s="4" t="s">
        <v>839</v>
      </c>
      <c r="AF40" s="3">
        <v>266000</v>
      </c>
      <c r="AG40" s="3" t="s">
        <v>19447</v>
      </c>
      <c r="AH40" t="s">
        <v>840</v>
      </c>
      <c r="AI40" t="s">
        <v>841</v>
      </c>
      <c r="AJ40" t="s">
        <v>842</v>
      </c>
      <c r="AK40" t="s">
        <v>843</v>
      </c>
      <c r="AL40" t="s">
        <v>844</v>
      </c>
      <c r="AM40" t="s">
        <v>845</v>
      </c>
      <c r="AN40" t="s">
        <v>846</v>
      </c>
      <c r="AO40" t="s">
        <v>847</v>
      </c>
      <c r="AP40" t="s">
        <v>848</v>
      </c>
      <c r="AQ40" t="s">
        <v>849</v>
      </c>
      <c r="AR40">
        <v>0.27</v>
      </c>
      <c r="AS40" t="s">
        <v>154</v>
      </c>
      <c r="AT40">
        <v>4</v>
      </c>
      <c r="AU40">
        <v>0</v>
      </c>
      <c r="AV40">
        <v>0</v>
      </c>
      <c r="AW40">
        <v>105.20135999999999</v>
      </c>
      <c r="AX40">
        <v>459.93926061657106</v>
      </c>
      <c r="AY40">
        <v>133.09616334747017</v>
      </c>
      <c r="AZ40">
        <v>267.46594563376851</v>
      </c>
      <c r="BA40">
        <v>213.33131187085201</v>
      </c>
      <c r="BB40">
        <v>0</v>
      </c>
      <c r="BC40">
        <v>0</v>
      </c>
      <c r="BD40">
        <v>0</v>
      </c>
      <c r="BE40">
        <v>0</v>
      </c>
      <c r="BF40">
        <v>82</v>
      </c>
      <c r="BG40" t="s">
        <v>850</v>
      </c>
      <c r="BH40" t="s">
        <v>851</v>
      </c>
      <c r="BJ40" s="1"/>
      <c r="BK40">
        <v>27.37424</v>
      </c>
    </row>
    <row r="41" spans="1:63" ht="30.75" x14ac:dyDescent="0.3">
      <c r="A41">
        <v>7858</v>
      </c>
      <c r="B41" t="s">
        <v>852</v>
      </c>
      <c r="C41" t="s">
        <v>853</v>
      </c>
      <c r="D41" t="s">
        <v>854</v>
      </c>
      <c r="E41" t="s">
        <v>855</v>
      </c>
      <c r="F41" s="1">
        <v>44530</v>
      </c>
      <c r="G41" s="1">
        <v>44713</v>
      </c>
      <c r="H41" t="s">
        <v>119</v>
      </c>
      <c r="I41" t="s">
        <v>515</v>
      </c>
      <c r="K41" t="s">
        <v>133</v>
      </c>
      <c r="L41" t="s">
        <v>133</v>
      </c>
      <c r="M41" t="s">
        <v>69</v>
      </c>
      <c r="N41" t="s">
        <v>617</v>
      </c>
      <c r="P41" t="s">
        <v>856</v>
      </c>
      <c r="Q41" t="s">
        <v>857</v>
      </c>
      <c r="R41" t="s">
        <v>518</v>
      </c>
      <c r="S41" t="s">
        <v>858</v>
      </c>
      <c r="T41" t="s">
        <v>837</v>
      </c>
      <c r="U41" t="s">
        <v>838</v>
      </c>
      <c r="V41" t="s">
        <v>623</v>
      </c>
      <c r="W41" t="s">
        <v>624</v>
      </c>
      <c r="Z41">
        <v>474</v>
      </c>
      <c r="AA41" t="s">
        <v>346</v>
      </c>
      <c r="AB41" t="s">
        <v>347</v>
      </c>
      <c r="AC41" t="s">
        <v>348</v>
      </c>
      <c r="AD41" t="s">
        <v>82</v>
      </c>
      <c r="AE41" s="4" t="s">
        <v>859</v>
      </c>
      <c r="AF41" s="3">
        <v>5000000</v>
      </c>
      <c r="AG41" s="3" t="s">
        <v>19447</v>
      </c>
      <c r="AH41" t="s">
        <v>860</v>
      </c>
      <c r="AI41" t="s">
        <v>861</v>
      </c>
      <c r="AJ41" t="s">
        <v>862</v>
      </c>
      <c r="AK41" t="s">
        <v>863</v>
      </c>
      <c r="AL41" t="s">
        <v>864</v>
      </c>
      <c r="AM41" t="s">
        <v>865</v>
      </c>
      <c r="AN41" t="s">
        <v>866</v>
      </c>
      <c r="AO41" t="s">
        <v>867</v>
      </c>
      <c r="AP41" t="s">
        <v>868</v>
      </c>
      <c r="AQ41" t="s">
        <v>869</v>
      </c>
      <c r="AR41">
        <v>0.49</v>
      </c>
      <c r="AS41" t="s">
        <v>94</v>
      </c>
      <c r="AT41">
        <v>0</v>
      </c>
      <c r="AU41">
        <v>233458.58996276674</v>
      </c>
      <c r="AV41">
        <v>162078.36221346579</v>
      </c>
      <c r="AW41">
        <v>1881.42364</v>
      </c>
      <c r="AX41">
        <v>7114.5389181600804</v>
      </c>
      <c r="AY41">
        <v>1795.7418864341216</v>
      </c>
      <c r="AZ41">
        <v>3287.8334463286224</v>
      </c>
      <c r="BA41">
        <v>3705.50041540038</v>
      </c>
      <c r="BB41">
        <v>63.003255644633768</v>
      </c>
      <c r="BC41">
        <v>33.383017968063577</v>
      </c>
      <c r="BD41">
        <v>43.739939021421804</v>
      </c>
      <c r="BE41">
        <v>23.176122492941328</v>
      </c>
      <c r="BF41">
        <v>418</v>
      </c>
      <c r="BG41" t="s">
        <v>870</v>
      </c>
      <c r="BH41" t="s">
        <v>871</v>
      </c>
      <c r="BJ41" s="1"/>
      <c r="BK41">
        <v>48.500909999999998</v>
      </c>
    </row>
    <row r="42" spans="1:63" ht="90.75" x14ac:dyDescent="0.3">
      <c r="A42">
        <v>7859</v>
      </c>
      <c r="B42" t="s">
        <v>872</v>
      </c>
      <c r="C42" t="s">
        <v>873</v>
      </c>
      <c r="D42" t="s">
        <v>874</v>
      </c>
      <c r="E42" t="s">
        <v>875</v>
      </c>
      <c r="F42" s="1">
        <v>44895</v>
      </c>
      <c r="G42" s="1">
        <v>45107</v>
      </c>
      <c r="H42" t="s">
        <v>119</v>
      </c>
      <c r="I42" t="s">
        <v>66</v>
      </c>
      <c r="K42" t="s">
        <v>303</v>
      </c>
      <c r="L42" t="s">
        <v>100</v>
      </c>
      <c r="M42" t="s">
        <v>69</v>
      </c>
      <c r="N42" t="s">
        <v>264</v>
      </c>
      <c r="P42" t="s">
        <v>876</v>
      </c>
      <c r="Q42" t="s">
        <v>877</v>
      </c>
      <c r="R42" t="s">
        <v>267</v>
      </c>
      <c r="S42" t="s">
        <v>878</v>
      </c>
      <c r="T42" t="s">
        <v>269</v>
      </c>
      <c r="U42" t="s">
        <v>270</v>
      </c>
      <c r="V42" t="s">
        <v>141</v>
      </c>
      <c r="W42" t="s">
        <v>142</v>
      </c>
      <c r="Z42">
        <v>478</v>
      </c>
      <c r="AA42" t="s">
        <v>79</v>
      </c>
      <c r="AB42" t="s">
        <v>80</v>
      </c>
      <c r="AC42" t="s">
        <v>81</v>
      </c>
      <c r="AD42" t="s">
        <v>82</v>
      </c>
      <c r="AE42" s="4" t="s">
        <v>879</v>
      </c>
      <c r="AF42" s="3">
        <v>2800000</v>
      </c>
      <c r="AG42" s="3" t="s">
        <v>19447</v>
      </c>
      <c r="AH42" t="s">
        <v>880</v>
      </c>
      <c r="AI42" t="s">
        <v>881</v>
      </c>
      <c r="AJ42" t="s">
        <v>882</v>
      </c>
      <c r="AK42" t="s">
        <v>883</v>
      </c>
      <c r="AL42" t="s">
        <v>884</v>
      </c>
      <c r="AM42" t="s">
        <v>885</v>
      </c>
      <c r="AN42" t="s">
        <v>886</v>
      </c>
      <c r="AO42" t="s">
        <v>887</v>
      </c>
      <c r="AP42" t="s">
        <v>888</v>
      </c>
      <c r="AQ42" t="s">
        <v>889</v>
      </c>
      <c r="AR42">
        <v>0.18</v>
      </c>
      <c r="AS42" t="s">
        <v>890</v>
      </c>
      <c r="AT42">
        <v>0</v>
      </c>
      <c r="AU42">
        <v>151035.66737123756</v>
      </c>
      <c r="AV42">
        <v>55555.413751223758</v>
      </c>
      <c r="AW42">
        <v>2918.6441799999998</v>
      </c>
      <c r="AX42">
        <v>2569.1203463579268</v>
      </c>
      <c r="AY42">
        <v>340.44225736128021</v>
      </c>
      <c r="AZ42">
        <v>592.70470525665849</v>
      </c>
      <c r="BA42">
        <v>1651.9804033956468</v>
      </c>
      <c r="BB42">
        <v>91.427033311523346</v>
      </c>
      <c r="BC42">
        <v>67.285904285219956</v>
      </c>
      <c r="BD42">
        <v>33.629584005372926</v>
      </c>
      <c r="BE42">
        <v>24.749758234275845</v>
      </c>
      <c r="BF42">
        <v>812</v>
      </c>
      <c r="BG42" t="s">
        <v>891</v>
      </c>
      <c r="BH42" t="s">
        <v>892</v>
      </c>
      <c r="BJ42" s="1"/>
      <c r="BK42">
        <v>26.016290000000001</v>
      </c>
    </row>
    <row r="43" spans="1:63" ht="90.75" x14ac:dyDescent="0.3">
      <c r="A43">
        <v>7860</v>
      </c>
      <c r="B43" t="s">
        <v>893</v>
      </c>
      <c r="C43" t="s">
        <v>894</v>
      </c>
      <c r="D43" t="s">
        <v>895</v>
      </c>
      <c r="E43" t="s">
        <v>896</v>
      </c>
      <c r="F43" s="1">
        <v>44742</v>
      </c>
      <c r="G43" s="1">
        <v>45077</v>
      </c>
      <c r="H43" t="s">
        <v>119</v>
      </c>
      <c r="I43" t="s">
        <v>66</v>
      </c>
      <c r="K43" t="s">
        <v>99</v>
      </c>
      <c r="L43" t="s">
        <v>99</v>
      </c>
      <c r="M43" t="s">
        <v>120</v>
      </c>
      <c r="N43" t="s">
        <v>264</v>
      </c>
      <c r="P43" t="s">
        <v>897</v>
      </c>
      <c r="Q43" t="s">
        <v>898</v>
      </c>
      <c r="R43" t="s">
        <v>267</v>
      </c>
      <c r="S43" t="s">
        <v>899</v>
      </c>
      <c r="T43" t="s">
        <v>900</v>
      </c>
      <c r="U43" t="s">
        <v>901</v>
      </c>
      <c r="V43" t="s">
        <v>141</v>
      </c>
      <c r="W43" t="s">
        <v>142</v>
      </c>
      <c r="Z43">
        <v>478</v>
      </c>
      <c r="AA43" t="s">
        <v>79</v>
      </c>
      <c r="AB43" t="s">
        <v>80</v>
      </c>
      <c r="AC43" t="s">
        <v>81</v>
      </c>
      <c r="AD43" t="s">
        <v>82</v>
      </c>
      <c r="AE43" s="4" t="s">
        <v>902</v>
      </c>
      <c r="AF43" s="3">
        <v>27000000</v>
      </c>
      <c r="AG43" s="3" t="s">
        <v>19447</v>
      </c>
      <c r="AH43" t="s">
        <v>903</v>
      </c>
      <c r="AI43" t="s">
        <v>904</v>
      </c>
      <c r="AJ43" t="s">
        <v>905</v>
      </c>
      <c r="AK43" t="s">
        <v>906</v>
      </c>
      <c r="AL43" t="s">
        <v>907</v>
      </c>
      <c r="AM43" t="s">
        <v>908</v>
      </c>
      <c r="AN43" t="s">
        <v>909</v>
      </c>
      <c r="AO43" t="s">
        <v>910</v>
      </c>
      <c r="AP43" t="s">
        <v>911</v>
      </c>
      <c r="AQ43" t="s">
        <v>912</v>
      </c>
      <c r="AR43">
        <v>0.25</v>
      </c>
      <c r="AS43" t="s">
        <v>94</v>
      </c>
      <c r="AT43">
        <v>0</v>
      </c>
      <c r="AU43">
        <v>113799.05415731999</v>
      </c>
      <c r="AV43">
        <v>45828.833162369265</v>
      </c>
      <c r="AW43">
        <v>5784.9682999999995</v>
      </c>
      <c r="AX43">
        <v>6089.4387539334248</v>
      </c>
      <c r="AY43">
        <v>1257.3272039312035</v>
      </c>
      <c r="AZ43">
        <v>2568.2520479889049</v>
      </c>
      <c r="BA43">
        <v>3485.9553496220751</v>
      </c>
      <c r="BB43">
        <v>32.645011982054605</v>
      </c>
      <c r="BC43">
        <v>18.796689092981133</v>
      </c>
      <c r="BD43">
        <v>13.146706875444554</v>
      </c>
      <c r="BE43">
        <v>7.5697494572870996</v>
      </c>
      <c r="BF43">
        <v>782</v>
      </c>
      <c r="BG43" t="s">
        <v>913</v>
      </c>
      <c r="BH43" t="s">
        <v>914</v>
      </c>
      <c r="BJ43" s="1"/>
      <c r="BK43">
        <v>475.34863999999999</v>
      </c>
    </row>
    <row r="44" spans="1:63" ht="75.75" x14ac:dyDescent="0.3">
      <c r="A44">
        <v>7862</v>
      </c>
      <c r="B44" t="s">
        <v>915</v>
      </c>
      <c r="C44" t="s">
        <v>916</v>
      </c>
      <c r="D44" t="s">
        <v>917</v>
      </c>
      <c r="E44" t="s">
        <v>918</v>
      </c>
      <c r="F44" s="1">
        <v>45444</v>
      </c>
      <c r="G44" s="1">
        <v>47299</v>
      </c>
      <c r="H44" t="s">
        <v>119</v>
      </c>
      <c r="I44" t="s">
        <v>66</v>
      </c>
      <c r="K44" t="s">
        <v>99</v>
      </c>
      <c r="L44" t="s">
        <v>99</v>
      </c>
      <c r="M44" t="s">
        <v>120</v>
      </c>
      <c r="N44" t="s">
        <v>492</v>
      </c>
      <c r="P44" t="s">
        <v>596</v>
      </c>
      <c r="Q44" t="s">
        <v>597</v>
      </c>
      <c r="R44" t="s">
        <v>267</v>
      </c>
      <c r="S44" t="s">
        <v>598</v>
      </c>
      <c r="T44" t="s">
        <v>269</v>
      </c>
      <c r="U44" t="s">
        <v>270</v>
      </c>
      <c r="V44" t="s">
        <v>141</v>
      </c>
      <c r="W44" t="s">
        <v>142</v>
      </c>
      <c r="Z44">
        <v>478</v>
      </c>
      <c r="AA44" t="s">
        <v>79</v>
      </c>
      <c r="AB44" t="s">
        <v>80</v>
      </c>
      <c r="AC44" t="s">
        <v>81</v>
      </c>
      <c r="AD44" t="s">
        <v>82</v>
      </c>
      <c r="AE44" s="4" t="s">
        <v>919</v>
      </c>
      <c r="AF44" s="3">
        <v>5570000</v>
      </c>
      <c r="AG44" s="3" t="s">
        <v>19447</v>
      </c>
      <c r="AH44" t="s">
        <v>920</v>
      </c>
      <c r="AI44" t="s">
        <v>921</v>
      </c>
      <c r="AJ44" t="s">
        <v>922</v>
      </c>
      <c r="AK44" t="s">
        <v>923</v>
      </c>
      <c r="AL44" t="s">
        <v>924</v>
      </c>
      <c r="AM44" t="s">
        <v>925</v>
      </c>
      <c r="AN44" t="s">
        <v>926</v>
      </c>
      <c r="AO44" t="s">
        <v>927</v>
      </c>
      <c r="AP44" t="s">
        <v>928</v>
      </c>
      <c r="AQ44" t="s">
        <v>929</v>
      </c>
      <c r="AR44">
        <v>0.25</v>
      </c>
      <c r="AS44" t="s">
        <v>94</v>
      </c>
      <c r="AT44">
        <v>0</v>
      </c>
      <c r="AU44">
        <v>329041.36552727583</v>
      </c>
      <c r="AV44">
        <v>139000.12550107521</v>
      </c>
      <c r="AW44">
        <v>5673.0558700000001</v>
      </c>
      <c r="AX44">
        <v>4560.0535040066306</v>
      </c>
      <c r="AY44">
        <v>1150.8835822853673</v>
      </c>
      <c r="AZ44">
        <v>1654.499181952036</v>
      </c>
      <c r="BA44">
        <v>2813.8186016458299</v>
      </c>
      <c r="BB44">
        <v>116.93766091915673</v>
      </c>
      <c r="BC44">
        <v>73.638756566309723</v>
      </c>
      <c r="BD44">
        <v>49.39910675825822</v>
      </c>
      <c r="BE44">
        <v>31.10793194058661</v>
      </c>
      <c r="BF44">
        <v>3004</v>
      </c>
      <c r="BG44" t="s">
        <v>930</v>
      </c>
      <c r="BH44" t="s">
        <v>931</v>
      </c>
      <c r="BJ44" s="1"/>
      <c r="BK44">
        <v>86.642880000000005</v>
      </c>
    </row>
    <row r="45" spans="1:63" ht="165.75" x14ac:dyDescent="0.3">
      <c r="A45">
        <v>7863</v>
      </c>
      <c r="B45" t="s">
        <v>932</v>
      </c>
      <c r="C45" t="s">
        <v>933</v>
      </c>
      <c r="D45" t="s">
        <v>934</v>
      </c>
      <c r="E45" t="s">
        <v>935</v>
      </c>
      <c r="F45" s="1">
        <v>44713</v>
      </c>
      <c r="G45" s="1">
        <v>45809</v>
      </c>
      <c r="H45" t="s">
        <v>119</v>
      </c>
      <c r="I45" t="s">
        <v>66</v>
      </c>
      <c r="K45" t="s">
        <v>99</v>
      </c>
      <c r="L45" t="s">
        <v>99</v>
      </c>
      <c r="M45" t="s">
        <v>69</v>
      </c>
      <c r="N45" t="s">
        <v>70</v>
      </c>
      <c r="P45" t="s">
        <v>936</v>
      </c>
      <c r="Q45" t="s">
        <v>937</v>
      </c>
      <c r="R45" t="s">
        <v>73</v>
      </c>
      <c r="S45" t="s">
        <v>938</v>
      </c>
      <c r="T45" t="s">
        <v>269</v>
      </c>
      <c r="U45" t="s">
        <v>270</v>
      </c>
      <c r="V45" t="s">
        <v>141</v>
      </c>
      <c r="W45" t="s">
        <v>142</v>
      </c>
      <c r="Z45">
        <v>478</v>
      </c>
      <c r="AA45" t="s">
        <v>79</v>
      </c>
      <c r="AB45" t="s">
        <v>80</v>
      </c>
      <c r="AC45" t="s">
        <v>81</v>
      </c>
      <c r="AD45" t="s">
        <v>82</v>
      </c>
      <c r="AE45" s="4" t="s">
        <v>939</v>
      </c>
      <c r="AF45" s="3">
        <v>2520000</v>
      </c>
      <c r="AG45" s="3" t="s">
        <v>19447</v>
      </c>
      <c r="AH45" t="s">
        <v>940</v>
      </c>
      <c r="AI45" t="s">
        <v>941</v>
      </c>
      <c r="AJ45" t="s">
        <v>942</v>
      </c>
      <c r="AK45" t="s">
        <v>943</v>
      </c>
      <c r="AL45" t="s">
        <v>944</v>
      </c>
      <c r="AM45" t="s">
        <v>945</v>
      </c>
      <c r="AN45" t="s">
        <v>946</v>
      </c>
      <c r="AO45" t="s">
        <v>947</v>
      </c>
      <c r="AP45" t="s">
        <v>948</v>
      </c>
      <c r="AQ45" t="s">
        <v>949</v>
      </c>
      <c r="AR45">
        <v>0.25</v>
      </c>
      <c r="AS45" t="s">
        <v>94</v>
      </c>
      <c r="AT45">
        <v>0</v>
      </c>
      <c r="AU45">
        <v>1475638.0962913015</v>
      </c>
      <c r="AV45">
        <v>632129.03431757726</v>
      </c>
      <c r="AW45">
        <v>4611.9611999999997</v>
      </c>
      <c r="AX45">
        <v>2772.0775981477373</v>
      </c>
      <c r="AY45">
        <v>483.22106676818532</v>
      </c>
      <c r="AZ45">
        <v>511.96518864383631</v>
      </c>
      <c r="BA45">
        <v>2068.6336996424011</v>
      </c>
      <c r="BB45">
        <v>713.33948419499836</v>
      </c>
      <c r="BC45">
        <v>571.82001549697065</v>
      </c>
      <c r="BD45">
        <v>305.57804140329517</v>
      </c>
      <c r="BE45">
        <v>244.95439302361748</v>
      </c>
      <c r="BF45">
        <v>1514</v>
      </c>
      <c r="BG45" t="s">
        <v>950</v>
      </c>
      <c r="BH45" t="s">
        <v>951</v>
      </c>
      <c r="BJ45" s="1"/>
      <c r="BK45">
        <v>56.058239999999998</v>
      </c>
    </row>
    <row r="46" spans="1:63" ht="16.5" x14ac:dyDescent="0.3">
      <c r="A46">
        <v>7864</v>
      </c>
      <c r="B46" t="s">
        <v>952</v>
      </c>
      <c r="C46" t="s">
        <v>953</v>
      </c>
      <c r="D46" t="s">
        <v>954</v>
      </c>
      <c r="E46" t="s">
        <v>955</v>
      </c>
      <c r="F46" s="1">
        <v>45107</v>
      </c>
      <c r="G46" s="1">
        <v>45658</v>
      </c>
      <c r="H46" t="s">
        <v>119</v>
      </c>
      <c r="I46" t="s">
        <v>616</v>
      </c>
      <c r="K46" t="s">
        <v>100</v>
      </c>
      <c r="L46" t="s">
        <v>133</v>
      </c>
      <c r="M46" t="s">
        <v>120</v>
      </c>
      <c r="N46" t="s">
        <v>617</v>
      </c>
      <c r="P46" t="s">
        <v>956</v>
      </c>
      <c r="Q46" t="s">
        <v>957</v>
      </c>
      <c r="R46" t="s">
        <v>518</v>
      </c>
      <c r="S46" t="s">
        <v>958</v>
      </c>
      <c r="T46" t="s">
        <v>837</v>
      </c>
      <c r="U46" t="s">
        <v>838</v>
      </c>
      <c r="V46" t="s">
        <v>623</v>
      </c>
      <c r="W46" t="s">
        <v>624</v>
      </c>
      <c r="Z46">
        <v>474</v>
      </c>
      <c r="AA46" t="s">
        <v>346</v>
      </c>
      <c r="AB46" t="s">
        <v>347</v>
      </c>
      <c r="AC46" t="s">
        <v>348</v>
      </c>
      <c r="AD46" t="s">
        <v>82</v>
      </c>
      <c r="AE46" s="4" t="s">
        <v>959</v>
      </c>
      <c r="AF46" s="3">
        <v>4500000</v>
      </c>
      <c r="AG46" s="3" t="s">
        <v>19447</v>
      </c>
      <c r="AH46" t="s">
        <v>960</v>
      </c>
      <c r="AI46" t="s">
        <v>961</v>
      </c>
      <c r="AK46" t="s">
        <v>962</v>
      </c>
      <c r="AL46" t="s">
        <v>963</v>
      </c>
      <c r="AM46" t="s">
        <v>964</v>
      </c>
      <c r="AN46" t="s">
        <v>965</v>
      </c>
      <c r="AO46" t="s">
        <v>966</v>
      </c>
      <c r="AP46" t="s">
        <v>967</v>
      </c>
      <c r="AQ46" t="s">
        <v>968</v>
      </c>
      <c r="AR46">
        <v>0.42</v>
      </c>
      <c r="AS46" t="s">
        <v>890</v>
      </c>
      <c r="AT46">
        <v>0</v>
      </c>
      <c r="AU46">
        <v>419471.56634872715</v>
      </c>
      <c r="AV46">
        <v>274980.61135849141</v>
      </c>
      <c r="AW46">
        <v>7089.6553599999997</v>
      </c>
      <c r="AX46">
        <v>5073.3157002284006</v>
      </c>
      <c r="AY46">
        <v>1665.7650518771804</v>
      </c>
      <c r="AZ46">
        <v>1739.7970191795987</v>
      </c>
      <c r="BA46">
        <v>3108.279337512301</v>
      </c>
      <c r="BB46">
        <v>134.95298227747108</v>
      </c>
      <c r="BC46">
        <v>86.523300271399776</v>
      </c>
      <c r="BD46">
        <v>88.467149023540145</v>
      </c>
      <c r="BE46">
        <v>56.719529794313154</v>
      </c>
      <c r="BF46">
        <v>1363</v>
      </c>
      <c r="BG46" t="s">
        <v>969</v>
      </c>
      <c r="BH46" t="s">
        <v>970</v>
      </c>
      <c r="BJ46" s="1"/>
      <c r="BK46">
        <v>168.18950000000001</v>
      </c>
    </row>
    <row r="47" spans="1:63" ht="90.75" x14ac:dyDescent="0.3">
      <c r="A47">
        <v>7865</v>
      </c>
      <c r="B47" t="s">
        <v>971</v>
      </c>
      <c r="C47" t="s">
        <v>972</v>
      </c>
      <c r="D47" t="s">
        <v>973</v>
      </c>
      <c r="E47" t="s">
        <v>974</v>
      </c>
      <c r="F47" s="1">
        <v>45444</v>
      </c>
      <c r="G47" s="1">
        <v>47299</v>
      </c>
      <c r="H47" t="s">
        <v>119</v>
      </c>
      <c r="I47" t="s">
        <v>66</v>
      </c>
      <c r="K47" t="s">
        <v>303</v>
      </c>
      <c r="L47" t="s">
        <v>99</v>
      </c>
      <c r="M47" t="s">
        <v>120</v>
      </c>
      <c r="N47" t="s">
        <v>492</v>
      </c>
      <c r="P47" t="s">
        <v>876</v>
      </c>
      <c r="Q47" t="s">
        <v>877</v>
      </c>
      <c r="R47" t="s">
        <v>267</v>
      </c>
      <c r="S47" t="s">
        <v>878</v>
      </c>
      <c r="T47" t="s">
        <v>269</v>
      </c>
      <c r="U47" t="s">
        <v>270</v>
      </c>
      <c r="V47" t="s">
        <v>141</v>
      </c>
      <c r="W47" t="s">
        <v>142</v>
      </c>
      <c r="Z47">
        <v>478</v>
      </c>
      <c r="AA47" t="s">
        <v>79</v>
      </c>
      <c r="AB47" t="s">
        <v>80</v>
      </c>
      <c r="AC47" t="s">
        <v>81</v>
      </c>
      <c r="AD47" t="s">
        <v>82</v>
      </c>
      <c r="AE47" s="4" t="s">
        <v>975</v>
      </c>
      <c r="AF47" s="3">
        <v>7600000</v>
      </c>
      <c r="AG47" s="3" t="s">
        <v>19447</v>
      </c>
      <c r="AH47" t="s">
        <v>976</v>
      </c>
      <c r="AI47" t="s">
        <v>977</v>
      </c>
      <c r="AJ47" t="s">
        <v>978</v>
      </c>
      <c r="AK47" t="s">
        <v>979</v>
      </c>
      <c r="AL47" t="s">
        <v>980</v>
      </c>
      <c r="AM47" t="s">
        <v>981</v>
      </c>
      <c r="AN47" t="s">
        <v>982</v>
      </c>
      <c r="AO47" t="s">
        <v>983</v>
      </c>
      <c r="AP47" t="s">
        <v>984</v>
      </c>
      <c r="AQ47" t="s">
        <v>985</v>
      </c>
      <c r="AR47">
        <v>0.15</v>
      </c>
      <c r="AS47" t="s">
        <v>94</v>
      </c>
      <c r="AT47">
        <v>0</v>
      </c>
      <c r="AU47">
        <v>233677.15792237574</v>
      </c>
      <c r="AV47">
        <v>71800.443013292679</v>
      </c>
      <c r="AW47">
        <v>4322.5679499999997</v>
      </c>
      <c r="AX47">
        <v>3633.0332524999999</v>
      </c>
      <c r="AY47">
        <v>1128.8163710487288</v>
      </c>
      <c r="AZ47">
        <v>1546.9225144029376</v>
      </c>
      <c r="BA47">
        <v>2080.41758118914</v>
      </c>
      <c r="BB47">
        <v>112.32223762924022</v>
      </c>
      <c r="BC47">
        <v>64.421077639325532</v>
      </c>
      <c r="BD47">
        <v>34.512515017418984</v>
      </c>
      <c r="BE47">
        <v>19.794240716646378</v>
      </c>
      <c r="BF47">
        <v>3004</v>
      </c>
      <c r="BG47" t="s">
        <v>986</v>
      </c>
      <c r="BH47" t="s">
        <v>987</v>
      </c>
      <c r="BJ47" s="1"/>
      <c r="BK47">
        <v>9.12852</v>
      </c>
    </row>
    <row r="48" spans="1:63" ht="90.75" x14ac:dyDescent="0.3">
      <c r="A48">
        <v>7867</v>
      </c>
      <c r="B48" t="s">
        <v>988</v>
      </c>
      <c r="C48" t="s">
        <v>989</v>
      </c>
      <c r="D48" t="s">
        <v>990</v>
      </c>
      <c r="E48" t="s">
        <v>991</v>
      </c>
      <c r="F48" s="1">
        <v>44742</v>
      </c>
      <c r="G48" s="1">
        <v>44926</v>
      </c>
      <c r="H48" t="s">
        <v>119</v>
      </c>
      <c r="I48" t="s">
        <v>66</v>
      </c>
      <c r="K48" t="s">
        <v>100</v>
      </c>
      <c r="L48" t="s">
        <v>100</v>
      </c>
      <c r="M48" t="s">
        <v>120</v>
      </c>
      <c r="N48" t="s">
        <v>264</v>
      </c>
      <c r="P48" t="s">
        <v>992</v>
      </c>
      <c r="Q48" t="s">
        <v>993</v>
      </c>
      <c r="R48" t="s">
        <v>267</v>
      </c>
      <c r="S48" t="s">
        <v>994</v>
      </c>
      <c r="T48" t="s">
        <v>269</v>
      </c>
      <c r="U48" t="s">
        <v>270</v>
      </c>
      <c r="V48" t="s">
        <v>141</v>
      </c>
      <c r="W48" t="s">
        <v>142</v>
      </c>
      <c r="Z48">
        <v>478</v>
      </c>
      <c r="AA48" t="s">
        <v>79</v>
      </c>
      <c r="AB48" t="s">
        <v>80</v>
      </c>
      <c r="AC48" t="s">
        <v>81</v>
      </c>
      <c r="AD48" t="s">
        <v>82</v>
      </c>
      <c r="AE48" s="4" t="s">
        <v>995</v>
      </c>
      <c r="AF48" s="3">
        <v>4500000</v>
      </c>
      <c r="AG48" s="3" t="s">
        <v>19447</v>
      </c>
      <c r="AH48" t="s">
        <v>996</v>
      </c>
      <c r="AI48" t="s">
        <v>997</v>
      </c>
      <c r="AJ48" t="s">
        <v>998</v>
      </c>
      <c r="AK48" t="s">
        <v>999</v>
      </c>
      <c r="AL48" t="s">
        <v>1000</v>
      </c>
      <c r="AM48" t="s">
        <v>885</v>
      </c>
      <c r="AN48" t="s">
        <v>1001</v>
      </c>
      <c r="AO48" t="s">
        <v>1002</v>
      </c>
      <c r="AP48" t="s">
        <v>1003</v>
      </c>
      <c r="AQ48" t="s">
        <v>1004</v>
      </c>
      <c r="AR48">
        <v>0.36</v>
      </c>
      <c r="AS48" t="s">
        <v>94</v>
      </c>
      <c r="AT48">
        <v>0</v>
      </c>
      <c r="AU48">
        <v>36910.646881002387</v>
      </c>
      <c r="AV48">
        <v>18976.10283970365</v>
      </c>
      <c r="AW48">
        <v>5743.9118899999994</v>
      </c>
      <c r="AX48">
        <v>3412.4570242857221</v>
      </c>
      <c r="AY48">
        <v>644.39149516577652</v>
      </c>
      <c r="AZ48">
        <v>1112.368987952929</v>
      </c>
      <c r="BA48">
        <v>2450.6625712199007</v>
      </c>
      <c r="BB48">
        <v>15.061496965952699</v>
      </c>
      <c r="BC48">
        <v>10.359337622474303</v>
      </c>
      <c r="BD48">
        <v>7.7432540336459486</v>
      </c>
      <c r="BE48">
        <v>5.3258306934864814</v>
      </c>
      <c r="BF48">
        <v>631</v>
      </c>
      <c r="BG48" t="s">
        <v>1005</v>
      </c>
      <c r="BH48" t="s">
        <v>1006</v>
      </c>
      <c r="BJ48" s="1"/>
      <c r="BK48">
        <v>234.5102</v>
      </c>
    </row>
    <row r="49" spans="1:63" ht="60.75" x14ac:dyDescent="0.3">
      <c r="A49">
        <v>7868</v>
      </c>
      <c r="B49" t="s">
        <v>1007</v>
      </c>
      <c r="C49" t="s">
        <v>1008</v>
      </c>
      <c r="D49" t="s">
        <v>1009</v>
      </c>
      <c r="E49" t="s">
        <v>1010</v>
      </c>
      <c r="F49" s="1">
        <v>44713</v>
      </c>
      <c r="G49" s="1">
        <v>44713</v>
      </c>
      <c r="H49" t="s">
        <v>119</v>
      </c>
      <c r="I49" t="s">
        <v>66</v>
      </c>
      <c r="K49" t="s">
        <v>133</v>
      </c>
      <c r="L49" t="s">
        <v>133</v>
      </c>
      <c r="M49" t="s">
        <v>69</v>
      </c>
      <c r="N49" t="s">
        <v>264</v>
      </c>
      <c r="P49" t="s">
        <v>876</v>
      </c>
      <c r="Q49" t="s">
        <v>877</v>
      </c>
      <c r="R49" t="s">
        <v>267</v>
      </c>
      <c r="S49" t="s">
        <v>878</v>
      </c>
      <c r="T49" t="s">
        <v>1011</v>
      </c>
      <c r="U49" t="s">
        <v>1012</v>
      </c>
      <c r="V49" t="s">
        <v>310</v>
      </c>
      <c r="W49" t="s">
        <v>311</v>
      </c>
      <c r="Z49">
        <v>478</v>
      </c>
      <c r="AA49" t="s">
        <v>79</v>
      </c>
      <c r="AB49" t="s">
        <v>80</v>
      </c>
      <c r="AC49" t="s">
        <v>81</v>
      </c>
      <c r="AD49" t="s">
        <v>82</v>
      </c>
      <c r="AE49" s="4" t="s">
        <v>1013</v>
      </c>
      <c r="AF49" s="3">
        <v>5230000</v>
      </c>
      <c r="AG49" s="3" t="s">
        <v>19447</v>
      </c>
      <c r="AH49" t="s">
        <v>1014</v>
      </c>
      <c r="AI49" t="s">
        <v>1015</v>
      </c>
      <c r="AJ49" t="s">
        <v>1016</v>
      </c>
      <c r="AK49" t="s">
        <v>943</v>
      </c>
      <c r="AL49" t="s">
        <v>943</v>
      </c>
      <c r="AM49" t="s">
        <v>1017</v>
      </c>
      <c r="AN49" t="s">
        <v>1018</v>
      </c>
      <c r="AO49" t="s">
        <v>1018</v>
      </c>
      <c r="AP49" t="s">
        <v>943</v>
      </c>
      <c r="AQ49" t="s">
        <v>1019</v>
      </c>
      <c r="AR49">
        <v>0.49</v>
      </c>
      <c r="AS49" t="s">
        <v>94</v>
      </c>
      <c r="AT49">
        <v>0</v>
      </c>
      <c r="AU49">
        <v>22362.077643393743</v>
      </c>
      <c r="AV49">
        <v>12886.566079418539</v>
      </c>
      <c r="AW49">
        <v>3016.0282499999998</v>
      </c>
      <c r="AX49">
        <v>4469.7766109082377</v>
      </c>
      <c r="AY49">
        <v>1159.7792791858508</v>
      </c>
      <c r="AZ49">
        <v>2010.6364839039022</v>
      </c>
      <c r="BA49">
        <v>2133.2000191362172</v>
      </c>
      <c r="BB49">
        <v>10.482878981244655</v>
      </c>
      <c r="BC49">
        <v>5.3964671692495214</v>
      </c>
      <c r="BD49">
        <v>6.0409553552491584</v>
      </c>
      <c r="BE49">
        <v>3.1098152810721005</v>
      </c>
      <c r="BF49">
        <v>418</v>
      </c>
      <c r="BG49" t="s">
        <v>1020</v>
      </c>
      <c r="BH49" t="s">
        <v>1021</v>
      </c>
      <c r="BJ49" s="1"/>
      <c r="BK49">
        <v>80.107979999999998</v>
      </c>
    </row>
    <row r="50" spans="1:63" ht="60.75" x14ac:dyDescent="0.3">
      <c r="A50">
        <v>7869</v>
      </c>
      <c r="B50" t="s">
        <v>1022</v>
      </c>
      <c r="C50" t="s">
        <v>1023</v>
      </c>
      <c r="D50" t="s">
        <v>1024</v>
      </c>
      <c r="E50" t="s">
        <v>1025</v>
      </c>
      <c r="F50" s="1">
        <v>44926</v>
      </c>
      <c r="G50" s="1">
        <v>46022</v>
      </c>
      <c r="H50" t="s">
        <v>119</v>
      </c>
      <c r="I50" t="s">
        <v>515</v>
      </c>
      <c r="K50" t="s">
        <v>99</v>
      </c>
      <c r="L50" t="s">
        <v>99</v>
      </c>
      <c r="M50" t="s">
        <v>69</v>
      </c>
      <c r="N50" t="s">
        <v>617</v>
      </c>
      <c r="P50" t="s">
        <v>1026</v>
      </c>
      <c r="Q50" t="s">
        <v>1027</v>
      </c>
      <c r="R50" t="s">
        <v>518</v>
      </c>
      <c r="S50" t="s">
        <v>1028</v>
      </c>
      <c r="T50" t="s">
        <v>837</v>
      </c>
      <c r="U50" t="s">
        <v>838</v>
      </c>
      <c r="V50" t="s">
        <v>623</v>
      </c>
      <c r="W50" t="s">
        <v>624</v>
      </c>
      <c r="Z50">
        <v>474</v>
      </c>
      <c r="AA50" t="s">
        <v>346</v>
      </c>
      <c r="AB50" t="s">
        <v>347</v>
      </c>
      <c r="AC50" t="s">
        <v>348</v>
      </c>
      <c r="AD50" t="s">
        <v>82</v>
      </c>
      <c r="AE50" s="4" t="s">
        <v>1029</v>
      </c>
      <c r="AF50" s="3">
        <v>6740000</v>
      </c>
      <c r="AG50" s="3" t="s">
        <v>19447</v>
      </c>
      <c r="AH50" t="s">
        <v>1030</v>
      </c>
      <c r="AI50" t="s">
        <v>1031</v>
      </c>
      <c r="AJ50" t="s">
        <v>1032</v>
      </c>
      <c r="AK50" t="s">
        <v>1033</v>
      </c>
      <c r="AL50" t="s">
        <v>1034</v>
      </c>
      <c r="AM50" t="s">
        <v>1035</v>
      </c>
      <c r="AN50" t="s">
        <v>1036</v>
      </c>
      <c r="AO50" t="s">
        <v>1037</v>
      </c>
      <c r="AP50" t="s">
        <v>1038</v>
      </c>
      <c r="AQ50" t="s">
        <v>1039</v>
      </c>
      <c r="AR50">
        <v>0.25</v>
      </c>
      <c r="AS50" t="s">
        <v>94</v>
      </c>
      <c r="AT50">
        <v>0</v>
      </c>
      <c r="AU50">
        <v>32086.568601260595</v>
      </c>
      <c r="AV50">
        <v>12351.364686207437</v>
      </c>
      <c r="AW50">
        <v>1857.2714800000001</v>
      </c>
      <c r="AX50">
        <v>2867.9642615912771</v>
      </c>
      <c r="AY50">
        <v>720.40939208710063</v>
      </c>
      <c r="AZ50">
        <v>1391.0609739859533</v>
      </c>
      <c r="BA50">
        <v>1230.4180018723871</v>
      </c>
      <c r="BB50">
        <v>26.077778895003892</v>
      </c>
      <c r="BC50">
        <v>12.239872566879777</v>
      </c>
      <c r="BD50">
        <v>10.038348485971241</v>
      </c>
      <c r="BE50">
        <v>4.7116016569094459</v>
      </c>
      <c r="BF50">
        <v>1727</v>
      </c>
      <c r="BG50" t="s">
        <v>1040</v>
      </c>
      <c r="BH50" t="s">
        <v>1041</v>
      </c>
      <c r="BJ50" s="1"/>
      <c r="BK50">
        <v>91.516980000000004</v>
      </c>
    </row>
    <row r="51" spans="1:63" ht="60.75" x14ac:dyDescent="0.3">
      <c r="A51">
        <v>7870</v>
      </c>
      <c r="B51" t="s">
        <v>1042</v>
      </c>
      <c r="C51" t="s">
        <v>1043</v>
      </c>
      <c r="D51" t="s">
        <v>1044</v>
      </c>
      <c r="E51" t="s">
        <v>1045</v>
      </c>
      <c r="F51" s="1">
        <v>44713</v>
      </c>
      <c r="G51" s="1">
        <v>44713</v>
      </c>
      <c r="H51" t="s">
        <v>119</v>
      </c>
      <c r="I51" t="s">
        <v>66</v>
      </c>
      <c r="K51" t="s">
        <v>67</v>
      </c>
      <c r="L51" t="s">
        <v>68</v>
      </c>
      <c r="M51" t="s">
        <v>69</v>
      </c>
      <c r="N51" t="s">
        <v>264</v>
      </c>
      <c r="P51" t="s">
        <v>1046</v>
      </c>
      <c r="Q51" t="s">
        <v>1047</v>
      </c>
      <c r="R51" t="s">
        <v>267</v>
      </c>
      <c r="S51" t="s">
        <v>1048</v>
      </c>
      <c r="T51" t="s">
        <v>269</v>
      </c>
      <c r="U51" t="s">
        <v>270</v>
      </c>
      <c r="V51" t="s">
        <v>141</v>
      </c>
      <c r="W51" t="s">
        <v>142</v>
      </c>
      <c r="Z51">
        <v>478</v>
      </c>
      <c r="AA51" t="s">
        <v>79</v>
      </c>
      <c r="AB51" t="s">
        <v>80</v>
      </c>
      <c r="AC51" t="s">
        <v>81</v>
      </c>
      <c r="AD51" t="s">
        <v>82</v>
      </c>
      <c r="AE51" s="4" t="s">
        <v>1049</v>
      </c>
      <c r="AF51" s="3">
        <v>400000</v>
      </c>
      <c r="AG51" s="3" t="s">
        <v>19447</v>
      </c>
      <c r="AH51" t="s">
        <v>1050</v>
      </c>
      <c r="AI51" t="s">
        <v>1051</v>
      </c>
      <c r="AJ51" t="s">
        <v>1052</v>
      </c>
      <c r="AK51" t="s">
        <v>1053</v>
      </c>
      <c r="AL51" t="s">
        <v>1054</v>
      </c>
      <c r="AM51" t="s">
        <v>1055</v>
      </c>
      <c r="AN51" t="s">
        <v>1056</v>
      </c>
      <c r="AO51" t="s">
        <v>983</v>
      </c>
      <c r="AP51" t="s">
        <v>1057</v>
      </c>
      <c r="AQ51" t="s">
        <v>1058</v>
      </c>
      <c r="AR51">
        <v>0.8</v>
      </c>
      <c r="AS51" t="s">
        <v>94</v>
      </c>
      <c r="AT51">
        <v>0</v>
      </c>
      <c r="AU51">
        <v>181529.01484419141</v>
      </c>
      <c r="AV51">
        <v>164770.09947074554</v>
      </c>
      <c r="AW51">
        <v>835.13562000000002</v>
      </c>
      <c r="AX51">
        <v>1872.1246142412328</v>
      </c>
      <c r="AY51">
        <v>528.34854409160994</v>
      </c>
      <c r="AZ51">
        <v>770.62786962217456</v>
      </c>
      <c r="BA51">
        <v>1159.639994867023</v>
      </c>
      <c r="BB51">
        <v>156.53911183445123</v>
      </c>
      <c r="BC51">
        <v>94.043432097559673</v>
      </c>
      <c r="BD51">
        <v>142.08728588189118</v>
      </c>
      <c r="BE51">
        <v>85.361261253939105</v>
      </c>
      <c r="BF51">
        <v>418</v>
      </c>
      <c r="BG51" t="s">
        <v>1059</v>
      </c>
      <c r="BH51" t="s">
        <v>1060</v>
      </c>
      <c r="BJ51" s="1"/>
      <c r="BK51">
        <v>50.855159999999998</v>
      </c>
    </row>
    <row r="52" spans="1:63" x14ac:dyDescent="0.25">
      <c r="A52">
        <v>7871</v>
      </c>
      <c r="B52" t="s">
        <v>1061</v>
      </c>
      <c r="C52" t="s">
        <v>1062</v>
      </c>
      <c r="D52" t="s">
        <v>1063</v>
      </c>
      <c r="E52" t="s">
        <v>1064</v>
      </c>
      <c r="F52" s="1">
        <v>43100</v>
      </c>
      <c r="G52" s="1">
        <v>44046</v>
      </c>
      <c r="H52" t="s">
        <v>131</v>
      </c>
      <c r="I52" t="s">
        <v>616</v>
      </c>
      <c r="K52" t="s">
        <v>67</v>
      </c>
      <c r="L52" t="s">
        <v>67</v>
      </c>
      <c r="M52" t="s">
        <v>120</v>
      </c>
      <c r="N52" t="s">
        <v>617</v>
      </c>
      <c r="P52" t="s">
        <v>1065</v>
      </c>
      <c r="Q52" t="s">
        <v>1066</v>
      </c>
      <c r="R52" t="s">
        <v>518</v>
      </c>
      <c r="S52" t="s">
        <v>1067</v>
      </c>
      <c r="T52" t="s">
        <v>837</v>
      </c>
      <c r="U52" t="s">
        <v>838</v>
      </c>
      <c r="V52" t="s">
        <v>623</v>
      </c>
      <c r="W52" t="s">
        <v>624</v>
      </c>
      <c r="Z52">
        <v>474</v>
      </c>
      <c r="AA52" t="s">
        <v>346</v>
      </c>
      <c r="AB52" t="s">
        <v>347</v>
      </c>
      <c r="AC52" t="s">
        <v>348</v>
      </c>
      <c r="AD52" t="s">
        <v>82</v>
      </c>
      <c r="AE52" s="4"/>
      <c r="AR52">
        <v>1</v>
      </c>
      <c r="AS52" t="s">
        <v>94</v>
      </c>
      <c r="AT52">
        <v>0</v>
      </c>
      <c r="AU52">
        <v>1954384.7857974416</v>
      </c>
      <c r="AV52">
        <v>1953386.6118024185</v>
      </c>
      <c r="AW52">
        <v>44.937199999999997</v>
      </c>
      <c r="AX52">
        <v>1086.7774273483169</v>
      </c>
      <c r="AY52">
        <v>880.50362516147663</v>
      </c>
      <c r="AZ52">
        <v>830.7330715152392</v>
      </c>
      <c r="BA52">
        <v>387.071418349346</v>
      </c>
      <c r="BB52">
        <v>5049.1580962806675</v>
      </c>
      <c r="BC52">
        <v>1604.8428151342755</v>
      </c>
      <c r="BD52">
        <v>5046.5793112097372</v>
      </c>
      <c r="BE52">
        <v>1604.0231646868262</v>
      </c>
      <c r="BF52">
        <v>-249</v>
      </c>
      <c r="BG52" t="s">
        <v>1068</v>
      </c>
      <c r="BJ52" s="1"/>
    </row>
    <row r="53" spans="1:63" x14ac:dyDescent="0.25">
      <c r="A53">
        <v>7872</v>
      </c>
      <c r="B53" t="s">
        <v>1069</v>
      </c>
      <c r="C53" t="s">
        <v>1070</v>
      </c>
      <c r="D53" t="s">
        <v>1071</v>
      </c>
      <c r="E53" t="s">
        <v>1072</v>
      </c>
      <c r="F53" s="1">
        <v>44500</v>
      </c>
      <c r="G53" s="1">
        <v>45077</v>
      </c>
      <c r="H53" t="s">
        <v>119</v>
      </c>
      <c r="I53" t="s">
        <v>66</v>
      </c>
      <c r="K53" t="s">
        <v>132</v>
      </c>
      <c r="L53" t="s">
        <v>68</v>
      </c>
      <c r="M53" t="s">
        <v>69</v>
      </c>
      <c r="N53" t="s">
        <v>1073</v>
      </c>
      <c r="P53" t="s">
        <v>1074</v>
      </c>
      <c r="Q53" t="s">
        <v>1075</v>
      </c>
      <c r="R53" t="s">
        <v>1076</v>
      </c>
      <c r="S53" t="s">
        <v>1077</v>
      </c>
      <c r="T53" t="s">
        <v>1011</v>
      </c>
      <c r="U53" t="s">
        <v>1012</v>
      </c>
      <c r="V53" t="s">
        <v>310</v>
      </c>
      <c r="W53" t="s">
        <v>311</v>
      </c>
      <c r="Z53">
        <v>478</v>
      </c>
      <c r="AA53" t="s">
        <v>79</v>
      </c>
      <c r="AB53" t="s">
        <v>80</v>
      </c>
      <c r="AC53" t="s">
        <v>81</v>
      </c>
      <c r="AD53" t="s">
        <v>82</v>
      </c>
      <c r="AE53" s="4"/>
      <c r="AR53">
        <v>0.72</v>
      </c>
      <c r="AS53" t="s">
        <v>94</v>
      </c>
      <c r="AT53">
        <v>0</v>
      </c>
      <c r="AU53">
        <v>159494.90750307159</v>
      </c>
      <c r="AV53">
        <v>131628.99200245179</v>
      </c>
      <c r="AW53">
        <v>6617.2040299999999</v>
      </c>
      <c r="AX53">
        <v>14246.133356100001</v>
      </c>
      <c r="AY53">
        <v>4335.1803625357743</v>
      </c>
      <c r="AZ53">
        <v>4555.4244699999999</v>
      </c>
      <c r="BA53">
        <v>8314.2499000000007</v>
      </c>
      <c r="BB53">
        <v>19.183318930920223</v>
      </c>
      <c r="BC53">
        <v>12.393080268982095</v>
      </c>
      <c r="BD53">
        <v>15.831733900908102</v>
      </c>
      <c r="BE53">
        <v>10.227841685667435</v>
      </c>
      <c r="BF53">
        <v>782</v>
      </c>
      <c r="BG53" t="s">
        <v>1078</v>
      </c>
      <c r="BH53" t="s">
        <v>1079</v>
      </c>
      <c r="BJ53" s="1"/>
      <c r="BK53">
        <v>98.060640000000006</v>
      </c>
    </row>
    <row r="54" spans="1:63" x14ac:dyDescent="0.25">
      <c r="A54">
        <v>7873</v>
      </c>
      <c r="B54" t="s">
        <v>1080</v>
      </c>
      <c r="C54" t="s">
        <v>1081</v>
      </c>
      <c r="D54" t="s">
        <v>1082</v>
      </c>
      <c r="E54" t="s">
        <v>1083</v>
      </c>
      <c r="F54" s="1">
        <v>44620</v>
      </c>
      <c r="G54" s="1">
        <v>45473</v>
      </c>
      <c r="H54" t="s">
        <v>119</v>
      </c>
      <c r="I54" t="s">
        <v>66</v>
      </c>
      <c r="K54" t="s">
        <v>68</v>
      </c>
      <c r="L54" t="s">
        <v>133</v>
      </c>
      <c r="M54" t="s">
        <v>120</v>
      </c>
      <c r="N54" t="s">
        <v>1084</v>
      </c>
      <c r="P54" t="s">
        <v>1085</v>
      </c>
      <c r="Q54" t="s">
        <v>1086</v>
      </c>
      <c r="R54" t="s">
        <v>73</v>
      </c>
      <c r="S54" t="s">
        <v>1087</v>
      </c>
      <c r="T54" t="s">
        <v>1088</v>
      </c>
      <c r="U54" t="s">
        <v>1089</v>
      </c>
      <c r="V54" t="s">
        <v>623</v>
      </c>
      <c r="W54" t="s">
        <v>624</v>
      </c>
      <c r="Z54">
        <v>474</v>
      </c>
      <c r="AA54" t="s">
        <v>346</v>
      </c>
      <c r="AB54" t="s">
        <v>347</v>
      </c>
      <c r="AC54" t="s">
        <v>348</v>
      </c>
      <c r="AD54" t="s">
        <v>82</v>
      </c>
      <c r="AE54" s="4"/>
      <c r="AR54">
        <v>0.56000000000000005</v>
      </c>
      <c r="AS54" t="s">
        <v>94</v>
      </c>
      <c r="AT54">
        <v>0</v>
      </c>
      <c r="AU54">
        <v>428107.60800174729</v>
      </c>
      <c r="AV54">
        <v>322184.66504301078</v>
      </c>
      <c r="AW54">
        <v>11737.75497</v>
      </c>
      <c r="AX54">
        <v>17209.444776699998</v>
      </c>
      <c r="AY54">
        <v>7971.1380859528754</v>
      </c>
      <c r="AZ54">
        <v>8377.4204900000004</v>
      </c>
      <c r="BA54">
        <v>8531.8943400000007</v>
      </c>
      <c r="BB54">
        <v>50.177321816405346</v>
      </c>
      <c r="BC54">
        <v>25.317856595952165</v>
      </c>
      <c r="BD54">
        <v>37.762383382142403</v>
      </c>
      <c r="BE54">
        <v>19.053679482707391</v>
      </c>
      <c r="BF54">
        <v>1178</v>
      </c>
      <c r="BG54" t="s">
        <v>1090</v>
      </c>
      <c r="BH54" t="s">
        <v>1091</v>
      </c>
      <c r="BJ54" s="1"/>
      <c r="BK54">
        <v>181.62248</v>
      </c>
    </row>
    <row r="55" spans="1:63" x14ac:dyDescent="0.25">
      <c r="A55">
        <v>7874</v>
      </c>
      <c r="B55" t="s">
        <v>1092</v>
      </c>
      <c r="C55" t="s">
        <v>1093</v>
      </c>
      <c r="D55" t="s">
        <v>1094</v>
      </c>
      <c r="E55" t="s">
        <v>1095</v>
      </c>
      <c r="F55" s="1">
        <v>44500</v>
      </c>
      <c r="G55" s="1">
        <v>44865</v>
      </c>
      <c r="H55" t="s">
        <v>119</v>
      </c>
      <c r="I55" t="s">
        <v>66</v>
      </c>
      <c r="K55" t="s">
        <v>99</v>
      </c>
      <c r="L55" t="s">
        <v>99</v>
      </c>
      <c r="M55" t="s">
        <v>69</v>
      </c>
      <c r="N55" t="s">
        <v>1096</v>
      </c>
      <c r="P55" t="s">
        <v>1097</v>
      </c>
      <c r="Q55" t="s">
        <v>1098</v>
      </c>
      <c r="R55" t="s">
        <v>518</v>
      </c>
      <c r="S55" t="s">
        <v>1099</v>
      </c>
      <c r="T55" t="s">
        <v>1088</v>
      </c>
      <c r="U55" t="s">
        <v>1089</v>
      </c>
      <c r="V55" t="s">
        <v>623</v>
      </c>
      <c r="W55" t="s">
        <v>624</v>
      </c>
      <c r="Z55">
        <v>474</v>
      </c>
      <c r="AA55" t="s">
        <v>346</v>
      </c>
      <c r="AB55" t="s">
        <v>347</v>
      </c>
      <c r="AC55" t="s">
        <v>348</v>
      </c>
      <c r="AD55" t="s">
        <v>82</v>
      </c>
      <c r="AE55" s="4"/>
      <c r="AK55" t="s">
        <v>1100</v>
      </c>
      <c r="AR55">
        <v>0.25</v>
      </c>
      <c r="AS55" t="s">
        <v>94</v>
      </c>
      <c r="AT55">
        <v>0</v>
      </c>
      <c r="AU55">
        <v>211554.50600492413</v>
      </c>
      <c r="AV55">
        <v>93180.439920760662</v>
      </c>
      <c r="AW55">
        <v>856.34679000000006</v>
      </c>
      <c r="AX55">
        <v>1300.7582032630191</v>
      </c>
      <c r="AY55">
        <v>45.857800549966711</v>
      </c>
      <c r="AZ55">
        <v>165.93002729999998</v>
      </c>
      <c r="BA55">
        <v>480.82808999999997</v>
      </c>
      <c r="BB55">
        <v>439.97950703113889</v>
      </c>
      <c r="BC55">
        <v>327.09988532976411</v>
      </c>
      <c r="BD55">
        <v>193.7915896734749</v>
      </c>
      <c r="BE55">
        <v>144.07308919408388</v>
      </c>
      <c r="BF55">
        <v>570</v>
      </c>
      <c r="BG55" t="s">
        <v>1101</v>
      </c>
      <c r="BH55" t="s">
        <v>1102</v>
      </c>
      <c r="BJ55" s="1"/>
      <c r="BK55">
        <v>79.37424</v>
      </c>
    </row>
    <row r="56" spans="1:63" x14ac:dyDescent="0.25">
      <c r="A56">
        <v>7875</v>
      </c>
      <c r="B56" t="s">
        <v>1103</v>
      </c>
      <c r="C56" t="s">
        <v>1104</v>
      </c>
      <c r="D56" t="s">
        <v>1105</v>
      </c>
      <c r="E56" t="s">
        <v>1106</v>
      </c>
      <c r="F56" s="1">
        <v>45138</v>
      </c>
      <c r="G56" s="1">
        <v>45322</v>
      </c>
      <c r="H56" t="s">
        <v>119</v>
      </c>
      <c r="I56" t="s">
        <v>66</v>
      </c>
      <c r="K56" t="s">
        <v>303</v>
      </c>
      <c r="L56" t="s">
        <v>99</v>
      </c>
      <c r="M56" t="s">
        <v>120</v>
      </c>
      <c r="N56" t="s">
        <v>1096</v>
      </c>
      <c r="P56" t="s">
        <v>1097</v>
      </c>
      <c r="Q56" t="s">
        <v>1098</v>
      </c>
      <c r="R56" t="s">
        <v>518</v>
      </c>
      <c r="S56" t="s">
        <v>1099</v>
      </c>
      <c r="T56" t="s">
        <v>1088</v>
      </c>
      <c r="U56" t="s">
        <v>1089</v>
      </c>
      <c r="V56" t="s">
        <v>623</v>
      </c>
      <c r="W56" t="s">
        <v>624</v>
      </c>
      <c r="Z56">
        <v>474</v>
      </c>
      <c r="AA56" t="s">
        <v>346</v>
      </c>
      <c r="AB56" t="s">
        <v>347</v>
      </c>
      <c r="AC56" t="s">
        <v>348</v>
      </c>
      <c r="AD56" t="s">
        <v>82</v>
      </c>
      <c r="AE56" s="4"/>
      <c r="AK56" t="s">
        <v>1100</v>
      </c>
      <c r="AR56">
        <v>0.15</v>
      </c>
      <c r="AS56" t="s">
        <v>94</v>
      </c>
      <c r="AT56">
        <v>0</v>
      </c>
      <c r="AU56">
        <v>241559.59977659633</v>
      </c>
      <c r="AV56">
        <v>77300.152809246894</v>
      </c>
      <c r="AW56">
        <v>2440.9244199999998</v>
      </c>
      <c r="AX56">
        <v>2620.9123832630189</v>
      </c>
      <c r="AY56">
        <v>183.43120219986685</v>
      </c>
      <c r="AZ56">
        <v>375.51816919999999</v>
      </c>
      <c r="BA56">
        <v>1784.43534</v>
      </c>
      <c r="BB56">
        <v>135.3703294043685</v>
      </c>
      <c r="BC56">
        <v>111.83555513936257</v>
      </c>
      <c r="BD56">
        <v>43.319111136437648</v>
      </c>
      <c r="BE56">
        <v>35.787878063114981</v>
      </c>
      <c r="BF56">
        <v>1027</v>
      </c>
      <c r="BG56" t="s">
        <v>1107</v>
      </c>
      <c r="BH56" t="s">
        <v>1108</v>
      </c>
      <c r="BJ56" s="1"/>
      <c r="BK56">
        <v>29.295020000000001</v>
      </c>
    </row>
    <row r="57" spans="1:63" x14ac:dyDescent="0.25">
      <c r="A57">
        <v>7876</v>
      </c>
      <c r="B57" t="s">
        <v>1109</v>
      </c>
      <c r="C57" t="s">
        <v>1110</v>
      </c>
      <c r="D57" t="s">
        <v>1111</v>
      </c>
      <c r="E57" t="s">
        <v>1112</v>
      </c>
      <c r="F57" s="1">
        <v>45321</v>
      </c>
      <c r="G57" s="1">
        <v>45504</v>
      </c>
      <c r="H57" t="s">
        <v>119</v>
      </c>
      <c r="I57" t="s">
        <v>66</v>
      </c>
      <c r="K57" t="s">
        <v>99</v>
      </c>
      <c r="L57" t="s">
        <v>99</v>
      </c>
      <c r="M57" t="s">
        <v>69</v>
      </c>
      <c r="P57" t="s">
        <v>1113</v>
      </c>
      <c r="Q57" t="s">
        <v>1114</v>
      </c>
      <c r="R57" t="s">
        <v>518</v>
      </c>
      <c r="S57" t="s">
        <v>1115</v>
      </c>
      <c r="T57" t="s">
        <v>1088</v>
      </c>
      <c r="U57" t="s">
        <v>1089</v>
      </c>
      <c r="V57" t="s">
        <v>623</v>
      </c>
      <c r="W57" t="s">
        <v>624</v>
      </c>
      <c r="Z57">
        <v>474</v>
      </c>
      <c r="AA57" t="s">
        <v>346</v>
      </c>
      <c r="AB57" t="s">
        <v>347</v>
      </c>
      <c r="AC57" t="s">
        <v>348</v>
      </c>
      <c r="AD57" t="s">
        <v>82</v>
      </c>
      <c r="AE57" s="4"/>
      <c r="AK57" t="s">
        <v>1100</v>
      </c>
      <c r="AR57">
        <v>0.25</v>
      </c>
      <c r="AS57" t="s">
        <v>94</v>
      </c>
      <c r="AT57">
        <v>0</v>
      </c>
      <c r="AU57">
        <v>28055.681999607317</v>
      </c>
      <c r="AV57">
        <v>11763.503123058488</v>
      </c>
      <c r="AW57">
        <v>1626.9817700000001</v>
      </c>
      <c r="AX57">
        <v>1364.9633832630191</v>
      </c>
      <c r="AY57">
        <v>61.143734066622287</v>
      </c>
      <c r="AZ57">
        <v>157.5506264</v>
      </c>
      <c r="BA57">
        <v>537.48761999999999</v>
      </c>
      <c r="BB57">
        <v>52.197819923010165</v>
      </c>
      <c r="BC57">
        <v>40.365666414652303</v>
      </c>
      <c r="BD57">
        <v>21.886091298360487</v>
      </c>
      <c r="BE57">
        <v>16.924972379560966</v>
      </c>
      <c r="BF57">
        <v>1209</v>
      </c>
      <c r="BG57" t="s">
        <v>1116</v>
      </c>
      <c r="BH57" t="s">
        <v>1117</v>
      </c>
      <c r="BJ57" s="1"/>
      <c r="BK57">
        <v>42.142910000000001</v>
      </c>
    </row>
    <row r="58" spans="1:63" ht="45" x14ac:dyDescent="0.25">
      <c r="A58">
        <v>7877</v>
      </c>
      <c r="B58" t="s">
        <v>1118</v>
      </c>
      <c r="C58" t="s">
        <v>1119</v>
      </c>
      <c r="D58" t="s">
        <v>1120</v>
      </c>
      <c r="E58" t="s">
        <v>1121</v>
      </c>
      <c r="F58" s="1">
        <v>44742</v>
      </c>
      <c r="G58" s="1">
        <v>46753</v>
      </c>
      <c r="H58" t="s">
        <v>119</v>
      </c>
      <c r="I58" t="s">
        <v>66</v>
      </c>
      <c r="K58" t="s">
        <v>99</v>
      </c>
      <c r="L58" t="s">
        <v>99</v>
      </c>
      <c r="M58" t="s">
        <v>69</v>
      </c>
      <c r="N58" t="s">
        <v>492</v>
      </c>
      <c r="P58" t="s">
        <v>1122</v>
      </c>
      <c r="Q58" t="s">
        <v>1123</v>
      </c>
      <c r="R58" t="s">
        <v>73</v>
      </c>
      <c r="S58" t="s">
        <v>1124</v>
      </c>
      <c r="T58" t="s">
        <v>1125</v>
      </c>
      <c r="U58" t="s">
        <v>1126</v>
      </c>
      <c r="V58" t="s">
        <v>141</v>
      </c>
      <c r="W58" t="s">
        <v>142</v>
      </c>
      <c r="Z58">
        <v>478</v>
      </c>
      <c r="AA58" t="s">
        <v>79</v>
      </c>
      <c r="AB58" t="s">
        <v>80</v>
      </c>
      <c r="AC58" t="s">
        <v>81</v>
      </c>
      <c r="AD58" t="s">
        <v>82</v>
      </c>
      <c r="AE58" s="4" t="s">
        <v>1127</v>
      </c>
      <c r="AH58" t="s">
        <v>1128</v>
      </c>
      <c r="AI58" t="s">
        <v>1129</v>
      </c>
      <c r="AJ58" t="s">
        <v>1130</v>
      </c>
      <c r="AK58" t="s">
        <v>1131</v>
      </c>
      <c r="AL58" t="s">
        <v>1132</v>
      </c>
      <c r="AM58" t="s">
        <v>1133</v>
      </c>
      <c r="AN58" t="s">
        <v>1134</v>
      </c>
      <c r="AO58" t="s">
        <v>1135</v>
      </c>
      <c r="AP58" t="s">
        <v>1136</v>
      </c>
      <c r="AQ58" t="s">
        <v>1137</v>
      </c>
      <c r="AR58">
        <v>0.25</v>
      </c>
      <c r="AS58" t="s">
        <v>94</v>
      </c>
      <c r="AT58">
        <v>0</v>
      </c>
      <c r="AU58">
        <v>387886.68200828705</v>
      </c>
      <c r="AV58">
        <v>162122.10263464449</v>
      </c>
      <c r="AW58">
        <v>6847.0694059999996</v>
      </c>
      <c r="AX58">
        <v>8849.8756900000008</v>
      </c>
      <c r="AY58">
        <v>5306.7323071137735</v>
      </c>
      <c r="AZ58">
        <v>4182.6040899999998</v>
      </c>
      <c r="BA58">
        <v>4537.1079200000004</v>
      </c>
      <c r="BB58">
        <v>85.492055478435049</v>
      </c>
      <c r="BC58">
        <v>44.483886803078839</v>
      </c>
      <c r="BD58">
        <v>35.732476611366224</v>
      </c>
      <c r="BE58">
        <v>18.592598293237035</v>
      </c>
      <c r="BF58">
        <v>2458</v>
      </c>
      <c r="BG58" t="s">
        <v>1138</v>
      </c>
      <c r="BH58" t="s">
        <v>1139</v>
      </c>
      <c r="BJ58" s="1"/>
      <c r="BK58">
        <v>361.85415999999998</v>
      </c>
    </row>
    <row r="59" spans="1:63" x14ac:dyDescent="0.25">
      <c r="A59">
        <v>7878</v>
      </c>
      <c r="B59" t="s">
        <v>1140</v>
      </c>
      <c r="C59" t="s">
        <v>1141</v>
      </c>
      <c r="D59" t="s">
        <v>1142</v>
      </c>
      <c r="E59" t="s">
        <v>1143</v>
      </c>
      <c r="F59" s="1">
        <v>44469</v>
      </c>
      <c r="G59" s="1">
        <v>44771</v>
      </c>
      <c r="H59" t="s">
        <v>615</v>
      </c>
      <c r="I59" t="s">
        <v>515</v>
      </c>
      <c r="K59" t="s">
        <v>303</v>
      </c>
      <c r="L59" t="s">
        <v>69</v>
      </c>
      <c r="M59" t="s">
        <v>303</v>
      </c>
      <c r="N59" t="s">
        <v>1144</v>
      </c>
      <c r="P59" t="s">
        <v>516</v>
      </c>
      <c r="Q59" t="s">
        <v>517</v>
      </c>
      <c r="R59" t="s">
        <v>518</v>
      </c>
      <c r="S59" t="s">
        <v>519</v>
      </c>
      <c r="T59" t="s">
        <v>1145</v>
      </c>
      <c r="U59" t="s">
        <v>1146</v>
      </c>
      <c r="V59" t="s">
        <v>623</v>
      </c>
      <c r="W59" t="s">
        <v>624</v>
      </c>
      <c r="Z59">
        <v>474</v>
      </c>
      <c r="AA59" t="s">
        <v>346</v>
      </c>
      <c r="AB59" t="s">
        <v>347</v>
      </c>
      <c r="AC59" t="s">
        <v>348</v>
      </c>
      <c r="AD59" t="s">
        <v>82</v>
      </c>
      <c r="AE59" s="4"/>
      <c r="AR59">
        <v>0</v>
      </c>
      <c r="AS59" t="s">
        <v>154</v>
      </c>
      <c r="AT59">
        <v>3</v>
      </c>
      <c r="AU59">
        <v>0</v>
      </c>
      <c r="AV59">
        <v>0</v>
      </c>
      <c r="AW59">
        <v>1418.29386</v>
      </c>
      <c r="AX59">
        <v>1797.04386</v>
      </c>
      <c r="AY59">
        <v>1514.6472373589731</v>
      </c>
      <c r="AZ59">
        <v>1740.1654599999999</v>
      </c>
      <c r="BA59">
        <v>1541.8657800000001</v>
      </c>
      <c r="BB59">
        <v>0</v>
      </c>
      <c r="BC59">
        <v>0</v>
      </c>
      <c r="BD59">
        <v>0</v>
      </c>
      <c r="BE59">
        <v>0</v>
      </c>
      <c r="BF59">
        <v>476</v>
      </c>
      <c r="BG59" t="s">
        <v>1147</v>
      </c>
      <c r="BH59" t="s">
        <v>1148</v>
      </c>
      <c r="BJ59" s="1"/>
      <c r="BK59">
        <v>65.150949999999995</v>
      </c>
    </row>
    <row r="60" spans="1:63" ht="30.75" x14ac:dyDescent="0.3">
      <c r="A60">
        <v>7879</v>
      </c>
      <c r="B60" t="s">
        <v>1149</v>
      </c>
      <c r="C60" t="s">
        <v>1150</v>
      </c>
      <c r="D60" t="s">
        <v>1151</v>
      </c>
      <c r="E60" t="s">
        <v>1152</v>
      </c>
      <c r="F60" s="1">
        <v>45016</v>
      </c>
      <c r="G60" s="1">
        <v>45444</v>
      </c>
      <c r="H60" t="s">
        <v>119</v>
      </c>
      <c r="I60" t="s">
        <v>66</v>
      </c>
      <c r="K60" t="s">
        <v>99</v>
      </c>
      <c r="L60" t="s">
        <v>100</v>
      </c>
      <c r="M60" t="s">
        <v>120</v>
      </c>
      <c r="N60" t="s">
        <v>1153</v>
      </c>
      <c r="P60" t="s">
        <v>1154</v>
      </c>
      <c r="Q60" t="s">
        <v>1155</v>
      </c>
      <c r="R60" t="s">
        <v>267</v>
      </c>
      <c r="S60" t="s">
        <v>1156</v>
      </c>
      <c r="T60" t="s">
        <v>664</v>
      </c>
      <c r="U60" t="s">
        <v>665</v>
      </c>
      <c r="V60" t="s">
        <v>666</v>
      </c>
      <c r="W60" t="s">
        <v>667</v>
      </c>
      <c r="Z60">
        <v>478</v>
      </c>
      <c r="AA60" t="s">
        <v>79</v>
      </c>
      <c r="AB60" t="s">
        <v>80</v>
      </c>
      <c r="AC60" t="s">
        <v>81</v>
      </c>
      <c r="AD60" t="s">
        <v>82</v>
      </c>
      <c r="AE60" s="4" t="s">
        <v>1157</v>
      </c>
      <c r="AF60" s="3">
        <v>13680740</v>
      </c>
      <c r="AG60" s="3" t="s">
        <v>19447</v>
      </c>
      <c r="AH60" t="s">
        <v>1158</v>
      </c>
      <c r="AI60" t="s">
        <v>1159</v>
      </c>
      <c r="AJ60" t="s">
        <v>1160</v>
      </c>
      <c r="AK60" t="s">
        <v>1161</v>
      </c>
      <c r="AL60" t="s">
        <v>1162</v>
      </c>
      <c r="AM60" t="s">
        <v>1163</v>
      </c>
      <c r="AN60" t="s">
        <v>1164</v>
      </c>
      <c r="AO60" t="s">
        <v>1165</v>
      </c>
      <c r="AP60" t="s">
        <v>1166</v>
      </c>
      <c r="AQ60" t="s">
        <v>1167</v>
      </c>
      <c r="AR60">
        <v>0.3</v>
      </c>
      <c r="AS60" t="s">
        <v>94</v>
      </c>
      <c r="AT60">
        <v>0</v>
      </c>
      <c r="AU60">
        <v>37980.038708628599</v>
      </c>
      <c r="AV60">
        <v>18758.952655640016</v>
      </c>
      <c r="AW60">
        <v>2161.7729199999999</v>
      </c>
      <c r="AX60">
        <v>1356.0530129892381</v>
      </c>
      <c r="AY60">
        <v>894.18783295449964</v>
      </c>
      <c r="AZ60">
        <v>403.71826249999998</v>
      </c>
      <c r="BA60">
        <v>895.24506666666707</v>
      </c>
      <c r="BB60">
        <v>42.42418095644193</v>
      </c>
      <c r="BC60">
        <v>29.238730498261408</v>
      </c>
      <c r="BD60">
        <v>20.95398606940849</v>
      </c>
      <c r="BE60">
        <v>14.441479781938554</v>
      </c>
      <c r="BF60">
        <v>1149</v>
      </c>
      <c r="BG60" t="s">
        <v>1168</v>
      </c>
      <c r="BH60" t="s">
        <v>1169</v>
      </c>
      <c r="BJ60" s="1"/>
      <c r="BK60">
        <v>21.908449999999998</v>
      </c>
    </row>
    <row r="61" spans="1:63" ht="30.75" x14ac:dyDescent="0.3">
      <c r="A61">
        <v>7880</v>
      </c>
      <c r="B61" t="s">
        <v>1170</v>
      </c>
      <c r="C61" t="s">
        <v>1171</v>
      </c>
      <c r="D61" t="s">
        <v>1172</v>
      </c>
      <c r="E61" t="s">
        <v>1173</v>
      </c>
      <c r="F61" s="1">
        <v>44925</v>
      </c>
      <c r="G61" s="1">
        <v>45078</v>
      </c>
      <c r="H61" t="s">
        <v>119</v>
      </c>
      <c r="I61" t="s">
        <v>66</v>
      </c>
      <c r="K61" t="s">
        <v>68</v>
      </c>
      <c r="L61" t="s">
        <v>133</v>
      </c>
      <c r="M61" t="s">
        <v>69</v>
      </c>
      <c r="N61" t="s">
        <v>1153</v>
      </c>
      <c r="P61" t="s">
        <v>1174</v>
      </c>
      <c r="Q61" t="s">
        <v>1175</v>
      </c>
      <c r="R61" t="s">
        <v>1176</v>
      </c>
      <c r="S61" t="s">
        <v>1177</v>
      </c>
      <c r="T61" t="s">
        <v>1178</v>
      </c>
      <c r="U61" t="s">
        <v>1179</v>
      </c>
      <c r="V61" t="s">
        <v>666</v>
      </c>
      <c r="W61" t="s">
        <v>667</v>
      </c>
      <c r="Z61">
        <v>483</v>
      </c>
      <c r="AA61" t="s">
        <v>201</v>
      </c>
      <c r="AB61" t="s">
        <v>202</v>
      </c>
      <c r="AC61" t="s">
        <v>203</v>
      </c>
      <c r="AD61" t="s">
        <v>82</v>
      </c>
      <c r="AE61" s="4" t="s">
        <v>1180</v>
      </c>
      <c r="AF61" s="3">
        <v>2316210</v>
      </c>
      <c r="AG61" s="3" t="s">
        <v>19447</v>
      </c>
      <c r="AH61" t="s">
        <v>1181</v>
      </c>
      <c r="AI61" t="s">
        <v>1182</v>
      </c>
      <c r="AJ61" t="s">
        <v>1183</v>
      </c>
      <c r="AK61" t="s">
        <v>1184</v>
      </c>
      <c r="AL61" t="s">
        <v>1185</v>
      </c>
      <c r="AM61" t="s">
        <v>1186</v>
      </c>
      <c r="AN61" t="s">
        <v>1187</v>
      </c>
      <c r="AO61" t="s">
        <v>1188</v>
      </c>
      <c r="AP61" t="s">
        <v>1189</v>
      </c>
      <c r="AQ61" t="s">
        <v>1190</v>
      </c>
      <c r="AR61">
        <v>0.56000000000000005</v>
      </c>
      <c r="AS61" t="s">
        <v>94</v>
      </c>
      <c r="AT61">
        <v>0</v>
      </c>
      <c r="AU61">
        <v>17846.848165951182</v>
      </c>
      <c r="AV61">
        <v>13058.766961266845</v>
      </c>
      <c r="AW61">
        <v>487.15679999999998</v>
      </c>
      <c r="AX61">
        <v>608.24817696857701</v>
      </c>
      <c r="AY61">
        <v>443.70434539067475</v>
      </c>
      <c r="AZ61">
        <v>593.25878599999999</v>
      </c>
      <c r="BA61">
        <v>201.41919999999999</v>
      </c>
      <c r="BB61">
        <v>88.605496228518334</v>
      </c>
      <c r="BC61">
        <v>22.457962193948557</v>
      </c>
      <c r="BD61">
        <v>64.833774343592097</v>
      </c>
      <c r="BE61">
        <v>16.432778045102214</v>
      </c>
      <c r="BF61">
        <v>783</v>
      </c>
      <c r="BG61" t="s">
        <v>1191</v>
      </c>
      <c r="BH61" t="s">
        <v>1192</v>
      </c>
      <c r="BJ61" s="1"/>
      <c r="BK61">
        <v>0.91285000000000005</v>
      </c>
    </row>
    <row r="62" spans="1:63" ht="30.75" x14ac:dyDescent="0.3">
      <c r="A62">
        <v>7881</v>
      </c>
      <c r="B62" t="s">
        <v>1193</v>
      </c>
      <c r="C62" t="s">
        <v>1194</v>
      </c>
      <c r="D62" t="s">
        <v>1195</v>
      </c>
      <c r="E62" t="s">
        <v>1196</v>
      </c>
      <c r="F62" s="1">
        <v>44925</v>
      </c>
      <c r="G62" s="1">
        <v>45809</v>
      </c>
      <c r="H62" t="s">
        <v>119</v>
      </c>
      <c r="I62" t="s">
        <v>515</v>
      </c>
      <c r="K62" t="s">
        <v>68</v>
      </c>
      <c r="L62" t="s">
        <v>133</v>
      </c>
      <c r="M62" t="s">
        <v>120</v>
      </c>
      <c r="N62" t="s">
        <v>264</v>
      </c>
      <c r="P62" t="s">
        <v>1197</v>
      </c>
      <c r="Q62" t="s">
        <v>1198</v>
      </c>
      <c r="R62" t="s">
        <v>1076</v>
      </c>
      <c r="S62" t="s">
        <v>1199</v>
      </c>
      <c r="T62" t="s">
        <v>1178</v>
      </c>
      <c r="U62" t="s">
        <v>1179</v>
      </c>
      <c r="V62" t="s">
        <v>666</v>
      </c>
      <c r="W62" t="s">
        <v>667</v>
      </c>
      <c r="Z62">
        <v>483</v>
      </c>
      <c r="AA62" t="s">
        <v>201</v>
      </c>
      <c r="AB62" t="s">
        <v>202</v>
      </c>
      <c r="AC62" t="s">
        <v>203</v>
      </c>
      <c r="AD62" t="s">
        <v>82</v>
      </c>
      <c r="AE62" s="4" t="s">
        <v>1200</v>
      </c>
      <c r="AF62" s="3">
        <v>10164750</v>
      </c>
      <c r="AG62" s="3" t="s">
        <v>19447</v>
      </c>
      <c r="AH62" t="s">
        <v>1201</v>
      </c>
      <c r="AI62" t="s">
        <v>1202</v>
      </c>
      <c r="AJ62" t="s">
        <v>1183</v>
      </c>
      <c r="AK62" t="s">
        <v>1203</v>
      </c>
      <c r="AL62" t="s">
        <v>1204</v>
      </c>
      <c r="AM62" t="s">
        <v>1205</v>
      </c>
      <c r="AN62" t="s">
        <v>1206</v>
      </c>
      <c r="AO62" t="s">
        <v>1207</v>
      </c>
      <c r="AP62" t="s">
        <v>1208</v>
      </c>
      <c r="AQ62" t="s">
        <v>1209</v>
      </c>
      <c r="AR62">
        <v>0.56000000000000005</v>
      </c>
      <c r="AS62" t="s">
        <v>94</v>
      </c>
      <c r="AT62">
        <v>0</v>
      </c>
      <c r="AU62">
        <v>31602.902614223072</v>
      </c>
      <c r="AV62">
        <v>20894.259279039481</v>
      </c>
      <c r="AW62">
        <v>1392.3300400000001</v>
      </c>
      <c r="AX62">
        <v>4269.3855599999997</v>
      </c>
      <c r="AY62">
        <v>1472.1942107790703</v>
      </c>
      <c r="AZ62">
        <v>10893.805349999999</v>
      </c>
      <c r="BA62">
        <v>966.30831999999998</v>
      </c>
      <c r="BB62">
        <v>32.70478165211604</v>
      </c>
      <c r="BC62">
        <v>2.6646374135656217</v>
      </c>
      <c r="BD62">
        <v>21.622766612461209</v>
      </c>
      <c r="BE62">
        <v>1.7617250441613583</v>
      </c>
      <c r="BF62">
        <v>1514</v>
      </c>
      <c r="BG62" t="s">
        <v>1210</v>
      </c>
      <c r="BH62" t="s">
        <v>1211</v>
      </c>
      <c r="BJ62" s="1"/>
      <c r="BK62">
        <v>8.6721000000000004</v>
      </c>
    </row>
    <row r="63" spans="1:63" ht="16.5" x14ac:dyDescent="0.3">
      <c r="A63">
        <v>7882</v>
      </c>
      <c r="B63" t="s">
        <v>1212</v>
      </c>
      <c r="C63" t="s">
        <v>1213</v>
      </c>
      <c r="D63" t="s">
        <v>1214</v>
      </c>
      <c r="E63" t="s">
        <v>1215</v>
      </c>
      <c r="F63" s="1">
        <v>44469</v>
      </c>
      <c r="G63" s="1">
        <v>45199</v>
      </c>
      <c r="H63" t="s">
        <v>119</v>
      </c>
      <c r="I63" t="s">
        <v>66</v>
      </c>
      <c r="K63" t="s">
        <v>303</v>
      </c>
      <c r="L63" t="s">
        <v>99</v>
      </c>
      <c r="M63" t="s">
        <v>69</v>
      </c>
      <c r="N63" t="s">
        <v>1216</v>
      </c>
      <c r="O63" t="s">
        <v>1217</v>
      </c>
      <c r="P63" t="s">
        <v>1218</v>
      </c>
      <c r="Q63" t="s">
        <v>1219</v>
      </c>
      <c r="R63" t="s">
        <v>267</v>
      </c>
      <c r="S63" t="s">
        <v>1220</v>
      </c>
      <c r="T63" t="s">
        <v>1221</v>
      </c>
      <c r="U63" t="s">
        <v>1222</v>
      </c>
      <c r="V63" t="s">
        <v>77</v>
      </c>
      <c r="W63" t="s">
        <v>78</v>
      </c>
      <c r="Z63">
        <v>478</v>
      </c>
      <c r="AA63" t="s">
        <v>79</v>
      </c>
      <c r="AB63" t="s">
        <v>80</v>
      </c>
      <c r="AC63" t="s">
        <v>81</v>
      </c>
      <c r="AD63" t="s">
        <v>82</v>
      </c>
      <c r="AE63" s="4" t="s">
        <v>1223</v>
      </c>
      <c r="AF63" s="3">
        <v>775350000</v>
      </c>
      <c r="AG63" s="3" t="s">
        <v>19447</v>
      </c>
      <c r="AH63" t="s">
        <v>1224</v>
      </c>
      <c r="AI63" t="s">
        <v>1225</v>
      </c>
      <c r="AJ63" t="s">
        <v>1226</v>
      </c>
      <c r="AK63" t="s">
        <v>1227</v>
      </c>
      <c r="AL63" t="s">
        <v>1228</v>
      </c>
      <c r="AM63" t="s">
        <v>1229</v>
      </c>
      <c r="AN63" t="s">
        <v>1230</v>
      </c>
      <c r="AO63" t="s">
        <v>1231</v>
      </c>
      <c r="AP63" t="s">
        <v>1232</v>
      </c>
      <c r="AQ63" t="s">
        <v>1233</v>
      </c>
      <c r="AR63">
        <v>0.15</v>
      </c>
      <c r="AS63" t="s">
        <v>94</v>
      </c>
      <c r="AT63">
        <v>0</v>
      </c>
      <c r="AU63">
        <v>2342.0208046926718</v>
      </c>
      <c r="AV63">
        <v>178.56251113669973</v>
      </c>
      <c r="AW63">
        <v>74.192499999999995</v>
      </c>
      <c r="AX63">
        <v>1126.1197810000001</v>
      </c>
      <c r="AY63">
        <v>504.94025481943174</v>
      </c>
      <c r="AZ63">
        <v>524.1885691</v>
      </c>
      <c r="BA63">
        <v>508.90878400000003</v>
      </c>
      <c r="BB63">
        <v>4.6020443708683789</v>
      </c>
      <c r="BC63">
        <v>2.2669894542513389</v>
      </c>
      <c r="BD63">
        <v>0.35087331315684217</v>
      </c>
      <c r="BE63">
        <v>0.17284190168611879</v>
      </c>
      <c r="BF63">
        <v>904</v>
      </c>
      <c r="BG63" t="s">
        <v>1234</v>
      </c>
      <c r="BH63" t="s">
        <v>1235</v>
      </c>
      <c r="BJ63" s="1"/>
      <c r="BK63">
        <v>51.419240000000002</v>
      </c>
    </row>
    <row r="64" spans="1:63" ht="16.5" x14ac:dyDescent="0.3">
      <c r="A64">
        <v>7883</v>
      </c>
      <c r="B64" t="s">
        <v>1236</v>
      </c>
      <c r="C64" t="s">
        <v>1237</v>
      </c>
      <c r="D64" t="s">
        <v>1238</v>
      </c>
      <c r="E64" t="s">
        <v>1239</v>
      </c>
      <c r="F64" s="1">
        <v>44255</v>
      </c>
      <c r="G64" s="1">
        <v>44742</v>
      </c>
      <c r="H64" t="s">
        <v>119</v>
      </c>
      <c r="I64" t="s">
        <v>66</v>
      </c>
      <c r="K64" t="s">
        <v>68</v>
      </c>
      <c r="L64" t="s">
        <v>100</v>
      </c>
      <c r="M64" t="s">
        <v>120</v>
      </c>
      <c r="N64" t="s">
        <v>1216</v>
      </c>
      <c r="O64" t="s">
        <v>1240</v>
      </c>
      <c r="P64" t="s">
        <v>1218</v>
      </c>
      <c r="Q64" t="s">
        <v>1219</v>
      </c>
      <c r="R64" t="s">
        <v>267</v>
      </c>
      <c r="S64" t="s">
        <v>1220</v>
      </c>
      <c r="T64" t="s">
        <v>1221</v>
      </c>
      <c r="U64" t="s">
        <v>1222</v>
      </c>
      <c r="V64" t="s">
        <v>77</v>
      </c>
      <c r="W64" t="s">
        <v>78</v>
      </c>
      <c r="Z64">
        <v>478</v>
      </c>
      <c r="AA64" t="s">
        <v>79</v>
      </c>
      <c r="AB64" t="s">
        <v>80</v>
      </c>
      <c r="AC64" t="s">
        <v>81</v>
      </c>
      <c r="AD64" t="s">
        <v>82</v>
      </c>
      <c r="AE64" s="4" t="s">
        <v>1241</v>
      </c>
      <c r="AF64" s="3"/>
      <c r="AG64" s="3"/>
      <c r="AH64" t="s">
        <v>1242</v>
      </c>
      <c r="AI64" t="s">
        <v>1243</v>
      </c>
      <c r="AJ64" t="s">
        <v>1244</v>
      </c>
      <c r="AK64" t="s">
        <v>1227</v>
      </c>
      <c r="AL64" t="s">
        <v>1245</v>
      </c>
      <c r="AM64" t="s">
        <v>1246</v>
      </c>
      <c r="AN64" t="s">
        <v>1247</v>
      </c>
      <c r="AO64" t="s">
        <v>1248</v>
      </c>
      <c r="AP64" t="s">
        <v>1249</v>
      </c>
      <c r="AQ64" t="s">
        <v>1250</v>
      </c>
      <c r="AR64">
        <v>0.48</v>
      </c>
      <c r="AS64" t="s">
        <v>154</v>
      </c>
      <c r="AT64">
        <v>1</v>
      </c>
      <c r="AU64">
        <v>31870.075039650092</v>
      </c>
      <c r="AV64">
        <v>11401.876861258081</v>
      </c>
      <c r="AW64">
        <v>140.39168000000001</v>
      </c>
      <c r="AX64">
        <v>1080.2520999999999</v>
      </c>
      <c r="AY64">
        <v>575.3739642343229</v>
      </c>
      <c r="AZ64">
        <v>578.42463199999997</v>
      </c>
      <c r="BA64">
        <v>334.57648</v>
      </c>
      <c r="BB64">
        <v>95.25497739605035</v>
      </c>
      <c r="BC64">
        <v>34.90694000343133</v>
      </c>
      <c r="BD64">
        <v>34.078536725767698</v>
      </c>
      <c r="BE64">
        <v>12.488349369346748</v>
      </c>
      <c r="BF64">
        <v>447</v>
      </c>
      <c r="BG64" t="s">
        <v>1251</v>
      </c>
      <c r="BH64" t="s">
        <v>1252</v>
      </c>
      <c r="BJ64" s="1"/>
      <c r="BK64">
        <v>39.709090000000003</v>
      </c>
    </row>
    <row r="65" spans="1:63" ht="30.75" x14ac:dyDescent="0.3">
      <c r="A65">
        <v>7884</v>
      </c>
      <c r="B65" t="s">
        <v>1253</v>
      </c>
      <c r="C65" t="s">
        <v>1254</v>
      </c>
      <c r="D65" t="s">
        <v>1255</v>
      </c>
      <c r="E65" t="s">
        <v>1256</v>
      </c>
      <c r="F65" s="1">
        <v>46568</v>
      </c>
      <c r="G65" s="1">
        <v>46568</v>
      </c>
      <c r="H65" t="s">
        <v>98</v>
      </c>
      <c r="I65" t="s">
        <v>66</v>
      </c>
      <c r="K65" t="s">
        <v>99</v>
      </c>
      <c r="L65" t="s">
        <v>99</v>
      </c>
      <c r="M65" t="s">
        <v>120</v>
      </c>
      <c r="P65" t="s">
        <v>1218</v>
      </c>
      <c r="Q65" t="s">
        <v>1219</v>
      </c>
      <c r="R65" t="s">
        <v>267</v>
      </c>
      <c r="S65" t="s">
        <v>1220</v>
      </c>
      <c r="T65" t="s">
        <v>1257</v>
      </c>
      <c r="U65" t="s">
        <v>1258</v>
      </c>
      <c r="V65" t="s">
        <v>1259</v>
      </c>
      <c r="W65" t="s">
        <v>1260</v>
      </c>
      <c r="X65" t="s">
        <v>1261</v>
      </c>
      <c r="Y65" t="s">
        <v>1262</v>
      </c>
      <c r="Z65">
        <v>478</v>
      </c>
      <c r="AA65" t="s">
        <v>79</v>
      </c>
      <c r="AB65" t="s">
        <v>80</v>
      </c>
      <c r="AC65" t="s">
        <v>81</v>
      </c>
      <c r="AD65" t="s">
        <v>82</v>
      </c>
      <c r="AE65" s="4" t="s">
        <v>1263</v>
      </c>
      <c r="AF65" s="3">
        <v>5004000</v>
      </c>
      <c r="AG65" s="3" t="s">
        <v>19447</v>
      </c>
      <c r="AH65" t="s">
        <v>1264</v>
      </c>
      <c r="AI65" t="s">
        <v>1265</v>
      </c>
      <c r="AJ65" t="s">
        <v>1266</v>
      </c>
      <c r="AK65" t="s">
        <v>1267</v>
      </c>
      <c r="AL65" t="s">
        <v>1268</v>
      </c>
      <c r="AM65" t="s">
        <v>1269</v>
      </c>
      <c r="AN65" t="s">
        <v>1270</v>
      </c>
      <c r="AO65" t="s">
        <v>1271</v>
      </c>
      <c r="AP65" t="s">
        <v>1272</v>
      </c>
      <c r="AQ65" t="s">
        <v>1273</v>
      </c>
      <c r="AR65">
        <v>0.25</v>
      </c>
      <c r="AS65" t="s">
        <v>94</v>
      </c>
      <c r="AT65">
        <v>0</v>
      </c>
      <c r="AU65">
        <v>11178.229947287022</v>
      </c>
      <c r="AV65">
        <v>4798.4231909634564</v>
      </c>
      <c r="AX65">
        <v>400.17064499999998</v>
      </c>
      <c r="AY65">
        <v>104.16252800793778</v>
      </c>
      <c r="AZ65">
        <v>97.526089499999998</v>
      </c>
      <c r="BA65">
        <v>252.25613000000001</v>
      </c>
      <c r="BB65">
        <v>44.313016089190853</v>
      </c>
      <c r="BC65">
        <v>31.957684879654156</v>
      </c>
      <c r="BD65">
        <v>19.022028090906872</v>
      </c>
      <c r="BE65">
        <v>13.718316493681737</v>
      </c>
      <c r="BF65">
        <v>2273</v>
      </c>
      <c r="BJ65" s="1"/>
    </row>
    <row r="66" spans="1:63" ht="45.75" x14ac:dyDescent="0.3">
      <c r="A66">
        <v>7885</v>
      </c>
      <c r="B66" t="s">
        <v>1274</v>
      </c>
      <c r="C66" t="s">
        <v>1275</v>
      </c>
      <c r="D66" t="s">
        <v>1276</v>
      </c>
      <c r="E66" t="s">
        <v>1277</v>
      </c>
      <c r="F66" s="1">
        <v>44431</v>
      </c>
      <c r="G66" s="1">
        <v>44529</v>
      </c>
      <c r="H66" t="s">
        <v>119</v>
      </c>
      <c r="I66" t="s">
        <v>66</v>
      </c>
      <c r="K66" t="s">
        <v>99</v>
      </c>
      <c r="L66" t="s">
        <v>100</v>
      </c>
      <c r="M66" t="s">
        <v>120</v>
      </c>
      <c r="N66" t="s">
        <v>1216</v>
      </c>
      <c r="O66" t="s">
        <v>1278</v>
      </c>
      <c r="P66" t="s">
        <v>1279</v>
      </c>
      <c r="Q66" t="s">
        <v>1280</v>
      </c>
      <c r="R66" t="s">
        <v>267</v>
      </c>
      <c r="S66" t="s">
        <v>1281</v>
      </c>
      <c r="T66" t="s">
        <v>1221</v>
      </c>
      <c r="U66" t="s">
        <v>1222</v>
      </c>
      <c r="V66" t="s">
        <v>77</v>
      </c>
      <c r="W66" t="s">
        <v>78</v>
      </c>
      <c r="Z66">
        <v>478</v>
      </c>
      <c r="AA66" t="s">
        <v>79</v>
      </c>
      <c r="AB66" t="s">
        <v>80</v>
      </c>
      <c r="AC66" t="s">
        <v>81</v>
      </c>
      <c r="AD66" t="s">
        <v>82</v>
      </c>
      <c r="AE66" s="4" t="s">
        <v>1282</v>
      </c>
      <c r="AF66" s="3"/>
      <c r="AG66" s="3"/>
      <c r="AH66" t="s">
        <v>1283</v>
      </c>
      <c r="AI66" t="s">
        <v>1284</v>
      </c>
      <c r="AJ66" t="s">
        <v>1285</v>
      </c>
      <c r="AK66" t="s">
        <v>1286</v>
      </c>
      <c r="AL66" t="s">
        <v>1287</v>
      </c>
      <c r="AM66" t="s">
        <v>1288</v>
      </c>
      <c r="AN66" t="s">
        <v>1289</v>
      </c>
      <c r="AO66" t="s">
        <v>1290</v>
      </c>
      <c r="AP66" t="s">
        <v>1291</v>
      </c>
      <c r="AQ66" t="s">
        <v>1292</v>
      </c>
      <c r="AR66">
        <v>0.3</v>
      </c>
      <c r="AS66" t="s">
        <v>94</v>
      </c>
      <c r="AT66">
        <v>0</v>
      </c>
      <c r="AU66">
        <v>28657.078606711817</v>
      </c>
      <c r="AV66">
        <v>8719.8376266803698</v>
      </c>
      <c r="AW66">
        <v>5613.1505200000001</v>
      </c>
      <c r="AX66">
        <v>8080.2841225000002</v>
      </c>
      <c r="AY66">
        <v>1510.3566561150978</v>
      </c>
      <c r="AZ66">
        <v>1450.6423977499999</v>
      </c>
      <c r="BA66">
        <v>6336.7673999999997</v>
      </c>
      <c r="BB66">
        <v>4.5223497720165353</v>
      </c>
      <c r="BC66">
        <v>3.6799243074368122</v>
      </c>
      <c r="BD66">
        <v>1.3760703330660946</v>
      </c>
      <c r="BE66">
        <v>1.1197352975054393</v>
      </c>
      <c r="BF66">
        <v>234</v>
      </c>
      <c r="BG66" t="s">
        <v>1293</v>
      </c>
      <c r="BH66" t="s">
        <v>1294</v>
      </c>
      <c r="BJ66" s="1"/>
      <c r="BK66">
        <v>36.514099999999999</v>
      </c>
    </row>
    <row r="67" spans="1:63" ht="45" x14ac:dyDescent="0.25">
      <c r="A67">
        <v>7886</v>
      </c>
      <c r="B67" t="s">
        <v>1295</v>
      </c>
      <c r="C67" t="s">
        <v>1296</v>
      </c>
      <c r="D67" t="s">
        <v>1297</v>
      </c>
      <c r="E67" t="s">
        <v>1298</v>
      </c>
      <c r="F67" s="1">
        <v>46142</v>
      </c>
      <c r="G67" s="1">
        <v>46512</v>
      </c>
      <c r="H67" t="s">
        <v>119</v>
      </c>
      <c r="I67" t="s">
        <v>66</v>
      </c>
      <c r="K67" t="s">
        <v>303</v>
      </c>
      <c r="L67" t="s">
        <v>99</v>
      </c>
      <c r="M67" t="s">
        <v>120</v>
      </c>
      <c r="N67" t="s">
        <v>1216</v>
      </c>
      <c r="O67" t="s">
        <v>1299</v>
      </c>
      <c r="P67" t="s">
        <v>1218</v>
      </c>
      <c r="Q67" t="s">
        <v>1219</v>
      </c>
      <c r="R67" t="s">
        <v>267</v>
      </c>
      <c r="S67" t="s">
        <v>1220</v>
      </c>
      <c r="T67" t="s">
        <v>1221</v>
      </c>
      <c r="U67" t="s">
        <v>1222</v>
      </c>
      <c r="V67" t="s">
        <v>77</v>
      </c>
      <c r="W67" t="s">
        <v>78</v>
      </c>
      <c r="Z67">
        <v>478</v>
      </c>
      <c r="AA67" t="s">
        <v>79</v>
      </c>
      <c r="AB67" t="s">
        <v>80</v>
      </c>
      <c r="AC67" t="s">
        <v>81</v>
      </c>
      <c r="AD67" t="s">
        <v>82</v>
      </c>
      <c r="AE67" s="4" t="s">
        <v>1300</v>
      </c>
      <c r="AH67" t="s">
        <v>1301</v>
      </c>
      <c r="AI67" t="s">
        <v>1302</v>
      </c>
      <c r="AJ67" t="s">
        <v>1303</v>
      </c>
      <c r="AK67" t="s">
        <v>1304</v>
      </c>
      <c r="AL67" t="s">
        <v>1305</v>
      </c>
      <c r="AM67" t="s">
        <v>1306</v>
      </c>
      <c r="AN67" t="s">
        <v>1307</v>
      </c>
      <c r="AO67" t="s">
        <v>1308</v>
      </c>
      <c r="AP67" t="s">
        <v>1309</v>
      </c>
      <c r="AQ67" t="s">
        <v>1310</v>
      </c>
      <c r="AR67">
        <v>0.15</v>
      </c>
      <c r="AS67" t="s">
        <v>94</v>
      </c>
      <c r="AT67">
        <v>0</v>
      </c>
      <c r="AU67">
        <v>90738.469506416513</v>
      </c>
      <c r="AV67">
        <v>27186.320281205408</v>
      </c>
      <c r="AW67">
        <v>4730.0207200000004</v>
      </c>
      <c r="AX67">
        <v>2809.151953</v>
      </c>
      <c r="AY67">
        <v>691.44078115745367</v>
      </c>
      <c r="AZ67">
        <v>748.45846029999996</v>
      </c>
      <c r="BA67">
        <v>1802.198052</v>
      </c>
      <c r="BB67">
        <v>50.348777930216357</v>
      </c>
      <c r="BC67">
        <v>35.574554656359844</v>
      </c>
      <c r="BD67">
        <v>15.085090260215978</v>
      </c>
      <c r="BE67">
        <v>10.65855796345182</v>
      </c>
      <c r="BF67">
        <v>2217</v>
      </c>
      <c r="BG67" t="s">
        <v>1311</v>
      </c>
      <c r="BH67" t="s">
        <v>1312</v>
      </c>
      <c r="BJ67" s="1"/>
      <c r="BK67">
        <v>101.07098999999999</v>
      </c>
    </row>
    <row r="68" spans="1:63" ht="16.5" x14ac:dyDescent="0.3">
      <c r="A68">
        <v>7888</v>
      </c>
      <c r="B68" t="s">
        <v>1313</v>
      </c>
      <c r="C68" t="s">
        <v>1314</v>
      </c>
      <c r="D68" t="s">
        <v>1314</v>
      </c>
      <c r="E68" t="s">
        <v>1315</v>
      </c>
      <c r="F68" s="1">
        <v>43768</v>
      </c>
      <c r="G68" s="1">
        <v>44050</v>
      </c>
      <c r="H68" t="s">
        <v>131</v>
      </c>
      <c r="I68" t="s">
        <v>66</v>
      </c>
      <c r="K68" t="s">
        <v>132</v>
      </c>
      <c r="L68" t="s">
        <v>68</v>
      </c>
      <c r="M68" t="s">
        <v>69</v>
      </c>
      <c r="N68" t="s">
        <v>1216</v>
      </c>
      <c r="P68" t="s">
        <v>1218</v>
      </c>
      <c r="Q68" t="s">
        <v>1219</v>
      </c>
      <c r="R68" t="s">
        <v>267</v>
      </c>
      <c r="S68" t="s">
        <v>1220</v>
      </c>
      <c r="T68" t="s">
        <v>1221</v>
      </c>
      <c r="U68" t="s">
        <v>1222</v>
      </c>
      <c r="V68" t="s">
        <v>77</v>
      </c>
      <c r="W68" t="s">
        <v>78</v>
      </c>
      <c r="Z68">
        <v>478</v>
      </c>
      <c r="AA68" t="s">
        <v>79</v>
      </c>
      <c r="AB68" t="s">
        <v>80</v>
      </c>
      <c r="AC68" t="s">
        <v>81</v>
      </c>
      <c r="AD68" t="s">
        <v>82</v>
      </c>
      <c r="AE68" s="4" t="s">
        <v>1316</v>
      </c>
      <c r="AF68" s="3">
        <v>79200000</v>
      </c>
      <c r="AG68" s="3" t="s">
        <v>19447</v>
      </c>
      <c r="AH68" t="s">
        <v>1317</v>
      </c>
      <c r="AI68" t="s">
        <v>1318</v>
      </c>
      <c r="AJ68" t="s">
        <v>1319</v>
      </c>
      <c r="AK68" t="s">
        <v>1320</v>
      </c>
      <c r="AL68" t="s">
        <v>1321</v>
      </c>
      <c r="AM68" t="s">
        <v>1322</v>
      </c>
      <c r="AN68" t="s">
        <v>1323</v>
      </c>
      <c r="AO68" t="s">
        <v>1324</v>
      </c>
      <c r="AP68" t="s">
        <v>1325</v>
      </c>
      <c r="AQ68" t="s">
        <v>1326</v>
      </c>
      <c r="AR68">
        <v>0.72</v>
      </c>
      <c r="AS68" t="s">
        <v>94</v>
      </c>
      <c r="AT68">
        <v>0</v>
      </c>
      <c r="AU68">
        <v>88.455544410414873</v>
      </c>
      <c r="AV68">
        <v>0</v>
      </c>
      <c r="AX68">
        <v>163.87940699999999</v>
      </c>
      <c r="AY68">
        <v>42.657035279441189</v>
      </c>
      <c r="AZ68">
        <v>39.939255699999997</v>
      </c>
      <c r="BA68">
        <v>103.30489133333334</v>
      </c>
      <c r="BB68">
        <v>0.85625707813772178</v>
      </c>
      <c r="BC68">
        <v>0.61751594213361471</v>
      </c>
      <c r="BD68">
        <v>0</v>
      </c>
      <c r="BE68">
        <v>0</v>
      </c>
      <c r="BF68">
        <v>-245</v>
      </c>
      <c r="BJ68" s="1"/>
    </row>
    <row r="69" spans="1:63" ht="30.75" x14ac:dyDescent="0.3">
      <c r="A69">
        <v>7890</v>
      </c>
      <c r="B69" t="s">
        <v>1327</v>
      </c>
      <c r="C69" t="s">
        <v>1328</v>
      </c>
      <c r="D69" t="s">
        <v>1329</v>
      </c>
      <c r="E69" t="s">
        <v>1330</v>
      </c>
      <c r="F69" s="1">
        <v>47560</v>
      </c>
      <c r="G69" s="1">
        <v>47560</v>
      </c>
      <c r="H69" t="s">
        <v>119</v>
      </c>
      <c r="I69" t="s">
        <v>66</v>
      </c>
      <c r="K69" t="s">
        <v>303</v>
      </c>
      <c r="L69" t="s">
        <v>99</v>
      </c>
      <c r="M69" t="s">
        <v>120</v>
      </c>
      <c r="N69" t="s">
        <v>492</v>
      </c>
      <c r="P69" t="s">
        <v>1218</v>
      </c>
      <c r="Q69" t="s">
        <v>1219</v>
      </c>
      <c r="R69" t="s">
        <v>267</v>
      </c>
      <c r="S69" t="s">
        <v>1220</v>
      </c>
      <c r="T69" t="s">
        <v>1125</v>
      </c>
      <c r="U69" t="s">
        <v>1126</v>
      </c>
      <c r="V69" t="s">
        <v>141</v>
      </c>
      <c r="W69" t="s">
        <v>142</v>
      </c>
      <c r="Z69">
        <v>478</v>
      </c>
      <c r="AA69" t="s">
        <v>79</v>
      </c>
      <c r="AB69" t="s">
        <v>80</v>
      </c>
      <c r="AC69" t="s">
        <v>81</v>
      </c>
      <c r="AD69" t="s">
        <v>82</v>
      </c>
      <c r="AE69" s="4" t="s">
        <v>1331</v>
      </c>
      <c r="AF69" s="3">
        <v>2651000</v>
      </c>
      <c r="AG69" s="3" t="s">
        <v>19447</v>
      </c>
      <c r="AH69" t="s">
        <v>1332</v>
      </c>
      <c r="AI69" t="s">
        <v>1333</v>
      </c>
      <c r="AJ69" t="s">
        <v>1334</v>
      </c>
      <c r="AK69" t="s">
        <v>1335</v>
      </c>
      <c r="AL69" t="s">
        <v>1336</v>
      </c>
      <c r="AM69" t="s">
        <v>1337</v>
      </c>
      <c r="AN69" t="s">
        <v>1338</v>
      </c>
      <c r="AO69" t="s">
        <v>204</v>
      </c>
      <c r="AP69" t="s">
        <v>1339</v>
      </c>
      <c r="AQ69" t="s">
        <v>1340</v>
      </c>
      <c r="AR69">
        <v>0.15</v>
      </c>
      <c r="AS69" t="s">
        <v>94</v>
      </c>
      <c r="AT69">
        <v>0</v>
      </c>
      <c r="AU69">
        <v>243925.93387000196</v>
      </c>
      <c r="AV69">
        <v>74920.478009006561</v>
      </c>
      <c r="AW69">
        <v>5995.0542800000003</v>
      </c>
      <c r="AX69">
        <v>3849.0258815000002</v>
      </c>
      <c r="AY69">
        <v>628.44725231455789</v>
      </c>
      <c r="AZ69">
        <v>6863.4585266499998</v>
      </c>
      <c r="BA69">
        <v>1691.8439559999999</v>
      </c>
      <c r="BB69">
        <v>144.17756023239411</v>
      </c>
      <c r="BC69">
        <v>28.511666813029624</v>
      </c>
      <c r="BD69">
        <v>44.283326333558485</v>
      </c>
      <c r="BE69">
        <v>8.7571980255454385</v>
      </c>
      <c r="BF69">
        <v>3265</v>
      </c>
      <c r="BG69" t="s">
        <v>1341</v>
      </c>
      <c r="BH69" t="s">
        <v>1342</v>
      </c>
      <c r="BJ69" s="1"/>
      <c r="BK69">
        <v>6275.0511200000001</v>
      </c>
    </row>
    <row r="70" spans="1:63" ht="16.5" x14ac:dyDescent="0.3">
      <c r="A70">
        <v>7891</v>
      </c>
      <c r="B70" t="s">
        <v>1343</v>
      </c>
      <c r="C70" t="s">
        <v>1344</v>
      </c>
      <c r="D70" t="s">
        <v>1345</v>
      </c>
      <c r="E70" t="s">
        <v>1346</v>
      </c>
      <c r="F70" s="1">
        <v>44319</v>
      </c>
      <c r="G70" s="1">
        <v>44349</v>
      </c>
      <c r="H70" t="s">
        <v>98</v>
      </c>
      <c r="I70" t="s">
        <v>515</v>
      </c>
      <c r="K70" t="s">
        <v>303</v>
      </c>
      <c r="L70" t="s">
        <v>99</v>
      </c>
      <c r="M70" t="s">
        <v>69</v>
      </c>
      <c r="P70" t="s">
        <v>1218</v>
      </c>
      <c r="Q70" t="s">
        <v>1219</v>
      </c>
      <c r="R70" t="s">
        <v>267</v>
      </c>
      <c r="S70" t="s">
        <v>1220</v>
      </c>
      <c r="T70" t="s">
        <v>1257</v>
      </c>
      <c r="U70" t="s">
        <v>1258</v>
      </c>
      <c r="V70" t="s">
        <v>1259</v>
      </c>
      <c r="W70" t="s">
        <v>1260</v>
      </c>
      <c r="X70" t="s">
        <v>1261</v>
      </c>
      <c r="Y70" t="s">
        <v>1262</v>
      </c>
      <c r="Z70">
        <v>478</v>
      </c>
      <c r="AA70" t="s">
        <v>79</v>
      </c>
      <c r="AB70" t="s">
        <v>80</v>
      </c>
      <c r="AC70" t="s">
        <v>81</v>
      </c>
      <c r="AD70" t="s">
        <v>82</v>
      </c>
      <c r="AE70" s="4" t="s">
        <v>1347</v>
      </c>
      <c r="AF70" s="3">
        <v>1044000</v>
      </c>
      <c r="AG70" s="3" t="s">
        <v>19447</v>
      </c>
      <c r="AH70" t="s">
        <v>1348</v>
      </c>
      <c r="AI70" t="s">
        <v>1349</v>
      </c>
      <c r="AJ70" t="s">
        <v>1350</v>
      </c>
      <c r="AK70" t="s">
        <v>1351</v>
      </c>
      <c r="AL70" t="s">
        <v>1352</v>
      </c>
      <c r="AM70" t="s">
        <v>1353</v>
      </c>
      <c r="AN70" t="s">
        <v>1354</v>
      </c>
      <c r="AO70" t="s">
        <v>1355</v>
      </c>
      <c r="AP70" t="s">
        <v>1356</v>
      </c>
      <c r="AQ70" t="s">
        <v>1357</v>
      </c>
      <c r="AR70">
        <v>0.15</v>
      </c>
      <c r="AS70" t="s">
        <v>94</v>
      </c>
      <c r="AT70">
        <v>0</v>
      </c>
      <c r="AU70">
        <v>0</v>
      </c>
      <c r="AV70">
        <v>0</v>
      </c>
      <c r="AX70">
        <v>2178.0716535000001</v>
      </c>
      <c r="AY70">
        <v>566.94175958606127</v>
      </c>
      <c r="AZ70">
        <v>530.82057284999996</v>
      </c>
      <c r="BA70">
        <v>1372.9940790000001</v>
      </c>
      <c r="BB70">
        <v>0</v>
      </c>
      <c r="BC70">
        <v>0</v>
      </c>
      <c r="BD70">
        <v>0</v>
      </c>
      <c r="BE70">
        <v>0</v>
      </c>
      <c r="BF70">
        <v>54</v>
      </c>
      <c r="BJ70" s="1"/>
    </row>
    <row r="71" spans="1:63" x14ac:dyDescent="0.25">
      <c r="A71">
        <v>7892</v>
      </c>
      <c r="B71" t="s">
        <v>1358</v>
      </c>
      <c r="C71" t="s">
        <v>1359</v>
      </c>
      <c r="D71" t="s">
        <v>1360</v>
      </c>
      <c r="F71" s="1">
        <v>44713</v>
      </c>
      <c r="G71" s="1">
        <v>45078</v>
      </c>
      <c r="H71" t="s">
        <v>119</v>
      </c>
      <c r="I71" t="s">
        <v>66</v>
      </c>
      <c r="K71" t="s">
        <v>99</v>
      </c>
      <c r="L71" t="s">
        <v>99</v>
      </c>
      <c r="N71" t="s">
        <v>1073</v>
      </c>
      <c r="P71" t="s">
        <v>175</v>
      </c>
      <c r="Q71" t="s">
        <v>176</v>
      </c>
      <c r="R71" t="s">
        <v>73</v>
      </c>
      <c r="S71" t="s">
        <v>177</v>
      </c>
      <c r="T71" t="s">
        <v>1011</v>
      </c>
      <c r="U71" t="s">
        <v>1012</v>
      </c>
      <c r="V71" t="s">
        <v>310</v>
      </c>
      <c r="W71" t="s">
        <v>311</v>
      </c>
      <c r="Z71">
        <v>478</v>
      </c>
      <c r="AA71" t="s">
        <v>79</v>
      </c>
      <c r="AB71" t="s">
        <v>80</v>
      </c>
      <c r="AC71" t="s">
        <v>81</v>
      </c>
      <c r="AD71" t="s">
        <v>82</v>
      </c>
      <c r="AE71" s="4" t="s">
        <v>1361</v>
      </c>
      <c r="AH71" t="s">
        <v>1362</v>
      </c>
      <c r="AI71" t="s">
        <v>1363</v>
      </c>
      <c r="AJ71" t="s">
        <v>1364</v>
      </c>
      <c r="AK71" t="s">
        <v>1365</v>
      </c>
      <c r="AL71" t="s">
        <v>1366</v>
      </c>
      <c r="AM71" t="s">
        <v>1367</v>
      </c>
      <c r="AN71" t="s">
        <v>1368</v>
      </c>
      <c r="AO71" t="s">
        <v>1369</v>
      </c>
      <c r="AP71" t="s">
        <v>1370</v>
      </c>
      <c r="AQ71" t="s">
        <v>1371</v>
      </c>
      <c r="AR71">
        <v>0.25</v>
      </c>
      <c r="AS71" t="s">
        <v>94</v>
      </c>
      <c r="AT71">
        <v>0</v>
      </c>
      <c r="AU71">
        <v>186749.93750340145</v>
      </c>
      <c r="AV71">
        <v>79764.162315304522</v>
      </c>
      <c r="AW71">
        <v>713.15530000000001</v>
      </c>
      <c r="AX71">
        <v>824.99586999999997</v>
      </c>
      <c r="AY71">
        <v>301.36823749932262</v>
      </c>
      <c r="AZ71">
        <v>151.48545300000001</v>
      </c>
      <c r="BA71">
        <v>617.87808666666672</v>
      </c>
      <c r="BB71">
        <v>302.24398879539712</v>
      </c>
      <c r="BC71">
        <v>242.73302265442999</v>
      </c>
      <c r="BD71">
        <v>129.09369022231687</v>
      </c>
      <c r="BE71">
        <v>103.67551645333107</v>
      </c>
      <c r="BF71">
        <v>783</v>
      </c>
      <c r="BG71" t="s">
        <v>1372</v>
      </c>
      <c r="BH71" t="s">
        <v>1373</v>
      </c>
      <c r="BJ71" s="1"/>
    </row>
    <row r="72" spans="1:63" ht="30" x14ac:dyDescent="0.25">
      <c r="A72">
        <v>7893</v>
      </c>
      <c r="B72" t="s">
        <v>1374</v>
      </c>
      <c r="C72" t="s">
        <v>1375</v>
      </c>
      <c r="D72" t="s">
        <v>1376</v>
      </c>
      <c r="F72" s="1">
        <v>45078</v>
      </c>
      <c r="G72" s="1">
        <v>45444</v>
      </c>
      <c r="H72" t="s">
        <v>119</v>
      </c>
      <c r="I72" t="s">
        <v>66</v>
      </c>
      <c r="K72" t="s">
        <v>99</v>
      </c>
      <c r="L72" t="s">
        <v>99</v>
      </c>
      <c r="M72" t="s">
        <v>69</v>
      </c>
      <c r="N72" t="s">
        <v>70</v>
      </c>
      <c r="P72" t="s">
        <v>101</v>
      </c>
      <c r="Q72" t="s">
        <v>102</v>
      </c>
      <c r="R72" t="s">
        <v>73</v>
      </c>
      <c r="S72" t="s">
        <v>103</v>
      </c>
      <c r="T72" t="s">
        <v>75</v>
      </c>
      <c r="U72" t="s">
        <v>76</v>
      </c>
      <c r="V72" t="s">
        <v>77</v>
      </c>
      <c r="W72" t="s">
        <v>78</v>
      </c>
      <c r="Z72">
        <v>478</v>
      </c>
      <c r="AA72" t="s">
        <v>79</v>
      </c>
      <c r="AB72" t="s">
        <v>80</v>
      </c>
      <c r="AC72" t="s">
        <v>81</v>
      </c>
      <c r="AD72" t="s">
        <v>82</v>
      </c>
      <c r="AE72" s="4" t="s">
        <v>1377</v>
      </c>
      <c r="AH72" t="s">
        <v>1378</v>
      </c>
      <c r="AI72" t="s">
        <v>1379</v>
      </c>
      <c r="AJ72" t="s">
        <v>1380</v>
      </c>
      <c r="AK72" t="s">
        <v>1381</v>
      </c>
      <c r="AL72" t="s">
        <v>1382</v>
      </c>
      <c r="AM72" t="s">
        <v>1383</v>
      </c>
      <c r="AN72" t="s">
        <v>1384</v>
      </c>
      <c r="AO72" t="s">
        <v>1385</v>
      </c>
      <c r="AP72" t="s">
        <v>1370</v>
      </c>
      <c r="AQ72" t="s">
        <v>1386</v>
      </c>
      <c r="AR72">
        <v>0.25</v>
      </c>
      <c r="AS72" t="s">
        <v>94</v>
      </c>
      <c r="AT72">
        <v>0</v>
      </c>
      <c r="AU72">
        <v>13604.661268085452</v>
      </c>
      <c r="AV72">
        <v>4292.5784150870923</v>
      </c>
      <c r="AW72">
        <v>4437.6278700000003</v>
      </c>
      <c r="AX72">
        <v>3120.1773174999998</v>
      </c>
      <c r="AY72">
        <v>1066.7737264150244</v>
      </c>
      <c r="AZ72">
        <v>882.24895600000002</v>
      </c>
      <c r="BA72">
        <v>2059.7939799999999</v>
      </c>
      <c r="BB72">
        <v>6.6048650497004813</v>
      </c>
      <c r="BC72">
        <v>4.6242225433264226</v>
      </c>
      <c r="BD72">
        <v>2.0839843483216183</v>
      </c>
      <c r="BE72">
        <v>1.4590468285018572</v>
      </c>
      <c r="BF72">
        <v>1149</v>
      </c>
      <c r="BG72" t="s">
        <v>1387</v>
      </c>
      <c r="BH72" t="s">
        <v>1388</v>
      </c>
      <c r="BJ72" s="1"/>
      <c r="BK72">
        <v>15.44008</v>
      </c>
    </row>
    <row r="73" spans="1:63" ht="30" x14ac:dyDescent="0.25">
      <c r="A73">
        <v>7894</v>
      </c>
      <c r="B73" t="s">
        <v>1389</v>
      </c>
      <c r="C73" t="s">
        <v>1390</v>
      </c>
      <c r="D73" t="s">
        <v>1391</v>
      </c>
      <c r="E73" t="s">
        <v>1392</v>
      </c>
      <c r="F73" s="1">
        <v>45078</v>
      </c>
      <c r="G73" s="1">
        <v>45444</v>
      </c>
      <c r="H73" t="s">
        <v>119</v>
      </c>
      <c r="I73" t="s">
        <v>66</v>
      </c>
      <c r="K73" t="s">
        <v>99</v>
      </c>
      <c r="L73" t="s">
        <v>99</v>
      </c>
      <c r="N73" t="s">
        <v>70</v>
      </c>
      <c r="P73" t="s">
        <v>101</v>
      </c>
      <c r="Q73" t="s">
        <v>102</v>
      </c>
      <c r="R73" t="s">
        <v>73</v>
      </c>
      <c r="S73" t="s">
        <v>103</v>
      </c>
      <c r="T73" t="s">
        <v>75</v>
      </c>
      <c r="U73" t="s">
        <v>76</v>
      </c>
      <c r="V73" t="s">
        <v>77</v>
      </c>
      <c r="W73" t="s">
        <v>78</v>
      </c>
      <c r="Z73">
        <v>478</v>
      </c>
      <c r="AA73" t="s">
        <v>79</v>
      </c>
      <c r="AB73" t="s">
        <v>80</v>
      </c>
      <c r="AC73" t="s">
        <v>81</v>
      </c>
      <c r="AD73" t="s">
        <v>82</v>
      </c>
      <c r="AE73" s="4" t="s">
        <v>1393</v>
      </c>
      <c r="AH73" t="s">
        <v>1394</v>
      </c>
      <c r="AI73" t="s">
        <v>1395</v>
      </c>
      <c r="AJ73" t="s">
        <v>1396</v>
      </c>
      <c r="AK73" t="s">
        <v>1397</v>
      </c>
      <c r="AL73" t="s">
        <v>1382</v>
      </c>
      <c r="AM73" t="s">
        <v>1398</v>
      </c>
      <c r="AN73" t="s">
        <v>1399</v>
      </c>
      <c r="AO73" t="s">
        <v>1400</v>
      </c>
      <c r="AP73" t="s">
        <v>1370</v>
      </c>
      <c r="AQ73" t="s">
        <v>1401</v>
      </c>
      <c r="AR73">
        <v>0.25</v>
      </c>
      <c r="AS73" t="s">
        <v>94</v>
      </c>
      <c r="AT73">
        <v>0</v>
      </c>
      <c r="AU73">
        <v>297740.68346226902</v>
      </c>
      <c r="AV73">
        <v>127020.33251648118</v>
      </c>
      <c r="AW73">
        <v>3299.82458</v>
      </c>
      <c r="AX73">
        <v>1615.0029575000001</v>
      </c>
      <c r="AY73">
        <v>711.18248427668289</v>
      </c>
      <c r="AZ73">
        <v>600.57858399999998</v>
      </c>
      <c r="BA73">
        <v>732.00991999999997</v>
      </c>
      <c r="BB73">
        <v>406.74405541152913</v>
      </c>
      <c r="BC73">
        <v>223.43032569210052</v>
      </c>
      <c r="BD73">
        <v>173.52269285706015</v>
      </c>
      <c r="BE73">
        <v>95.318496396454876</v>
      </c>
      <c r="BF73">
        <v>1149</v>
      </c>
      <c r="BG73" t="s">
        <v>1402</v>
      </c>
      <c r="BH73" t="s">
        <v>1403</v>
      </c>
      <c r="BJ73" s="1"/>
      <c r="BK73">
        <v>22.706</v>
      </c>
    </row>
    <row r="74" spans="1:63" ht="30" x14ac:dyDescent="0.25">
      <c r="A74">
        <v>7895</v>
      </c>
      <c r="B74" t="s">
        <v>1404</v>
      </c>
      <c r="C74" t="s">
        <v>1405</v>
      </c>
      <c r="D74" t="s">
        <v>1406</v>
      </c>
      <c r="F74" s="1">
        <v>44713</v>
      </c>
      <c r="G74" s="1">
        <v>44926</v>
      </c>
      <c r="H74" t="s">
        <v>119</v>
      </c>
      <c r="I74" t="s">
        <v>515</v>
      </c>
      <c r="K74" t="s">
        <v>100</v>
      </c>
      <c r="L74" t="s">
        <v>99</v>
      </c>
      <c r="N74" t="s">
        <v>70</v>
      </c>
      <c r="P74" t="s">
        <v>1407</v>
      </c>
      <c r="Q74" t="s">
        <v>1408</v>
      </c>
      <c r="R74" t="s">
        <v>73</v>
      </c>
      <c r="S74" t="s">
        <v>1409</v>
      </c>
      <c r="T74" t="s">
        <v>75</v>
      </c>
      <c r="U74" t="s">
        <v>76</v>
      </c>
      <c r="V74" t="s">
        <v>77</v>
      </c>
      <c r="W74" t="s">
        <v>78</v>
      </c>
      <c r="Z74">
        <v>478</v>
      </c>
      <c r="AA74" t="s">
        <v>79</v>
      </c>
      <c r="AB74" t="s">
        <v>80</v>
      </c>
      <c r="AC74" t="s">
        <v>81</v>
      </c>
      <c r="AD74" t="s">
        <v>82</v>
      </c>
      <c r="AE74" s="4" t="s">
        <v>1410</v>
      </c>
      <c r="AH74" t="s">
        <v>1411</v>
      </c>
      <c r="AI74" t="s">
        <v>1412</v>
      </c>
      <c r="AJ74" t="s">
        <v>1413</v>
      </c>
      <c r="AK74" t="s">
        <v>1414</v>
      </c>
      <c r="AL74" t="s">
        <v>1415</v>
      </c>
      <c r="AM74" t="s">
        <v>1416</v>
      </c>
      <c r="AN74" t="s">
        <v>1417</v>
      </c>
      <c r="AO74" t="s">
        <v>1418</v>
      </c>
      <c r="AP74" t="s">
        <v>1419</v>
      </c>
      <c r="AQ74" t="s">
        <v>1420</v>
      </c>
      <c r="AR74">
        <v>0.3</v>
      </c>
      <c r="AS74" t="s">
        <v>154</v>
      </c>
      <c r="AT74">
        <v>1</v>
      </c>
      <c r="AU74">
        <v>47540.765557838575</v>
      </c>
      <c r="AV74">
        <v>21844.807755715567</v>
      </c>
      <c r="AW74">
        <v>2043.40806</v>
      </c>
      <c r="AX74">
        <v>2219.7995799999999</v>
      </c>
      <c r="AY74">
        <v>848.17446970290166</v>
      </c>
      <c r="AZ74">
        <v>1314.8317149999998</v>
      </c>
      <c r="BA74">
        <v>1136.80484</v>
      </c>
      <c r="BB74">
        <v>41.819636832157208</v>
      </c>
      <c r="BC74">
        <v>19.391440978835696</v>
      </c>
      <c r="BD74">
        <v>19.215970047871693</v>
      </c>
      <c r="BE74">
        <v>8.9102961493880848</v>
      </c>
      <c r="BF74">
        <v>631</v>
      </c>
      <c r="BG74" t="s">
        <v>1421</v>
      </c>
      <c r="BH74" t="s">
        <v>1422</v>
      </c>
      <c r="BJ74" s="1"/>
      <c r="BK74">
        <v>60.091439999999999</v>
      </c>
    </row>
    <row r="75" spans="1:63" ht="75" x14ac:dyDescent="0.25">
      <c r="A75">
        <v>7896</v>
      </c>
      <c r="B75" t="s">
        <v>1423</v>
      </c>
      <c r="C75" t="s">
        <v>1424</v>
      </c>
      <c r="D75" t="s">
        <v>1425</v>
      </c>
      <c r="F75" s="1">
        <v>44255</v>
      </c>
      <c r="G75" s="1">
        <v>45444</v>
      </c>
      <c r="H75" t="s">
        <v>98</v>
      </c>
      <c r="I75" t="s">
        <v>66</v>
      </c>
      <c r="K75" t="s">
        <v>120</v>
      </c>
      <c r="L75" t="s">
        <v>303</v>
      </c>
      <c r="P75" t="s">
        <v>101</v>
      </c>
      <c r="Q75" t="s">
        <v>102</v>
      </c>
      <c r="R75" t="s">
        <v>73</v>
      </c>
      <c r="S75" t="s">
        <v>103</v>
      </c>
      <c r="T75" t="s">
        <v>1426</v>
      </c>
      <c r="U75" t="s">
        <v>1427</v>
      </c>
      <c r="V75" t="s">
        <v>680</v>
      </c>
      <c r="W75" t="s">
        <v>681</v>
      </c>
      <c r="X75" t="s">
        <v>682</v>
      </c>
      <c r="Y75" t="s">
        <v>683</v>
      </c>
      <c r="Z75">
        <v>478</v>
      </c>
      <c r="AA75" t="s">
        <v>79</v>
      </c>
      <c r="AB75" t="s">
        <v>80</v>
      </c>
      <c r="AC75" t="s">
        <v>81</v>
      </c>
      <c r="AD75" t="s">
        <v>82</v>
      </c>
      <c r="AE75" s="4" t="s">
        <v>1428</v>
      </c>
      <c r="AH75" t="s">
        <v>1429</v>
      </c>
      <c r="AI75" t="s">
        <v>1430</v>
      </c>
      <c r="AJ75" t="s">
        <v>1431</v>
      </c>
      <c r="AK75" t="s">
        <v>1432</v>
      </c>
      <c r="AL75" t="s">
        <v>1433</v>
      </c>
      <c r="AM75" t="s">
        <v>1434</v>
      </c>
      <c r="AN75" t="s">
        <v>1435</v>
      </c>
      <c r="AO75" t="s">
        <v>1436</v>
      </c>
      <c r="AP75" t="s">
        <v>1437</v>
      </c>
      <c r="AQ75" t="s">
        <v>1438</v>
      </c>
      <c r="AR75">
        <v>0.06</v>
      </c>
      <c r="AS75" t="s">
        <v>154</v>
      </c>
      <c r="AT75">
        <v>1</v>
      </c>
      <c r="AU75">
        <v>64547.43882378011</v>
      </c>
      <c r="AV75">
        <v>9857.1515986943959</v>
      </c>
      <c r="AX75">
        <v>152.90723666666671</v>
      </c>
      <c r="AY75">
        <v>0</v>
      </c>
      <c r="AZ75">
        <v>0</v>
      </c>
      <c r="BA75">
        <v>57.688888888888947</v>
      </c>
      <c r="BB75">
        <v>1118.8885774538142</v>
      </c>
      <c r="BC75">
        <v>1118.8885774538142</v>
      </c>
      <c r="BD75">
        <v>170.86741985410143</v>
      </c>
      <c r="BE75">
        <v>170.86741985410143</v>
      </c>
      <c r="BF75">
        <v>1149</v>
      </c>
      <c r="BJ75" s="1"/>
    </row>
    <row r="76" spans="1:63" x14ac:dyDescent="0.25">
      <c r="A76">
        <v>7897</v>
      </c>
      <c r="B76" t="s">
        <v>1439</v>
      </c>
      <c r="C76" t="s">
        <v>1440</v>
      </c>
      <c r="D76" t="s">
        <v>1441</v>
      </c>
      <c r="E76" t="s">
        <v>1442</v>
      </c>
      <c r="F76" s="1">
        <v>44348</v>
      </c>
      <c r="G76" s="1">
        <v>44348</v>
      </c>
      <c r="H76" t="s">
        <v>119</v>
      </c>
      <c r="I76" t="s">
        <v>66</v>
      </c>
      <c r="K76" t="s">
        <v>133</v>
      </c>
      <c r="L76" t="s">
        <v>133</v>
      </c>
      <c r="M76" t="s">
        <v>69</v>
      </c>
      <c r="N76" t="s">
        <v>264</v>
      </c>
      <c r="P76" t="s">
        <v>1443</v>
      </c>
      <c r="Q76" t="s">
        <v>1444</v>
      </c>
      <c r="R76" t="s">
        <v>267</v>
      </c>
      <c r="S76" t="s">
        <v>1445</v>
      </c>
      <c r="T76" t="s">
        <v>269</v>
      </c>
      <c r="U76" t="s">
        <v>270</v>
      </c>
      <c r="V76" t="s">
        <v>141</v>
      </c>
      <c r="W76" t="s">
        <v>142</v>
      </c>
      <c r="Z76">
        <v>478</v>
      </c>
      <c r="AA76" t="s">
        <v>79</v>
      </c>
      <c r="AB76" t="s">
        <v>80</v>
      </c>
      <c r="AC76" t="s">
        <v>81</v>
      </c>
      <c r="AD76" t="s">
        <v>82</v>
      </c>
      <c r="AE76" s="4" t="s">
        <v>1446</v>
      </c>
      <c r="AH76" t="s">
        <v>1447</v>
      </c>
      <c r="AI76" t="s">
        <v>1448</v>
      </c>
      <c r="AJ76" t="s">
        <v>1449</v>
      </c>
      <c r="AK76" t="s">
        <v>1450</v>
      </c>
      <c r="AL76" t="s">
        <v>943</v>
      </c>
      <c r="AM76" t="s">
        <v>1451</v>
      </c>
      <c r="AN76" t="s">
        <v>1452</v>
      </c>
      <c r="AO76" t="s">
        <v>1453</v>
      </c>
      <c r="AP76" t="s">
        <v>943</v>
      </c>
      <c r="AQ76" t="s">
        <v>1454</v>
      </c>
      <c r="AR76">
        <v>0.49</v>
      </c>
      <c r="AS76" t="s">
        <v>94</v>
      </c>
      <c r="AT76">
        <v>0</v>
      </c>
      <c r="AU76">
        <v>4495.0798711981251</v>
      </c>
      <c r="AV76">
        <v>2589.2667530438971</v>
      </c>
      <c r="AW76">
        <v>305.01555000000002</v>
      </c>
      <c r="AX76">
        <v>897.92476499999998</v>
      </c>
      <c r="AY76">
        <v>816.27968316752356</v>
      </c>
      <c r="AZ76">
        <v>562.23018500000001</v>
      </c>
      <c r="BA76">
        <v>254.26747</v>
      </c>
      <c r="BB76">
        <v>17.678548778568192</v>
      </c>
      <c r="BC76">
        <v>5.5053187766940068</v>
      </c>
      <c r="BD76">
        <v>10.183240321870105</v>
      </c>
      <c r="BE76">
        <v>3.1711870048713093</v>
      </c>
      <c r="BF76">
        <v>53</v>
      </c>
      <c r="BG76" t="s">
        <v>1455</v>
      </c>
      <c r="BH76" t="s">
        <v>1456</v>
      </c>
      <c r="BJ76" s="1"/>
      <c r="BK76">
        <v>31.076129999999999</v>
      </c>
    </row>
    <row r="77" spans="1:63" ht="30" x14ac:dyDescent="0.25">
      <c r="A77">
        <v>7898</v>
      </c>
      <c r="B77" t="s">
        <v>1457</v>
      </c>
      <c r="C77" t="s">
        <v>1458</v>
      </c>
      <c r="D77" t="s">
        <v>1459</v>
      </c>
      <c r="F77" s="1">
        <v>44713</v>
      </c>
      <c r="G77" s="1">
        <v>45078</v>
      </c>
      <c r="H77" t="s">
        <v>119</v>
      </c>
      <c r="I77" t="s">
        <v>66</v>
      </c>
      <c r="K77" t="s">
        <v>303</v>
      </c>
      <c r="L77" t="s">
        <v>99</v>
      </c>
      <c r="N77" t="s">
        <v>70</v>
      </c>
      <c r="P77" t="s">
        <v>1460</v>
      </c>
      <c r="Q77" t="s">
        <v>1461</v>
      </c>
      <c r="R77" t="s">
        <v>73</v>
      </c>
      <c r="S77" t="s">
        <v>1462</v>
      </c>
      <c r="T77" t="s">
        <v>75</v>
      </c>
      <c r="U77" t="s">
        <v>76</v>
      </c>
      <c r="V77" t="s">
        <v>77</v>
      </c>
      <c r="W77" t="s">
        <v>78</v>
      </c>
      <c r="Z77">
        <v>478</v>
      </c>
      <c r="AA77" t="s">
        <v>79</v>
      </c>
      <c r="AB77" t="s">
        <v>80</v>
      </c>
      <c r="AC77" t="s">
        <v>81</v>
      </c>
      <c r="AD77" t="s">
        <v>82</v>
      </c>
      <c r="AE77" s="4" t="s">
        <v>1463</v>
      </c>
      <c r="AH77" t="s">
        <v>1464</v>
      </c>
      <c r="AI77" t="s">
        <v>1465</v>
      </c>
      <c r="AJ77" t="s">
        <v>1370</v>
      </c>
      <c r="AK77" t="s">
        <v>1466</v>
      </c>
      <c r="AL77" t="s">
        <v>1467</v>
      </c>
      <c r="AM77" t="s">
        <v>1468</v>
      </c>
      <c r="AN77" t="s">
        <v>1469</v>
      </c>
      <c r="AO77" t="s">
        <v>1470</v>
      </c>
      <c r="AP77" t="s">
        <v>943</v>
      </c>
      <c r="AQ77" t="s">
        <v>1471</v>
      </c>
      <c r="AR77">
        <v>0.15</v>
      </c>
      <c r="AS77" t="s">
        <v>94</v>
      </c>
      <c r="AT77">
        <v>0</v>
      </c>
      <c r="AU77">
        <v>437552.49172311509</v>
      </c>
      <c r="AV77">
        <v>135119.73967897598</v>
      </c>
      <c r="AW77">
        <v>3933.1677</v>
      </c>
      <c r="AX77">
        <v>5433.5103175000004</v>
      </c>
      <c r="AY77">
        <v>2165.9560186487065</v>
      </c>
      <c r="AZ77">
        <v>2158.942865</v>
      </c>
      <c r="BA77">
        <v>2608.95228</v>
      </c>
      <c r="BB77">
        <v>167.71195666450251</v>
      </c>
      <c r="BC77">
        <v>91.770577669261016</v>
      </c>
      <c r="BD77">
        <v>51.790805341589454</v>
      </c>
      <c r="BE77">
        <v>28.33949480216096</v>
      </c>
      <c r="BF77">
        <v>783</v>
      </c>
      <c r="BG77" t="s">
        <v>1472</v>
      </c>
      <c r="BH77" t="s">
        <v>1473</v>
      </c>
      <c r="BJ77" s="1"/>
      <c r="BK77">
        <v>67.663849999999996</v>
      </c>
    </row>
    <row r="78" spans="1:63" ht="30" x14ac:dyDescent="0.25">
      <c r="A78">
        <v>7899</v>
      </c>
      <c r="B78" t="s">
        <v>1474</v>
      </c>
      <c r="C78" t="s">
        <v>1475</v>
      </c>
      <c r="D78" t="s">
        <v>1476</v>
      </c>
      <c r="F78" s="1">
        <v>44864</v>
      </c>
      <c r="G78" s="1">
        <v>45444</v>
      </c>
      <c r="H78" t="s">
        <v>119</v>
      </c>
      <c r="I78" t="s">
        <v>515</v>
      </c>
      <c r="K78" t="s">
        <v>303</v>
      </c>
      <c r="L78" t="s">
        <v>99</v>
      </c>
      <c r="N78" t="s">
        <v>264</v>
      </c>
      <c r="P78" t="s">
        <v>992</v>
      </c>
      <c r="Q78" t="s">
        <v>993</v>
      </c>
      <c r="R78" t="s">
        <v>267</v>
      </c>
      <c r="S78" t="s">
        <v>994</v>
      </c>
      <c r="T78" t="s">
        <v>75</v>
      </c>
      <c r="U78" t="s">
        <v>76</v>
      </c>
      <c r="V78" t="s">
        <v>77</v>
      </c>
      <c r="W78" t="s">
        <v>78</v>
      </c>
      <c r="Z78">
        <v>478</v>
      </c>
      <c r="AA78" t="s">
        <v>79</v>
      </c>
      <c r="AB78" t="s">
        <v>80</v>
      </c>
      <c r="AC78" t="s">
        <v>81</v>
      </c>
      <c r="AD78" t="s">
        <v>82</v>
      </c>
      <c r="AE78" s="4" t="s">
        <v>1477</v>
      </c>
      <c r="AI78" t="s">
        <v>1478</v>
      </c>
      <c r="AJ78" t="s">
        <v>1479</v>
      </c>
      <c r="AK78" t="s">
        <v>1480</v>
      </c>
      <c r="AL78" t="s">
        <v>1370</v>
      </c>
      <c r="AM78" t="s">
        <v>1481</v>
      </c>
      <c r="AN78" t="s">
        <v>1482</v>
      </c>
      <c r="AO78" t="s">
        <v>1483</v>
      </c>
      <c r="AP78" t="s">
        <v>1370</v>
      </c>
      <c r="AQ78" t="s">
        <v>1484</v>
      </c>
      <c r="AR78">
        <v>0.15</v>
      </c>
      <c r="AS78" t="s">
        <v>94</v>
      </c>
      <c r="AT78">
        <v>0</v>
      </c>
      <c r="AU78">
        <v>11508.474788712772</v>
      </c>
      <c r="AV78">
        <v>3158.9684205520575</v>
      </c>
      <c r="AW78">
        <v>516.05354999999997</v>
      </c>
      <c r="AX78">
        <v>934.74728500000003</v>
      </c>
      <c r="AY78">
        <v>816.27968316752356</v>
      </c>
      <c r="AZ78">
        <v>552.13120500000002</v>
      </c>
      <c r="BA78">
        <v>285.77546999999998</v>
      </c>
      <c r="BB78">
        <v>40.271037919079525</v>
      </c>
      <c r="BC78">
        <v>13.734793064767951</v>
      </c>
      <c r="BD78">
        <v>11.054022308324985</v>
      </c>
      <c r="BE78">
        <v>3.7700719123070092</v>
      </c>
      <c r="BF78">
        <v>1149</v>
      </c>
      <c r="BG78" t="s">
        <v>1485</v>
      </c>
      <c r="BH78" t="s">
        <v>1486</v>
      </c>
      <c r="BJ78" s="1"/>
      <c r="BK78">
        <v>20.977150000000002</v>
      </c>
    </row>
    <row r="79" spans="1:63" ht="60" x14ac:dyDescent="0.25">
      <c r="A79">
        <v>7900</v>
      </c>
      <c r="B79" t="s">
        <v>1487</v>
      </c>
      <c r="C79" t="s">
        <v>1488</v>
      </c>
      <c r="D79" t="s">
        <v>1489</v>
      </c>
      <c r="E79" t="s">
        <v>1490</v>
      </c>
      <c r="F79" s="1">
        <v>45291</v>
      </c>
      <c r="G79" s="1">
        <v>45444</v>
      </c>
      <c r="H79" t="s">
        <v>119</v>
      </c>
      <c r="I79" t="s">
        <v>66</v>
      </c>
      <c r="K79" t="s">
        <v>99</v>
      </c>
      <c r="L79" t="s">
        <v>99</v>
      </c>
      <c r="N79" t="s">
        <v>70</v>
      </c>
      <c r="P79" t="s">
        <v>936</v>
      </c>
      <c r="Q79" t="s">
        <v>937</v>
      </c>
      <c r="R79" t="s">
        <v>73</v>
      </c>
      <c r="S79" t="s">
        <v>938</v>
      </c>
      <c r="T79" t="s">
        <v>75</v>
      </c>
      <c r="U79" t="s">
        <v>76</v>
      </c>
      <c r="V79" t="s">
        <v>77</v>
      </c>
      <c r="W79" t="s">
        <v>78</v>
      </c>
      <c r="Z79">
        <v>478</v>
      </c>
      <c r="AA79" t="s">
        <v>79</v>
      </c>
      <c r="AB79" t="s">
        <v>80</v>
      </c>
      <c r="AC79" t="s">
        <v>81</v>
      </c>
      <c r="AD79" t="s">
        <v>82</v>
      </c>
      <c r="AE79" s="4" t="s">
        <v>1491</v>
      </c>
      <c r="AH79" t="s">
        <v>1492</v>
      </c>
      <c r="AI79" t="s">
        <v>1493</v>
      </c>
      <c r="AJ79" t="s">
        <v>1494</v>
      </c>
      <c r="AK79" t="s">
        <v>1495</v>
      </c>
      <c r="AL79" t="s">
        <v>1496</v>
      </c>
      <c r="AM79" t="s">
        <v>1497</v>
      </c>
      <c r="AN79" t="s">
        <v>1498</v>
      </c>
      <c r="AO79" t="s">
        <v>1499</v>
      </c>
      <c r="AP79" t="s">
        <v>1500</v>
      </c>
      <c r="AQ79" t="s">
        <v>1501</v>
      </c>
      <c r="AR79">
        <v>0.25</v>
      </c>
      <c r="AS79" t="s">
        <v>94</v>
      </c>
      <c r="AT79">
        <v>0</v>
      </c>
      <c r="AU79">
        <v>49075.424634725176</v>
      </c>
      <c r="AV79">
        <v>17998.600336341369</v>
      </c>
      <c r="AW79">
        <v>6490.6905399999996</v>
      </c>
      <c r="AX79">
        <v>6188.5131574999996</v>
      </c>
      <c r="AY79">
        <v>2599.1472223784476</v>
      </c>
      <c r="AZ79">
        <v>2646.3533479999996</v>
      </c>
      <c r="BA79">
        <v>3391.9285399999999</v>
      </c>
      <c r="BB79">
        <v>14.46829555988381</v>
      </c>
      <c r="BC79">
        <v>8.1273821833746709</v>
      </c>
      <c r="BD79">
        <v>5.3063029259282013</v>
      </c>
      <c r="BE79">
        <v>2.9807486086580943</v>
      </c>
      <c r="BF79">
        <v>1149</v>
      </c>
      <c r="BG79" t="s">
        <v>1502</v>
      </c>
      <c r="BH79" t="s">
        <v>1503</v>
      </c>
      <c r="BJ79" s="1"/>
      <c r="BK79">
        <v>136.81853000000001</v>
      </c>
    </row>
    <row r="80" spans="1:63" x14ac:dyDescent="0.25">
      <c r="A80">
        <v>7901</v>
      </c>
      <c r="B80" t="s">
        <v>1504</v>
      </c>
      <c r="C80" t="s">
        <v>1505</v>
      </c>
      <c r="D80" t="s">
        <v>1506</v>
      </c>
      <c r="F80" s="1">
        <v>44651</v>
      </c>
      <c r="G80" s="1">
        <v>44651</v>
      </c>
      <c r="H80" t="s">
        <v>119</v>
      </c>
      <c r="I80" t="s">
        <v>66</v>
      </c>
      <c r="K80" t="s">
        <v>100</v>
      </c>
      <c r="L80" t="s">
        <v>100</v>
      </c>
      <c r="M80" t="s">
        <v>69</v>
      </c>
      <c r="N80" t="s">
        <v>492</v>
      </c>
      <c r="P80" t="s">
        <v>1507</v>
      </c>
      <c r="Q80" t="s">
        <v>1508</v>
      </c>
      <c r="R80" t="s">
        <v>73</v>
      </c>
      <c r="S80" t="s">
        <v>1509</v>
      </c>
      <c r="T80" t="s">
        <v>269</v>
      </c>
      <c r="U80" t="s">
        <v>270</v>
      </c>
      <c r="V80" t="s">
        <v>141</v>
      </c>
      <c r="W80" t="s">
        <v>142</v>
      </c>
      <c r="Z80">
        <v>478</v>
      </c>
      <c r="AA80" t="s">
        <v>79</v>
      </c>
      <c r="AB80" t="s">
        <v>80</v>
      </c>
      <c r="AC80" t="s">
        <v>81</v>
      </c>
      <c r="AD80" t="s">
        <v>82</v>
      </c>
      <c r="AE80" s="4" t="s">
        <v>1510</v>
      </c>
      <c r="AH80" t="s">
        <v>1511</v>
      </c>
      <c r="AI80" t="s">
        <v>1512</v>
      </c>
      <c r="AJ80" t="s">
        <v>1513</v>
      </c>
      <c r="AL80" t="s">
        <v>1514</v>
      </c>
      <c r="AM80" t="s">
        <v>1515</v>
      </c>
      <c r="AN80" t="s">
        <v>1516</v>
      </c>
      <c r="AO80" t="s">
        <v>1517</v>
      </c>
      <c r="AP80" t="s">
        <v>1514</v>
      </c>
      <c r="AQ80" t="s">
        <v>1518</v>
      </c>
      <c r="AR80">
        <v>0.36</v>
      </c>
      <c r="AS80" t="s">
        <v>94</v>
      </c>
      <c r="AT80">
        <v>0</v>
      </c>
      <c r="AU80">
        <v>625902.09494323435</v>
      </c>
      <c r="AV80">
        <v>352777.17377121304</v>
      </c>
      <c r="AW80">
        <v>4949.00641</v>
      </c>
      <c r="AX80">
        <v>5736.5179100000005</v>
      </c>
      <c r="AY80">
        <v>939.27847788678878</v>
      </c>
      <c r="AZ80">
        <v>1313.1825469999999</v>
      </c>
      <c r="BA80">
        <v>3722.2495699999999</v>
      </c>
      <c r="BB80">
        <v>168.15156618937681</v>
      </c>
      <c r="BC80">
        <v>124.29957953958738</v>
      </c>
      <c r="BD80">
        <v>94.775260803163448</v>
      </c>
      <c r="BE80">
        <v>70.058967249347006</v>
      </c>
      <c r="BF80">
        <v>356</v>
      </c>
      <c r="BG80" t="s">
        <v>1519</v>
      </c>
      <c r="BH80" t="s">
        <v>1520</v>
      </c>
      <c r="BJ80" s="1"/>
      <c r="BK80">
        <v>50.789900000000003</v>
      </c>
    </row>
    <row r="81" spans="1:63" ht="45" x14ac:dyDescent="0.25">
      <c r="A81">
        <v>7902</v>
      </c>
      <c r="B81" t="s">
        <v>1521</v>
      </c>
      <c r="C81" t="s">
        <v>1522</v>
      </c>
      <c r="D81" t="s">
        <v>1523</v>
      </c>
      <c r="F81" s="1">
        <v>44012</v>
      </c>
      <c r="G81" s="1">
        <v>44012</v>
      </c>
      <c r="H81" t="s">
        <v>131</v>
      </c>
      <c r="I81" t="s">
        <v>66</v>
      </c>
      <c r="K81" t="s">
        <v>67</v>
      </c>
      <c r="L81" t="s">
        <v>132</v>
      </c>
      <c r="M81" t="s">
        <v>69</v>
      </c>
      <c r="N81" t="s">
        <v>1073</v>
      </c>
      <c r="P81" t="s">
        <v>1524</v>
      </c>
      <c r="Q81" t="s">
        <v>1525</v>
      </c>
      <c r="R81" t="s">
        <v>73</v>
      </c>
      <c r="S81" t="s">
        <v>1526</v>
      </c>
      <c r="T81" t="s">
        <v>900</v>
      </c>
      <c r="U81" t="s">
        <v>901</v>
      </c>
      <c r="V81" t="s">
        <v>141</v>
      </c>
      <c r="W81" t="s">
        <v>142</v>
      </c>
      <c r="Z81">
        <v>478</v>
      </c>
      <c r="AA81" t="s">
        <v>79</v>
      </c>
      <c r="AB81" t="s">
        <v>80</v>
      </c>
      <c r="AC81" t="s">
        <v>81</v>
      </c>
      <c r="AD81" t="s">
        <v>82</v>
      </c>
      <c r="AE81" s="4" t="s">
        <v>1527</v>
      </c>
      <c r="AH81" t="s">
        <v>1528</v>
      </c>
      <c r="AI81" t="s">
        <v>1529</v>
      </c>
      <c r="AJ81" t="s">
        <v>1530</v>
      </c>
      <c r="AL81" t="s">
        <v>1514</v>
      </c>
      <c r="AN81" t="s">
        <v>1531</v>
      </c>
      <c r="AO81" t="s">
        <v>1532</v>
      </c>
      <c r="AP81" t="s">
        <v>1514</v>
      </c>
      <c r="AQ81" t="s">
        <v>1533</v>
      </c>
      <c r="AR81">
        <v>0.9</v>
      </c>
      <c r="AS81" t="s">
        <v>94</v>
      </c>
      <c r="AT81">
        <v>0</v>
      </c>
      <c r="AU81">
        <v>0</v>
      </c>
      <c r="AV81">
        <v>0</v>
      </c>
      <c r="AX81">
        <v>2463.9960000000001</v>
      </c>
      <c r="AY81">
        <v>1224.4632030505404</v>
      </c>
      <c r="AZ81">
        <v>759.70097900000007</v>
      </c>
      <c r="BA81">
        <v>1493.6833333333334</v>
      </c>
      <c r="BB81">
        <v>0</v>
      </c>
      <c r="BC81">
        <v>0</v>
      </c>
      <c r="BD81">
        <v>0</v>
      </c>
      <c r="BE81">
        <v>0</v>
      </c>
      <c r="BF81">
        <v>-283</v>
      </c>
      <c r="BJ81" s="1"/>
    </row>
    <row r="82" spans="1:63" x14ac:dyDescent="0.25">
      <c r="A82">
        <v>7903</v>
      </c>
      <c r="B82" t="s">
        <v>1534</v>
      </c>
      <c r="C82" t="s">
        <v>1535</v>
      </c>
      <c r="D82" t="s">
        <v>1536</v>
      </c>
      <c r="F82" s="1">
        <v>45016</v>
      </c>
      <c r="G82" s="1">
        <v>45016</v>
      </c>
      <c r="H82" t="s">
        <v>119</v>
      </c>
      <c r="I82" t="s">
        <v>515</v>
      </c>
      <c r="K82" t="s">
        <v>100</v>
      </c>
      <c r="L82" t="s">
        <v>100</v>
      </c>
      <c r="M82" t="s">
        <v>69</v>
      </c>
      <c r="N82" t="s">
        <v>492</v>
      </c>
      <c r="P82" t="s">
        <v>1507</v>
      </c>
      <c r="Q82" t="s">
        <v>1508</v>
      </c>
      <c r="R82" t="s">
        <v>73</v>
      </c>
      <c r="S82" t="s">
        <v>1509</v>
      </c>
      <c r="T82" t="s">
        <v>269</v>
      </c>
      <c r="U82" t="s">
        <v>270</v>
      </c>
      <c r="V82" t="s">
        <v>141</v>
      </c>
      <c r="W82" t="s">
        <v>142</v>
      </c>
      <c r="Z82">
        <v>478</v>
      </c>
      <c r="AA82" t="s">
        <v>79</v>
      </c>
      <c r="AB82" t="s">
        <v>80</v>
      </c>
      <c r="AC82" t="s">
        <v>81</v>
      </c>
      <c r="AD82" t="s">
        <v>82</v>
      </c>
      <c r="AE82" s="4" t="s">
        <v>1510</v>
      </c>
      <c r="AH82" t="s">
        <v>1511</v>
      </c>
      <c r="AI82" t="s">
        <v>1512</v>
      </c>
      <c r="AJ82" t="s">
        <v>1513</v>
      </c>
      <c r="AL82" t="s">
        <v>1514</v>
      </c>
      <c r="AM82" t="s">
        <v>1515</v>
      </c>
      <c r="AN82" t="s">
        <v>1516</v>
      </c>
      <c r="AO82" t="s">
        <v>1517</v>
      </c>
      <c r="AP82" t="s">
        <v>1514</v>
      </c>
      <c r="AQ82" t="s">
        <v>1537</v>
      </c>
      <c r="AR82">
        <v>0.36</v>
      </c>
      <c r="AS82" t="s">
        <v>94</v>
      </c>
      <c r="AT82">
        <v>0</v>
      </c>
      <c r="AU82">
        <v>392298.50775488763</v>
      </c>
      <c r="AV82">
        <v>222495.16187594793</v>
      </c>
      <c r="AW82">
        <v>2281.54801</v>
      </c>
      <c r="AX82">
        <v>1271.7541899999999</v>
      </c>
      <c r="AY82">
        <v>1024.1993981468186</v>
      </c>
      <c r="AZ82">
        <v>52.291830000000004</v>
      </c>
      <c r="BA82">
        <v>500.88094000000001</v>
      </c>
      <c r="BB82">
        <v>783.2170809991045</v>
      </c>
      <c r="BC82">
        <v>709.17899258650709</v>
      </c>
      <c r="BD82">
        <v>444.20768311916186</v>
      </c>
      <c r="BE82">
        <v>402.21640316089298</v>
      </c>
      <c r="BF82">
        <v>721</v>
      </c>
      <c r="BG82" t="s">
        <v>1538</v>
      </c>
      <c r="BH82" t="s">
        <v>1539</v>
      </c>
      <c r="BJ82" s="1"/>
    </row>
    <row r="83" spans="1:63" ht="45" x14ac:dyDescent="0.25">
      <c r="A83">
        <v>7904</v>
      </c>
      <c r="B83" t="s">
        <v>1540</v>
      </c>
      <c r="C83" t="s">
        <v>1541</v>
      </c>
      <c r="D83" t="s">
        <v>1542</v>
      </c>
      <c r="E83" t="s">
        <v>1543</v>
      </c>
      <c r="F83" s="1">
        <v>44620</v>
      </c>
      <c r="G83" s="1">
        <v>44620</v>
      </c>
      <c r="H83" t="s">
        <v>119</v>
      </c>
      <c r="I83" t="s">
        <v>66</v>
      </c>
      <c r="K83" t="s">
        <v>100</v>
      </c>
      <c r="L83" t="s">
        <v>100</v>
      </c>
      <c r="M83" t="s">
        <v>69</v>
      </c>
      <c r="N83" t="s">
        <v>492</v>
      </c>
      <c r="P83" t="s">
        <v>1544</v>
      </c>
      <c r="Q83" t="s">
        <v>1545</v>
      </c>
      <c r="R83" t="s">
        <v>73</v>
      </c>
      <c r="S83" t="s">
        <v>1546</v>
      </c>
      <c r="T83" t="s">
        <v>900</v>
      </c>
      <c r="U83" t="s">
        <v>901</v>
      </c>
      <c r="V83" t="s">
        <v>141</v>
      </c>
      <c r="W83" t="s">
        <v>142</v>
      </c>
      <c r="Z83">
        <v>478</v>
      </c>
      <c r="AA83" t="s">
        <v>79</v>
      </c>
      <c r="AB83" t="s">
        <v>80</v>
      </c>
      <c r="AC83" t="s">
        <v>81</v>
      </c>
      <c r="AD83" t="s">
        <v>82</v>
      </c>
      <c r="AE83" s="4" t="s">
        <v>1547</v>
      </c>
      <c r="AH83" t="s">
        <v>1548</v>
      </c>
      <c r="AI83" t="s">
        <v>1549</v>
      </c>
      <c r="AJ83" t="s">
        <v>1550</v>
      </c>
      <c r="AK83" t="s">
        <v>1551</v>
      </c>
      <c r="AL83" t="s">
        <v>1552</v>
      </c>
      <c r="AM83" t="s">
        <v>1515</v>
      </c>
      <c r="AN83" t="s">
        <v>1553</v>
      </c>
      <c r="AO83" t="s">
        <v>1554</v>
      </c>
      <c r="AP83" t="s">
        <v>1555</v>
      </c>
      <c r="AQ83" t="s">
        <v>1556</v>
      </c>
      <c r="AR83">
        <v>0.36</v>
      </c>
      <c r="AS83" t="s">
        <v>94</v>
      </c>
      <c r="AT83">
        <v>0</v>
      </c>
      <c r="AU83">
        <v>810320.13250987895</v>
      </c>
      <c r="AV83">
        <v>457213.63177771342</v>
      </c>
      <c r="AW83">
        <v>3726.22145</v>
      </c>
      <c r="AX83">
        <v>6609.7144500000004</v>
      </c>
      <c r="AY83">
        <v>1836.6948045758108</v>
      </c>
      <c r="AZ83">
        <v>1309.4023485</v>
      </c>
      <c r="BA83">
        <v>4426.2766899999997</v>
      </c>
      <c r="BB83">
        <v>183.07037477810246</v>
      </c>
      <c r="BC83">
        <v>141.27710547795829</v>
      </c>
      <c r="BD83">
        <v>103.2953120193924</v>
      </c>
      <c r="BE83">
        <v>79.713949945372875</v>
      </c>
      <c r="BF83">
        <v>325</v>
      </c>
      <c r="BG83" t="s">
        <v>1557</v>
      </c>
      <c r="BH83" t="s">
        <v>1558</v>
      </c>
      <c r="BJ83" s="1"/>
      <c r="BK83">
        <v>169.85087999999999</v>
      </c>
    </row>
    <row r="84" spans="1:63" ht="45" x14ac:dyDescent="0.25">
      <c r="A84">
        <v>7905</v>
      </c>
      <c r="B84" t="s">
        <v>1559</v>
      </c>
      <c r="C84" t="s">
        <v>1560</v>
      </c>
      <c r="D84" t="s">
        <v>1561</v>
      </c>
      <c r="E84" t="s">
        <v>1562</v>
      </c>
      <c r="F84" s="1">
        <v>44377</v>
      </c>
      <c r="G84" s="1">
        <v>44500</v>
      </c>
      <c r="H84" t="s">
        <v>119</v>
      </c>
      <c r="I84" t="s">
        <v>66</v>
      </c>
      <c r="K84" t="s">
        <v>68</v>
      </c>
      <c r="L84" t="s">
        <v>68</v>
      </c>
      <c r="M84" t="s">
        <v>69</v>
      </c>
      <c r="N84" t="s">
        <v>1073</v>
      </c>
      <c r="O84" t="s">
        <v>1563</v>
      </c>
      <c r="P84" t="s">
        <v>1564</v>
      </c>
      <c r="Q84" t="s">
        <v>1565</v>
      </c>
      <c r="R84" t="s">
        <v>518</v>
      </c>
      <c r="S84" t="s">
        <v>1566</v>
      </c>
      <c r="T84" t="s">
        <v>269</v>
      </c>
      <c r="U84" t="s">
        <v>270</v>
      </c>
      <c r="V84" t="s">
        <v>141</v>
      </c>
      <c r="W84" t="s">
        <v>142</v>
      </c>
      <c r="Z84">
        <v>478</v>
      </c>
      <c r="AA84" t="s">
        <v>79</v>
      </c>
      <c r="AB84" t="s">
        <v>80</v>
      </c>
      <c r="AC84" t="s">
        <v>81</v>
      </c>
      <c r="AD84" t="s">
        <v>82</v>
      </c>
      <c r="AE84" s="4" t="s">
        <v>1567</v>
      </c>
      <c r="AH84" t="s">
        <v>1567</v>
      </c>
      <c r="AI84" t="s">
        <v>1567</v>
      </c>
      <c r="AJ84" t="s">
        <v>1567</v>
      </c>
      <c r="AL84" t="s">
        <v>1567</v>
      </c>
      <c r="AM84" t="s">
        <v>1567</v>
      </c>
      <c r="AN84" t="s">
        <v>1567</v>
      </c>
      <c r="AO84" t="s">
        <v>1567</v>
      </c>
      <c r="AP84" t="s">
        <v>1567</v>
      </c>
      <c r="AQ84" t="s">
        <v>1567</v>
      </c>
      <c r="AR84">
        <v>0.64</v>
      </c>
      <c r="AS84" t="s">
        <v>94</v>
      </c>
      <c r="AT84">
        <v>0</v>
      </c>
      <c r="AU84">
        <v>20390.519750751238</v>
      </c>
      <c r="AV84">
        <v>15757.772391395816</v>
      </c>
      <c r="AW84">
        <v>566.92436999999995</v>
      </c>
      <c r="AX84">
        <v>2334.361735</v>
      </c>
      <c r="AY84">
        <v>766.67646816714102</v>
      </c>
      <c r="AZ84">
        <v>596.55516</v>
      </c>
      <c r="BA84">
        <v>1574.7683899999997</v>
      </c>
      <c r="BB84">
        <v>12.948265840382561</v>
      </c>
      <c r="BC84">
        <v>9.3908251263388376</v>
      </c>
      <c r="BD84">
        <v>10.006406333439179</v>
      </c>
      <c r="BE84">
        <v>7.2572198608520679</v>
      </c>
      <c r="BF84">
        <v>205</v>
      </c>
      <c r="BG84" t="s">
        <v>1568</v>
      </c>
      <c r="BH84" t="s">
        <v>1569</v>
      </c>
      <c r="BI84">
        <v>5366</v>
      </c>
      <c r="BJ84" s="1">
        <v>44286</v>
      </c>
      <c r="BK84">
        <v>20.334510000000002</v>
      </c>
    </row>
    <row r="85" spans="1:63" x14ac:dyDescent="0.25">
      <c r="A85">
        <v>7906</v>
      </c>
      <c r="B85" t="s">
        <v>1570</v>
      </c>
      <c r="C85" t="s">
        <v>1571</v>
      </c>
      <c r="D85" t="s">
        <v>1572</v>
      </c>
      <c r="E85" t="s">
        <v>1573</v>
      </c>
      <c r="F85" s="1">
        <v>44530</v>
      </c>
      <c r="G85" s="1">
        <v>44895</v>
      </c>
      <c r="H85" t="s">
        <v>119</v>
      </c>
      <c r="I85" t="s">
        <v>616</v>
      </c>
      <c r="K85" t="s">
        <v>68</v>
      </c>
      <c r="L85" t="s">
        <v>133</v>
      </c>
      <c r="M85" t="s">
        <v>120</v>
      </c>
      <c r="N85" t="s">
        <v>617</v>
      </c>
      <c r="O85" t="s">
        <v>1574</v>
      </c>
      <c r="P85" t="s">
        <v>1564</v>
      </c>
      <c r="Q85" t="s">
        <v>1565</v>
      </c>
      <c r="R85" t="s">
        <v>518</v>
      </c>
      <c r="S85" t="s">
        <v>1566</v>
      </c>
      <c r="T85" t="s">
        <v>1145</v>
      </c>
      <c r="U85" t="s">
        <v>1146</v>
      </c>
      <c r="V85" t="s">
        <v>623</v>
      </c>
      <c r="W85" t="s">
        <v>624</v>
      </c>
      <c r="Z85">
        <v>474</v>
      </c>
      <c r="AA85" t="s">
        <v>346</v>
      </c>
      <c r="AB85" t="s">
        <v>347</v>
      </c>
      <c r="AC85" t="s">
        <v>348</v>
      </c>
      <c r="AD85" t="s">
        <v>82</v>
      </c>
      <c r="AE85" s="4" t="s">
        <v>1575</v>
      </c>
      <c r="AH85" t="s">
        <v>1576</v>
      </c>
      <c r="AI85" t="s">
        <v>1577</v>
      </c>
      <c r="AJ85" t="s">
        <v>1578</v>
      </c>
      <c r="AK85" t="s">
        <v>1579</v>
      </c>
      <c r="AL85" t="s">
        <v>1580</v>
      </c>
      <c r="AM85" t="s">
        <v>1581</v>
      </c>
      <c r="AN85" t="s">
        <v>1582</v>
      </c>
      <c r="AO85" t="s">
        <v>1583</v>
      </c>
      <c r="AP85" t="s">
        <v>1584</v>
      </c>
      <c r="AQ85" t="s">
        <v>1585</v>
      </c>
      <c r="AR85">
        <v>0.56000000000000005</v>
      </c>
      <c r="AS85" t="s">
        <v>94</v>
      </c>
      <c r="AT85">
        <v>0</v>
      </c>
      <c r="AU85">
        <v>131887.11790883751</v>
      </c>
      <c r="AV85">
        <v>96025.003300021242</v>
      </c>
      <c r="AW85">
        <v>2767.7919999999999</v>
      </c>
      <c r="AX85">
        <v>5218.5171499999997</v>
      </c>
      <c r="AY85">
        <v>1533.3529363342823</v>
      </c>
      <c r="AZ85">
        <v>1182.89138</v>
      </c>
      <c r="BA85">
        <v>3099.6868199999994</v>
      </c>
      <c r="BB85">
        <v>42.548530083060939</v>
      </c>
      <c r="BC85">
        <v>30.796196064519616</v>
      </c>
      <c r="BD85">
        <v>30.978937188248349</v>
      </c>
      <c r="BE85">
        <v>22.422241653408982</v>
      </c>
      <c r="BF85">
        <v>600</v>
      </c>
      <c r="BG85" t="s">
        <v>1586</v>
      </c>
      <c r="BH85" t="s">
        <v>1587</v>
      </c>
      <c r="BI85">
        <v>5371</v>
      </c>
      <c r="BJ85" s="1">
        <v>44592</v>
      </c>
      <c r="BK85">
        <v>30.45008</v>
      </c>
    </row>
    <row r="86" spans="1:63" x14ac:dyDescent="0.25">
      <c r="A86">
        <v>7907</v>
      </c>
      <c r="B86" t="s">
        <v>1588</v>
      </c>
      <c r="C86" t="s">
        <v>1589</v>
      </c>
      <c r="D86" t="s">
        <v>1590</v>
      </c>
      <c r="E86" t="s">
        <v>1591</v>
      </c>
      <c r="F86" s="1">
        <v>44316</v>
      </c>
      <c r="G86" s="1">
        <v>44408</v>
      </c>
      <c r="H86" t="s">
        <v>119</v>
      </c>
      <c r="I86" t="s">
        <v>66</v>
      </c>
      <c r="K86" t="s">
        <v>132</v>
      </c>
      <c r="L86" t="s">
        <v>68</v>
      </c>
      <c r="M86" t="s">
        <v>120</v>
      </c>
      <c r="N86" t="s">
        <v>492</v>
      </c>
      <c r="O86" t="s">
        <v>1592</v>
      </c>
      <c r="P86" t="s">
        <v>1564</v>
      </c>
      <c r="Q86" t="s">
        <v>1565</v>
      </c>
      <c r="R86" t="s">
        <v>518</v>
      </c>
      <c r="S86" t="s">
        <v>1566</v>
      </c>
      <c r="T86" t="s">
        <v>269</v>
      </c>
      <c r="U86" t="s">
        <v>270</v>
      </c>
      <c r="V86" t="s">
        <v>141</v>
      </c>
      <c r="W86" t="s">
        <v>142</v>
      </c>
      <c r="Z86">
        <v>478</v>
      </c>
      <c r="AA86" t="s">
        <v>79</v>
      </c>
      <c r="AB86" t="s">
        <v>80</v>
      </c>
      <c r="AC86" t="s">
        <v>81</v>
      </c>
      <c r="AD86" t="s">
        <v>82</v>
      </c>
      <c r="AE86" s="4" t="s">
        <v>1593</v>
      </c>
      <c r="AH86" t="s">
        <v>1594</v>
      </c>
      <c r="AI86" t="s">
        <v>1595</v>
      </c>
      <c r="AJ86" t="s">
        <v>1596</v>
      </c>
      <c r="AK86" t="s">
        <v>1597</v>
      </c>
      <c r="AL86" t="s">
        <v>1598</v>
      </c>
      <c r="AM86" t="s">
        <v>1599</v>
      </c>
      <c r="AN86" t="s">
        <v>1600</v>
      </c>
      <c r="AO86" t="s">
        <v>1601</v>
      </c>
      <c r="AP86" t="s">
        <v>1602</v>
      </c>
      <c r="AQ86" t="s">
        <v>1603</v>
      </c>
      <c r="AR86">
        <v>0.72</v>
      </c>
      <c r="AS86" t="s">
        <v>94</v>
      </c>
      <c r="AT86">
        <v>0</v>
      </c>
      <c r="AU86">
        <v>28308.211314283264</v>
      </c>
      <c r="AV86">
        <v>23567.710681986609</v>
      </c>
      <c r="AW86">
        <v>507.96566999999999</v>
      </c>
      <c r="AX86">
        <v>2275.4030349999998</v>
      </c>
      <c r="AY86">
        <v>766.67646816714102</v>
      </c>
      <c r="AZ86">
        <v>641.01116999999999</v>
      </c>
      <c r="BA86">
        <v>1525.0039399999996</v>
      </c>
      <c r="BB86">
        <v>18.562713558814323</v>
      </c>
      <c r="BC86">
        <v>13.069258466199372</v>
      </c>
      <c r="BD86">
        <v>15.45419658521447</v>
      </c>
      <c r="BE86">
        <v>10.880676950580742</v>
      </c>
      <c r="BF86">
        <v>113</v>
      </c>
      <c r="BG86" t="s">
        <v>1604</v>
      </c>
      <c r="BH86" t="s">
        <v>1605</v>
      </c>
      <c r="BI86">
        <v>7589</v>
      </c>
      <c r="BJ86" s="1">
        <v>44400</v>
      </c>
      <c r="BK86">
        <v>64.790520000000001</v>
      </c>
    </row>
    <row r="87" spans="1:63" x14ac:dyDescent="0.25">
      <c r="A87">
        <v>7908</v>
      </c>
      <c r="B87" t="s">
        <v>1606</v>
      </c>
      <c r="C87" t="s">
        <v>1607</v>
      </c>
      <c r="D87" t="s">
        <v>1608</v>
      </c>
      <c r="E87" t="s">
        <v>1609</v>
      </c>
      <c r="F87" s="1">
        <v>44165</v>
      </c>
      <c r="G87" s="1">
        <v>44218</v>
      </c>
      <c r="H87" t="s">
        <v>131</v>
      </c>
      <c r="I87" t="s">
        <v>515</v>
      </c>
      <c r="K87" t="s">
        <v>67</v>
      </c>
      <c r="L87" t="s">
        <v>132</v>
      </c>
      <c r="M87" t="s">
        <v>69</v>
      </c>
      <c r="N87" t="s">
        <v>1073</v>
      </c>
      <c r="O87" t="s">
        <v>1610</v>
      </c>
      <c r="P87" t="s">
        <v>1564</v>
      </c>
      <c r="Q87" t="s">
        <v>1565</v>
      </c>
      <c r="R87" t="s">
        <v>518</v>
      </c>
      <c r="S87" t="s">
        <v>1566</v>
      </c>
      <c r="T87" t="s">
        <v>269</v>
      </c>
      <c r="U87" t="s">
        <v>270</v>
      </c>
      <c r="V87" t="s">
        <v>141</v>
      </c>
      <c r="W87" t="s">
        <v>142</v>
      </c>
      <c r="Z87">
        <v>478</v>
      </c>
      <c r="AA87" t="s">
        <v>79</v>
      </c>
      <c r="AB87" t="s">
        <v>80</v>
      </c>
      <c r="AC87" t="s">
        <v>81</v>
      </c>
      <c r="AD87" t="s">
        <v>82</v>
      </c>
      <c r="AE87" s="4" t="s">
        <v>1611</v>
      </c>
      <c r="AH87" t="s">
        <v>1612</v>
      </c>
      <c r="AI87" t="s">
        <v>1613</v>
      </c>
      <c r="AJ87" t="s">
        <v>1614</v>
      </c>
      <c r="AK87" t="s">
        <v>1615</v>
      </c>
      <c r="AL87" t="s">
        <v>1616</v>
      </c>
      <c r="AM87" t="s">
        <v>1617</v>
      </c>
      <c r="AN87" t="s">
        <v>1618</v>
      </c>
      <c r="AO87" t="s">
        <v>1619</v>
      </c>
      <c r="AP87" t="s">
        <v>1620</v>
      </c>
      <c r="AQ87" t="s">
        <v>1621</v>
      </c>
      <c r="AR87">
        <v>0.9</v>
      </c>
      <c r="AS87" t="s">
        <v>94</v>
      </c>
      <c r="AT87">
        <v>0</v>
      </c>
      <c r="AU87">
        <v>81816.07088070146</v>
      </c>
      <c r="AV87">
        <v>61795.476230546803</v>
      </c>
      <c r="AW87">
        <v>236.66579999999999</v>
      </c>
      <c r="AX87">
        <v>2545.3626599999998</v>
      </c>
      <c r="AY87">
        <v>433.47798478249672</v>
      </c>
      <c r="AZ87">
        <v>407.40568250000001</v>
      </c>
      <c r="BA87">
        <v>1858.6744999999996</v>
      </c>
      <c r="BB87">
        <v>44.018503982650785</v>
      </c>
      <c r="BC87">
        <v>36.104667218985952</v>
      </c>
      <c r="BD87">
        <v>33.247067321656807</v>
      </c>
      <c r="BE87">
        <v>27.269765963167462</v>
      </c>
      <c r="BF87">
        <v>-77</v>
      </c>
      <c r="BG87" t="s">
        <v>1622</v>
      </c>
      <c r="BJ87" s="1"/>
    </row>
    <row r="88" spans="1:63" x14ac:dyDescent="0.25">
      <c r="A88">
        <v>7909</v>
      </c>
      <c r="B88" t="s">
        <v>1623</v>
      </c>
      <c r="C88" t="s">
        <v>1624</v>
      </c>
      <c r="D88" t="s">
        <v>1625</v>
      </c>
      <c r="E88" t="s">
        <v>1626</v>
      </c>
      <c r="F88" s="1">
        <v>44957</v>
      </c>
      <c r="G88" s="1">
        <v>45077</v>
      </c>
      <c r="H88" t="s">
        <v>119</v>
      </c>
      <c r="I88" t="s">
        <v>515</v>
      </c>
      <c r="K88" t="s">
        <v>99</v>
      </c>
      <c r="L88" t="s">
        <v>100</v>
      </c>
      <c r="M88" t="s">
        <v>120</v>
      </c>
      <c r="N88" t="s">
        <v>617</v>
      </c>
      <c r="O88" t="s">
        <v>1627</v>
      </c>
      <c r="P88" t="s">
        <v>1564</v>
      </c>
      <c r="Q88" t="s">
        <v>1565</v>
      </c>
      <c r="R88" t="s">
        <v>518</v>
      </c>
      <c r="S88" t="s">
        <v>1566</v>
      </c>
      <c r="T88" t="s">
        <v>1145</v>
      </c>
      <c r="U88" t="s">
        <v>1146</v>
      </c>
      <c r="V88" t="s">
        <v>623</v>
      </c>
      <c r="W88" t="s">
        <v>624</v>
      </c>
      <c r="Z88">
        <v>474</v>
      </c>
      <c r="AA88" t="s">
        <v>346</v>
      </c>
      <c r="AB88" t="s">
        <v>347</v>
      </c>
      <c r="AC88" t="s">
        <v>348</v>
      </c>
      <c r="AD88" t="s">
        <v>82</v>
      </c>
      <c r="AE88" s="4" t="s">
        <v>1628</v>
      </c>
      <c r="AH88" t="s">
        <v>1629</v>
      </c>
      <c r="AI88" t="s">
        <v>1630</v>
      </c>
      <c r="AJ88" t="s">
        <v>1631</v>
      </c>
      <c r="AK88" t="s">
        <v>1632</v>
      </c>
      <c r="AL88" t="s">
        <v>1633</v>
      </c>
      <c r="AM88" t="s">
        <v>1628</v>
      </c>
      <c r="AN88" t="s">
        <v>1634</v>
      </c>
      <c r="AO88" t="s">
        <v>1635</v>
      </c>
      <c r="AP88" t="s">
        <v>1636</v>
      </c>
      <c r="AQ88" t="s">
        <v>1637</v>
      </c>
      <c r="AR88">
        <v>0.3</v>
      </c>
      <c r="AS88" t="s">
        <v>94</v>
      </c>
      <c r="AT88">
        <v>0</v>
      </c>
      <c r="AU88">
        <v>39750.332055752675</v>
      </c>
      <c r="AV88">
        <v>16486.838209843925</v>
      </c>
      <c r="AW88">
        <v>3809.59674</v>
      </c>
      <c r="AX88">
        <v>6744.6039799999999</v>
      </c>
      <c r="AY88">
        <v>780.26037260849409</v>
      </c>
      <c r="AZ88">
        <v>785.32462850000002</v>
      </c>
      <c r="BA88">
        <v>4426.0502400000005</v>
      </c>
      <c r="BB88">
        <v>8.9809943178034661</v>
      </c>
      <c r="BC88">
        <v>7.6276094233831389</v>
      </c>
      <c r="BD88">
        <v>3.7249550537962088</v>
      </c>
      <c r="BE88">
        <v>3.1636254588972528</v>
      </c>
      <c r="BF88">
        <v>782</v>
      </c>
      <c r="BG88" t="s">
        <v>1638</v>
      </c>
      <c r="BH88" t="s">
        <v>1639</v>
      </c>
      <c r="BI88">
        <v>5372</v>
      </c>
      <c r="BJ88" s="1">
        <v>44592</v>
      </c>
      <c r="BK88">
        <v>51.994399999999999</v>
      </c>
    </row>
    <row r="89" spans="1:63" x14ac:dyDescent="0.25">
      <c r="A89">
        <v>7910</v>
      </c>
      <c r="B89" t="s">
        <v>1640</v>
      </c>
      <c r="C89" t="s">
        <v>1641</v>
      </c>
      <c r="D89" t="s">
        <v>1642</v>
      </c>
      <c r="E89" t="s">
        <v>1643</v>
      </c>
      <c r="F89" s="1">
        <v>44865</v>
      </c>
      <c r="G89" s="1">
        <v>45596</v>
      </c>
      <c r="H89" t="s">
        <v>119</v>
      </c>
      <c r="I89" t="s">
        <v>616</v>
      </c>
      <c r="K89" t="s">
        <v>133</v>
      </c>
      <c r="L89" t="s">
        <v>100</v>
      </c>
      <c r="M89" t="s">
        <v>120</v>
      </c>
      <c r="N89" t="s">
        <v>617</v>
      </c>
      <c r="O89" t="s">
        <v>1644</v>
      </c>
      <c r="P89" t="s">
        <v>1564</v>
      </c>
      <c r="Q89" t="s">
        <v>1565</v>
      </c>
      <c r="R89" t="s">
        <v>518</v>
      </c>
      <c r="S89" t="s">
        <v>1566</v>
      </c>
      <c r="T89" t="s">
        <v>1145</v>
      </c>
      <c r="U89" t="s">
        <v>1146</v>
      </c>
      <c r="V89" t="s">
        <v>623</v>
      </c>
      <c r="W89" t="s">
        <v>624</v>
      </c>
      <c r="Z89">
        <v>474</v>
      </c>
      <c r="AA89" t="s">
        <v>346</v>
      </c>
      <c r="AB89" t="s">
        <v>347</v>
      </c>
      <c r="AC89" t="s">
        <v>348</v>
      </c>
      <c r="AD89" t="s">
        <v>82</v>
      </c>
      <c r="AE89" s="4" t="s">
        <v>1645</v>
      </c>
      <c r="AH89" t="s">
        <v>1646</v>
      </c>
      <c r="AI89" t="s">
        <v>1647</v>
      </c>
      <c r="AJ89" t="s">
        <v>1648</v>
      </c>
      <c r="AK89" t="s">
        <v>1649</v>
      </c>
      <c r="AL89" t="s">
        <v>1650</v>
      </c>
      <c r="AM89" t="s">
        <v>1651</v>
      </c>
      <c r="AN89" t="s">
        <v>1652</v>
      </c>
      <c r="AO89" t="s">
        <v>1653</v>
      </c>
      <c r="AP89" t="s">
        <v>1654</v>
      </c>
      <c r="AQ89" t="s">
        <v>1655</v>
      </c>
      <c r="AR89">
        <v>0.42</v>
      </c>
      <c r="AS89" t="s">
        <v>94</v>
      </c>
      <c r="AT89">
        <v>0</v>
      </c>
      <c r="AU89">
        <v>255169.46697647503</v>
      </c>
      <c r="AV89">
        <v>155601.27028891226</v>
      </c>
      <c r="AW89">
        <v>5592.4004199999999</v>
      </c>
      <c r="AX89">
        <v>1469.64472</v>
      </c>
      <c r="AY89">
        <v>2427.0544468114167</v>
      </c>
      <c r="AZ89">
        <v>9174.0557499999995</v>
      </c>
      <c r="BA89">
        <v>119.97668</v>
      </c>
      <c r="BB89">
        <v>2126.8255379001571</v>
      </c>
      <c r="BC89">
        <v>27.455194383959668</v>
      </c>
      <c r="BD89">
        <v>1296.929288999431</v>
      </c>
      <c r="BE89">
        <v>16.742062335251855</v>
      </c>
      <c r="BF89">
        <v>1301</v>
      </c>
      <c r="BG89" t="s">
        <v>1656</v>
      </c>
      <c r="BH89" t="s">
        <v>1657</v>
      </c>
      <c r="BI89">
        <v>5375</v>
      </c>
      <c r="BJ89" s="1">
        <v>44985</v>
      </c>
      <c r="BK89">
        <v>26.150400000000001</v>
      </c>
    </row>
    <row r="90" spans="1:63" x14ac:dyDescent="0.25">
      <c r="A90">
        <v>7911</v>
      </c>
      <c r="B90" t="s">
        <v>1658</v>
      </c>
      <c r="C90" t="s">
        <v>1659</v>
      </c>
      <c r="D90" t="s">
        <v>1660</v>
      </c>
      <c r="F90" s="1">
        <v>44561</v>
      </c>
      <c r="G90" s="1">
        <v>45657</v>
      </c>
      <c r="H90" t="s">
        <v>98</v>
      </c>
      <c r="I90" t="s">
        <v>515</v>
      </c>
      <c r="K90" t="s">
        <v>100</v>
      </c>
      <c r="L90" t="s">
        <v>100</v>
      </c>
      <c r="N90" t="s">
        <v>1661</v>
      </c>
      <c r="P90" t="s">
        <v>1662</v>
      </c>
      <c r="Q90" t="s">
        <v>1663</v>
      </c>
      <c r="R90" t="s">
        <v>1664</v>
      </c>
      <c r="S90" t="s">
        <v>1665</v>
      </c>
      <c r="T90" t="s">
        <v>1666</v>
      </c>
      <c r="U90" t="s">
        <v>1667</v>
      </c>
      <c r="V90" t="s">
        <v>1668</v>
      </c>
      <c r="W90" t="s">
        <v>1669</v>
      </c>
      <c r="X90" t="s">
        <v>1670</v>
      </c>
      <c r="Y90" t="s">
        <v>1671</v>
      </c>
      <c r="Z90">
        <v>470</v>
      </c>
      <c r="AA90" t="s">
        <v>1672</v>
      </c>
      <c r="AB90" t="s">
        <v>1673</v>
      </c>
      <c r="AC90" t="s">
        <v>1674</v>
      </c>
      <c r="AD90" t="s">
        <v>1675</v>
      </c>
      <c r="AE90" s="4"/>
      <c r="AR90">
        <v>0.36</v>
      </c>
      <c r="AS90" t="s">
        <v>94</v>
      </c>
      <c r="AT90">
        <v>0</v>
      </c>
      <c r="AU90">
        <v>687455.77167913632</v>
      </c>
      <c r="AV90">
        <v>420853.6535977294</v>
      </c>
      <c r="BF90">
        <v>1362</v>
      </c>
      <c r="BJ90" s="1"/>
    </row>
    <row r="91" spans="1:63" x14ac:dyDescent="0.25">
      <c r="A91">
        <v>7912</v>
      </c>
      <c r="B91" t="s">
        <v>1676</v>
      </c>
      <c r="C91" t="s">
        <v>1677</v>
      </c>
      <c r="D91" t="s">
        <v>1678</v>
      </c>
      <c r="E91" t="s">
        <v>1679</v>
      </c>
      <c r="F91" s="1">
        <v>44561</v>
      </c>
      <c r="G91" s="1">
        <v>47483</v>
      </c>
      <c r="H91" t="s">
        <v>119</v>
      </c>
      <c r="I91" t="s">
        <v>515</v>
      </c>
      <c r="J91" t="s">
        <v>1680</v>
      </c>
      <c r="K91" t="s">
        <v>99</v>
      </c>
      <c r="L91" t="s">
        <v>99</v>
      </c>
      <c r="M91" t="s">
        <v>303</v>
      </c>
      <c r="N91" t="s">
        <v>1661</v>
      </c>
      <c r="P91" t="s">
        <v>1662</v>
      </c>
      <c r="Q91" t="s">
        <v>1663</v>
      </c>
      <c r="R91" t="s">
        <v>1664</v>
      </c>
      <c r="S91" t="s">
        <v>1665</v>
      </c>
      <c r="T91" t="s">
        <v>1681</v>
      </c>
      <c r="U91" t="s">
        <v>1682</v>
      </c>
      <c r="V91" t="s">
        <v>1668</v>
      </c>
      <c r="W91" t="s">
        <v>1669</v>
      </c>
      <c r="X91" t="s">
        <v>1670</v>
      </c>
      <c r="Y91" t="s">
        <v>1671</v>
      </c>
      <c r="Z91">
        <v>470</v>
      </c>
      <c r="AA91" t="s">
        <v>1672</v>
      </c>
      <c r="AB91" t="s">
        <v>1673</v>
      </c>
      <c r="AC91" t="s">
        <v>1674</v>
      </c>
      <c r="AD91" t="s">
        <v>1675</v>
      </c>
      <c r="AE91" s="4" t="s">
        <v>1683</v>
      </c>
      <c r="AH91" t="s">
        <v>1684</v>
      </c>
      <c r="AI91" t="s">
        <v>1685</v>
      </c>
      <c r="AJ91" t="s">
        <v>1686</v>
      </c>
      <c r="AK91" t="s">
        <v>1687</v>
      </c>
      <c r="AL91" t="s">
        <v>1688</v>
      </c>
      <c r="AM91" t="s">
        <v>1684</v>
      </c>
      <c r="AN91" t="s">
        <v>1689</v>
      </c>
      <c r="AO91" t="s">
        <v>1690</v>
      </c>
      <c r="AP91" t="s">
        <v>1691</v>
      </c>
      <c r="AQ91" t="s">
        <v>1692</v>
      </c>
      <c r="AR91">
        <v>0.25</v>
      </c>
      <c r="AS91" t="s">
        <v>94</v>
      </c>
      <c r="AT91">
        <v>0</v>
      </c>
      <c r="AU91">
        <v>132679.5813946939</v>
      </c>
      <c r="AV91">
        <v>54753.031269675055</v>
      </c>
      <c r="AW91">
        <v>7561.7090760000001</v>
      </c>
      <c r="AX91">
        <v>8253.2649495273854</v>
      </c>
      <c r="AY91">
        <v>843.14927318533159</v>
      </c>
      <c r="AZ91">
        <v>1379.11249</v>
      </c>
      <c r="BA91">
        <v>7031.9242299999996</v>
      </c>
      <c r="BB91">
        <v>18.86817563088189</v>
      </c>
      <c r="BC91">
        <v>15.774462270412474</v>
      </c>
      <c r="BD91">
        <v>7.7863511435581927</v>
      </c>
      <c r="BE91">
        <v>6.5096649904620865</v>
      </c>
      <c r="BF91">
        <v>3188</v>
      </c>
      <c r="BG91" t="s">
        <v>1693</v>
      </c>
      <c r="BH91" t="s">
        <v>1694</v>
      </c>
      <c r="BJ91" s="1"/>
      <c r="BK91">
        <v>231.93387999999999</v>
      </c>
    </row>
    <row r="92" spans="1:63" ht="60.75" x14ac:dyDescent="0.3">
      <c r="A92">
        <v>7913</v>
      </c>
      <c r="B92" t="s">
        <v>1695</v>
      </c>
      <c r="C92" t="s">
        <v>1696</v>
      </c>
      <c r="D92" t="s">
        <v>1697</v>
      </c>
      <c r="E92" t="s">
        <v>1698</v>
      </c>
      <c r="F92" s="1">
        <v>45657</v>
      </c>
      <c r="G92" s="1">
        <v>47116</v>
      </c>
      <c r="H92" t="s">
        <v>119</v>
      </c>
      <c r="I92" t="s">
        <v>515</v>
      </c>
      <c r="K92" t="s">
        <v>99</v>
      </c>
      <c r="L92" t="s">
        <v>303</v>
      </c>
      <c r="N92" t="s">
        <v>1699</v>
      </c>
      <c r="O92" t="s">
        <v>1700</v>
      </c>
      <c r="P92" t="s">
        <v>1701</v>
      </c>
      <c r="Q92" t="s">
        <v>1702</v>
      </c>
      <c r="R92" t="s">
        <v>1703</v>
      </c>
      <c r="S92" t="s">
        <v>1704</v>
      </c>
      <c r="T92" t="s">
        <v>1705</v>
      </c>
      <c r="U92" t="s">
        <v>1706</v>
      </c>
      <c r="V92" t="s">
        <v>1668</v>
      </c>
      <c r="W92" t="s">
        <v>1669</v>
      </c>
      <c r="X92" t="s">
        <v>1670</v>
      </c>
      <c r="Y92" t="s">
        <v>1671</v>
      </c>
      <c r="Z92">
        <v>465</v>
      </c>
      <c r="AA92" t="s">
        <v>1707</v>
      </c>
      <c r="AB92" t="s">
        <v>1708</v>
      </c>
      <c r="AC92" t="s">
        <v>1709</v>
      </c>
      <c r="AD92" t="s">
        <v>1675</v>
      </c>
      <c r="AE92" s="4" t="s">
        <v>19448</v>
      </c>
      <c r="AF92" s="3">
        <v>5000000</v>
      </c>
      <c r="AG92" s="3" t="s">
        <v>19447</v>
      </c>
      <c r="AH92" t="s">
        <v>1710</v>
      </c>
      <c r="AI92" t="s">
        <v>1711</v>
      </c>
      <c r="AJ92" t="s">
        <v>1712</v>
      </c>
      <c r="AK92" t="s">
        <v>1713</v>
      </c>
      <c r="AL92" t="s">
        <v>1714</v>
      </c>
      <c r="AM92" t="s">
        <v>1715</v>
      </c>
      <c r="AN92" t="s">
        <v>1716</v>
      </c>
      <c r="AO92" t="s">
        <v>1717</v>
      </c>
      <c r="AP92" t="s">
        <v>1718</v>
      </c>
      <c r="AQ92" t="s">
        <v>1719</v>
      </c>
      <c r="AR92">
        <v>0.15</v>
      </c>
      <c r="AS92" t="s">
        <v>154</v>
      </c>
      <c r="AT92">
        <v>1</v>
      </c>
      <c r="AU92">
        <v>185531.27507737587</v>
      </c>
      <c r="AV92">
        <v>48085.214337575249</v>
      </c>
      <c r="AW92">
        <v>8382.6849309999998</v>
      </c>
      <c r="AX92">
        <v>4310.4182587695695</v>
      </c>
      <c r="AY92">
        <v>1920.4900265043818</v>
      </c>
      <c r="AZ92">
        <v>6406.5420599999998</v>
      </c>
      <c r="BA92">
        <v>511.92484899999999</v>
      </c>
      <c r="BB92">
        <v>362.41896723668492</v>
      </c>
      <c r="BC92">
        <v>26.816819031977229</v>
      </c>
      <c r="BD92">
        <v>93.930221264909221</v>
      </c>
      <c r="BE92">
        <v>6.9502701928114758</v>
      </c>
      <c r="BF92">
        <v>2821</v>
      </c>
      <c r="BG92" t="s">
        <v>1720</v>
      </c>
      <c r="BH92" t="s">
        <v>1720</v>
      </c>
      <c r="BJ92" s="1"/>
      <c r="BK92">
        <v>23.54487</v>
      </c>
    </row>
    <row r="93" spans="1:63" x14ac:dyDescent="0.25">
      <c r="A93">
        <v>7914</v>
      </c>
      <c r="B93" t="s">
        <v>1721</v>
      </c>
      <c r="C93" t="s">
        <v>1722</v>
      </c>
      <c r="D93" t="s">
        <v>1723</v>
      </c>
      <c r="E93" t="s">
        <v>1724</v>
      </c>
      <c r="F93" s="1">
        <v>45136</v>
      </c>
      <c r="G93" s="1">
        <v>45272</v>
      </c>
      <c r="H93" t="s">
        <v>119</v>
      </c>
      <c r="I93" t="s">
        <v>616</v>
      </c>
      <c r="K93" t="s">
        <v>99</v>
      </c>
      <c r="L93" t="s">
        <v>99</v>
      </c>
      <c r="N93" t="s">
        <v>1699</v>
      </c>
      <c r="O93" t="s">
        <v>1725</v>
      </c>
      <c r="P93" t="s">
        <v>1726</v>
      </c>
      <c r="Q93" t="s">
        <v>1727</v>
      </c>
      <c r="R93" t="s">
        <v>817</v>
      </c>
      <c r="S93" t="s">
        <v>1728</v>
      </c>
      <c r="T93" t="s">
        <v>1705</v>
      </c>
      <c r="U93" t="s">
        <v>1706</v>
      </c>
      <c r="V93" t="s">
        <v>1668</v>
      </c>
      <c r="W93" t="s">
        <v>1669</v>
      </c>
      <c r="X93" t="s">
        <v>1670</v>
      </c>
      <c r="Y93" t="s">
        <v>1671</v>
      </c>
      <c r="Z93">
        <v>465</v>
      </c>
      <c r="AA93" t="s">
        <v>1707</v>
      </c>
      <c r="AB93" t="s">
        <v>1708</v>
      </c>
      <c r="AC93" t="s">
        <v>1709</v>
      </c>
      <c r="AD93" t="s">
        <v>1675</v>
      </c>
      <c r="AE93" s="4" t="s">
        <v>1729</v>
      </c>
      <c r="AH93" t="s">
        <v>1730</v>
      </c>
      <c r="AI93" t="s">
        <v>1731</v>
      </c>
      <c r="AJ93" t="s">
        <v>1732</v>
      </c>
      <c r="AK93" t="s">
        <v>1733</v>
      </c>
      <c r="AL93" t="s">
        <v>1734</v>
      </c>
      <c r="AM93" t="s">
        <v>1735</v>
      </c>
      <c r="AN93" t="s">
        <v>1736</v>
      </c>
      <c r="AO93" t="s">
        <v>1737</v>
      </c>
      <c r="AP93" t="s">
        <v>1738</v>
      </c>
      <c r="AQ93" t="s">
        <v>1739</v>
      </c>
      <c r="AR93">
        <v>0.25</v>
      </c>
      <c r="AS93" t="s">
        <v>94</v>
      </c>
      <c r="AT93">
        <v>0</v>
      </c>
      <c r="AU93">
        <v>322415.40635828237</v>
      </c>
      <c r="AV93">
        <v>141430.52394222101</v>
      </c>
      <c r="AW93">
        <v>5172.0505164000006</v>
      </c>
      <c r="AX93">
        <v>3174.9977164000002</v>
      </c>
      <c r="AY93">
        <v>198.90295164492483</v>
      </c>
      <c r="AZ93">
        <v>2156.1649699999998</v>
      </c>
      <c r="BA93">
        <v>1627.7558898000002</v>
      </c>
      <c r="BB93">
        <v>198.0735615079833</v>
      </c>
      <c r="BC93">
        <v>85.206699163185917</v>
      </c>
      <c r="BD93">
        <v>86.886814434809608</v>
      </c>
      <c r="BE93">
        <v>37.376712986987883</v>
      </c>
      <c r="BF93">
        <v>977</v>
      </c>
      <c r="BG93" t="s">
        <v>1740</v>
      </c>
      <c r="BH93" t="s">
        <v>1740</v>
      </c>
      <c r="BJ93" s="1"/>
      <c r="BK93">
        <v>15.21299</v>
      </c>
    </row>
    <row r="94" spans="1:63" ht="30.75" x14ac:dyDescent="0.3">
      <c r="A94">
        <v>7915</v>
      </c>
      <c r="B94" t="s">
        <v>1741</v>
      </c>
      <c r="C94" t="s">
        <v>1742</v>
      </c>
      <c r="D94" t="s">
        <v>1743</v>
      </c>
      <c r="E94" t="s">
        <v>1744</v>
      </c>
      <c r="F94" s="1">
        <v>44772</v>
      </c>
      <c r="G94" s="1">
        <v>45504</v>
      </c>
      <c r="H94" t="s">
        <v>119</v>
      </c>
      <c r="I94" t="s">
        <v>515</v>
      </c>
      <c r="J94" t="s">
        <v>1680</v>
      </c>
      <c r="K94" t="s">
        <v>303</v>
      </c>
      <c r="L94" t="s">
        <v>100</v>
      </c>
      <c r="M94" t="s">
        <v>120</v>
      </c>
      <c r="N94" t="s">
        <v>1745</v>
      </c>
      <c r="P94" t="s">
        <v>1746</v>
      </c>
      <c r="Q94" t="s">
        <v>1747</v>
      </c>
      <c r="R94" t="s">
        <v>1748</v>
      </c>
      <c r="S94" t="s">
        <v>1749</v>
      </c>
      <c r="T94" t="s">
        <v>1750</v>
      </c>
      <c r="U94" t="s">
        <v>1751</v>
      </c>
      <c r="V94" t="s">
        <v>1752</v>
      </c>
      <c r="W94" t="s">
        <v>1753</v>
      </c>
      <c r="X94" t="s">
        <v>1754</v>
      </c>
      <c r="Y94" t="s">
        <v>1755</v>
      </c>
      <c r="Z94">
        <v>467</v>
      </c>
      <c r="AA94" t="s">
        <v>1756</v>
      </c>
      <c r="AB94" t="s">
        <v>1757</v>
      </c>
      <c r="AC94" t="s">
        <v>1758</v>
      </c>
      <c r="AD94" t="s">
        <v>1675</v>
      </c>
      <c r="AE94" s="4" t="s">
        <v>1759</v>
      </c>
      <c r="AF94" s="3">
        <v>477000000</v>
      </c>
      <c r="AG94" s="3" t="s">
        <v>19447</v>
      </c>
      <c r="AH94" t="s">
        <v>1760</v>
      </c>
      <c r="AI94" t="s">
        <v>1761</v>
      </c>
      <c r="AJ94" t="s">
        <v>1762</v>
      </c>
      <c r="AK94" t="s">
        <v>1763</v>
      </c>
      <c r="AL94" t="s">
        <v>1764</v>
      </c>
      <c r="AM94" t="s">
        <v>1765</v>
      </c>
      <c r="AN94" t="s">
        <v>1766</v>
      </c>
      <c r="AO94" t="s">
        <v>1767</v>
      </c>
      <c r="AP94" t="s">
        <v>1768</v>
      </c>
      <c r="AQ94" t="s">
        <v>1743</v>
      </c>
      <c r="AR94">
        <v>0.18</v>
      </c>
      <c r="AS94" t="s">
        <v>890</v>
      </c>
      <c r="AT94">
        <v>0</v>
      </c>
      <c r="AU94">
        <v>2194519.1310497718</v>
      </c>
      <c r="AV94">
        <v>760856.40016879223</v>
      </c>
      <c r="AW94">
        <v>147734.39312022476</v>
      </c>
      <c r="AX94">
        <v>162031.92762897155</v>
      </c>
      <c r="AY94">
        <v>30742.640953588194</v>
      </c>
      <c r="AZ94">
        <v>34075.024619264004</v>
      </c>
      <c r="BA94">
        <v>143536.53065022477</v>
      </c>
      <c r="BB94">
        <v>15.288924158251106</v>
      </c>
      <c r="BC94">
        <v>12.355722732792037</v>
      </c>
      <c r="BD94">
        <v>5.3007857771264923</v>
      </c>
      <c r="BE94">
        <v>4.2838226320035888</v>
      </c>
      <c r="BF94">
        <v>1209</v>
      </c>
      <c r="BG94" t="s">
        <v>1769</v>
      </c>
      <c r="BI94">
        <v>5471</v>
      </c>
      <c r="BJ94" s="1">
        <v>45138</v>
      </c>
    </row>
    <row r="95" spans="1:63" ht="30.75" x14ac:dyDescent="0.3">
      <c r="A95">
        <v>7916</v>
      </c>
      <c r="B95" t="s">
        <v>1770</v>
      </c>
      <c r="C95" t="s">
        <v>1771</v>
      </c>
      <c r="D95" t="s">
        <v>1772</v>
      </c>
      <c r="E95" t="s">
        <v>1773</v>
      </c>
      <c r="F95" s="1">
        <v>44471</v>
      </c>
      <c r="G95" s="1">
        <v>45002</v>
      </c>
      <c r="H95" t="s">
        <v>119</v>
      </c>
      <c r="I95" t="s">
        <v>515</v>
      </c>
      <c r="J95" t="s">
        <v>1680</v>
      </c>
      <c r="K95" t="s">
        <v>99</v>
      </c>
      <c r="L95" t="s">
        <v>100</v>
      </c>
      <c r="M95" t="s">
        <v>69</v>
      </c>
      <c r="N95" t="s">
        <v>1745</v>
      </c>
      <c r="P95" t="s">
        <v>1746</v>
      </c>
      <c r="Q95" t="s">
        <v>1747</v>
      </c>
      <c r="R95" t="s">
        <v>1748</v>
      </c>
      <c r="S95" t="s">
        <v>1749</v>
      </c>
      <c r="T95" t="s">
        <v>1774</v>
      </c>
      <c r="U95" t="s">
        <v>1775</v>
      </c>
      <c r="V95" t="s">
        <v>1776</v>
      </c>
      <c r="W95" t="s">
        <v>1777</v>
      </c>
      <c r="X95" t="s">
        <v>1778</v>
      </c>
      <c r="Y95" t="s">
        <v>1671</v>
      </c>
      <c r="Z95">
        <v>467</v>
      </c>
      <c r="AA95" t="s">
        <v>1756</v>
      </c>
      <c r="AB95" t="s">
        <v>1757</v>
      </c>
      <c r="AC95" t="s">
        <v>1758</v>
      </c>
      <c r="AD95" t="s">
        <v>1675</v>
      </c>
      <c r="AE95" s="4" t="s">
        <v>1779</v>
      </c>
      <c r="AF95" s="3">
        <v>255000000</v>
      </c>
      <c r="AG95" s="3" t="s">
        <v>19447</v>
      </c>
      <c r="AH95" t="s">
        <v>1780</v>
      </c>
      <c r="AI95" t="s">
        <v>1781</v>
      </c>
      <c r="AJ95" t="s">
        <v>1782</v>
      </c>
      <c r="AK95" t="s">
        <v>1783</v>
      </c>
      <c r="AL95" t="s">
        <v>1784</v>
      </c>
      <c r="AM95" t="s">
        <v>1785</v>
      </c>
      <c r="AN95" t="s">
        <v>1786</v>
      </c>
      <c r="AO95" t="s">
        <v>1787</v>
      </c>
      <c r="AP95" t="s">
        <v>1788</v>
      </c>
      <c r="AQ95" t="s">
        <v>1789</v>
      </c>
      <c r="AR95">
        <v>0.3</v>
      </c>
      <c r="AS95" t="s">
        <v>94</v>
      </c>
      <c r="AT95">
        <v>0</v>
      </c>
      <c r="AU95">
        <v>1441606.0535201032</v>
      </c>
      <c r="AV95">
        <v>701000.47404506174</v>
      </c>
      <c r="AW95">
        <v>95250.735149999993</v>
      </c>
      <c r="AX95">
        <v>109548.26965874679</v>
      </c>
      <c r="AY95">
        <v>1829.2924197554619</v>
      </c>
      <c r="AZ95">
        <v>2027.580660136</v>
      </c>
      <c r="BA95">
        <v>95052.112429999994</v>
      </c>
      <c r="BB95">
        <v>15.166480961501584</v>
      </c>
      <c r="BC95">
        <v>14.849717872321754</v>
      </c>
      <c r="BD95">
        <v>7.3749068392488937</v>
      </c>
      <c r="BE95">
        <v>7.2208764957075093</v>
      </c>
      <c r="BF95">
        <v>707</v>
      </c>
      <c r="BG95" t="s">
        <v>1790</v>
      </c>
      <c r="BI95">
        <v>5454</v>
      </c>
      <c r="BJ95" s="1">
        <v>44471</v>
      </c>
    </row>
    <row r="96" spans="1:63" x14ac:dyDescent="0.25">
      <c r="A96">
        <v>7917</v>
      </c>
      <c r="B96" t="s">
        <v>1791</v>
      </c>
      <c r="C96" t="s">
        <v>1792</v>
      </c>
      <c r="D96" t="s">
        <v>1793</v>
      </c>
      <c r="F96" s="1">
        <v>43585</v>
      </c>
      <c r="G96" s="1">
        <v>43738</v>
      </c>
      <c r="H96" t="s">
        <v>131</v>
      </c>
      <c r="I96" t="s">
        <v>515</v>
      </c>
      <c r="K96" t="s">
        <v>67</v>
      </c>
      <c r="L96" t="s">
        <v>67</v>
      </c>
      <c r="P96" t="s">
        <v>1746</v>
      </c>
      <c r="Q96" t="s">
        <v>1747</v>
      </c>
      <c r="R96" t="s">
        <v>1748</v>
      </c>
      <c r="S96" t="s">
        <v>1749</v>
      </c>
      <c r="T96" t="s">
        <v>1794</v>
      </c>
      <c r="U96" t="s">
        <v>1795</v>
      </c>
      <c r="V96" t="s">
        <v>1796</v>
      </c>
      <c r="W96" t="s">
        <v>1797</v>
      </c>
      <c r="X96" t="s">
        <v>1798</v>
      </c>
      <c r="Y96" t="s">
        <v>1799</v>
      </c>
      <c r="Z96">
        <v>467</v>
      </c>
      <c r="AA96" t="s">
        <v>1756</v>
      </c>
      <c r="AB96" t="s">
        <v>1757</v>
      </c>
      <c r="AC96" t="s">
        <v>1758</v>
      </c>
      <c r="AD96" t="s">
        <v>1675</v>
      </c>
      <c r="AE96" s="4"/>
      <c r="AR96">
        <v>1</v>
      </c>
      <c r="AS96" t="s">
        <v>94</v>
      </c>
      <c r="AT96">
        <v>0</v>
      </c>
      <c r="AU96">
        <v>0</v>
      </c>
      <c r="AV96">
        <v>0</v>
      </c>
      <c r="BF96">
        <v>-557</v>
      </c>
      <c r="BJ96" s="1"/>
    </row>
    <row r="97" spans="1:63" ht="30" x14ac:dyDescent="0.25">
      <c r="A97">
        <v>7918</v>
      </c>
      <c r="B97" t="s">
        <v>1800</v>
      </c>
      <c r="C97" t="s">
        <v>1801</v>
      </c>
      <c r="D97" t="s">
        <v>1802</v>
      </c>
      <c r="E97" t="s">
        <v>1803</v>
      </c>
      <c r="F97" s="1">
        <v>46022</v>
      </c>
      <c r="G97" s="1">
        <v>46387</v>
      </c>
      <c r="H97" t="s">
        <v>119</v>
      </c>
      <c r="I97" t="s">
        <v>66</v>
      </c>
      <c r="J97" t="s">
        <v>1804</v>
      </c>
      <c r="K97" t="s">
        <v>303</v>
      </c>
      <c r="L97" t="s">
        <v>303</v>
      </c>
      <c r="M97" t="s">
        <v>303</v>
      </c>
      <c r="N97" t="s">
        <v>1699</v>
      </c>
      <c r="P97" t="s">
        <v>1805</v>
      </c>
      <c r="Q97" t="s">
        <v>1806</v>
      </c>
      <c r="R97" t="s">
        <v>1703</v>
      </c>
      <c r="S97" t="s">
        <v>1807</v>
      </c>
      <c r="T97" t="s">
        <v>1808</v>
      </c>
      <c r="U97" t="s">
        <v>1809</v>
      </c>
      <c r="V97" t="s">
        <v>1810</v>
      </c>
      <c r="W97" t="s">
        <v>1811</v>
      </c>
      <c r="X97" t="s">
        <v>1812</v>
      </c>
      <c r="Y97" t="s">
        <v>1755</v>
      </c>
      <c r="Z97">
        <v>465</v>
      </c>
      <c r="AA97" t="s">
        <v>1707</v>
      </c>
      <c r="AB97" t="s">
        <v>1708</v>
      </c>
      <c r="AC97" t="s">
        <v>1709</v>
      </c>
      <c r="AD97" t="s">
        <v>1675</v>
      </c>
      <c r="AE97" s="4" t="s">
        <v>1813</v>
      </c>
      <c r="AH97" t="s">
        <v>1814</v>
      </c>
      <c r="AI97" t="s">
        <v>1815</v>
      </c>
      <c r="AJ97" t="s">
        <v>1816</v>
      </c>
      <c r="AK97" t="s">
        <v>1817</v>
      </c>
      <c r="AL97" t="s">
        <v>1818</v>
      </c>
      <c r="AM97" t="s">
        <v>1819</v>
      </c>
      <c r="AN97" t="s">
        <v>1820</v>
      </c>
      <c r="AO97" t="s">
        <v>1821</v>
      </c>
      <c r="AP97" t="s">
        <v>1822</v>
      </c>
      <c r="AQ97" t="s">
        <v>1823</v>
      </c>
      <c r="AR97">
        <v>0.09</v>
      </c>
      <c r="AS97" t="s">
        <v>154</v>
      </c>
      <c r="AT97">
        <v>1</v>
      </c>
      <c r="AU97">
        <v>79826.791145115218</v>
      </c>
      <c r="AV97">
        <v>14155.502866146095</v>
      </c>
      <c r="AW97">
        <v>6243.9759494999998</v>
      </c>
      <c r="AX97">
        <v>4808.4319495</v>
      </c>
      <c r="AY97">
        <v>729.91961170789068</v>
      </c>
      <c r="AZ97">
        <v>13965.604660000001</v>
      </c>
      <c r="BA97">
        <v>4021.8633033000001</v>
      </c>
      <c r="BB97">
        <v>19.848210922438891</v>
      </c>
      <c r="BC97">
        <v>4.437911511947461</v>
      </c>
      <c r="BD97">
        <v>3.5196379883252842</v>
      </c>
      <c r="BE97">
        <v>0.7869647298345549</v>
      </c>
      <c r="BF97">
        <v>2092</v>
      </c>
      <c r="BG97" t="s">
        <v>1824</v>
      </c>
      <c r="BH97" t="s">
        <v>1824</v>
      </c>
      <c r="BJ97" s="1"/>
      <c r="BK97">
        <v>45.860349999999997</v>
      </c>
    </row>
    <row r="98" spans="1:63" ht="30" x14ac:dyDescent="0.25">
      <c r="A98">
        <v>7919</v>
      </c>
      <c r="B98" t="s">
        <v>1825</v>
      </c>
      <c r="C98" t="s">
        <v>1826</v>
      </c>
      <c r="D98" t="s">
        <v>1827</v>
      </c>
      <c r="E98" t="s">
        <v>1828</v>
      </c>
      <c r="F98" s="1">
        <v>44926</v>
      </c>
      <c r="G98" s="1">
        <v>45260</v>
      </c>
      <c r="H98" t="s">
        <v>119</v>
      </c>
      <c r="I98" t="s">
        <v>66</v>
      </c>
      <c r="J98" t="s">
        <v>1804</v>
      </c>
      <c r="K98" t="s">
        <v>99</v>
      </c>
      <c r="L98" t="s">
        <v>100</v>
      </c>
      <c r="M98" t="s">
        <v>69</v>
      </c>
      <c r="N98" t="s">
        <v>1699</v>
      </c>
      <c r="P98" t="s">
        <v>1829</v>
      </c>
      <c r="Q98" t="s">
        <v>1830</v>
      </c>
      <c r="R98" t="s">
        <v>1703</v>
      </c>
      <c r="S98" t="s">
        <v>1831</v>
      </c>
      <c r="T98" t="s">
        <v>1808</v>
      </c>
      <c r="U98" t="s">
        <v>1809</v>
      </c>
      <c r="V98" t="s">
        <v>1810</v>
      </c>
      <c r="W98" t="s">
        <v>1811</v>
      </c>
      <c r="X98" t="s">
        <v>1812</v>
      </c>
      <c r="Y98" t="s">
        <v>1755</v>
      </c>
      <c r="Z98">
        <v>465</v>
      </c>
      <c r="AA98" t="s">
        <v>1707</v>
      </c>
      <c r="AB98" t="s">
        <v>1708</v>
      </c>
      <c r="AC98" t="s">
        <v>1709</v>
      </c>
      <c r="AD98" t="s">
        <v>1675</v>
      </c>
      <c r="AE98" s="4" t="s">
        <v>1832</v>
      </c>
      <c r="AH98" t="s">
        <v>1833</v>
      </c>
      <c r="AI98" t="s">
        <v>1834</v>
      </c>
      <c r="AJ98" t="s">
        <v>1835</v>
      </c>
      <c r="AK98" t="s">
        <v>1836</v>
      </c>
      <c r="AL98" t="s">
        <v>1818</v>
      </c>
      <c r="AM98" t="s">
        <v>1837</v>
      </c>
      <c r="AN98" t="s">
        <v>1838</v>
      </c>
      <c r="AO98" t="s">
        <v>1839</v>
      </c>
      <c r="AP98" t="s">
        <v>1822</v>
      </c>
      <c r="AQ98" t="s">
        <v>1840</v>
      </c>
      <c r="AR98">
        <v>0.3</v>
      </c>
      <c r="AS98" t="s">
        <v>94</v>
      </c>
      <c r="AT98">
        <v>0</v>
      </c>
      <c r="AU98">
        <v>89662.684788687402</v>
      </c>
      <c r="AV98">
        <v>46855.484770479001</v>
      </c>
      <c r="AW98">
        <v>1237.2814966000001</v>
      </c>
      <c r="AX98">
        <v>1452.7088197304022</v>
      </c>
      <c r="AY98">
        <v>278.03971288568948</v>
      </c>
      <c r="AZ98">
        <v>2585.6531199999999</v>
      </c>
      <c r="BA98">
        <v>1219.3568070000001</v>
      </c>
      <c r="BB98">
        <v>73.532770944450391</v>
      </c>
      <c r="BC98">
        <v>23.564376048653447</v>
      </c>
      <c r="BD98">
        <v>38.4263937360207</v>
      </c>
      <c r="BE98">
        <v>12.314155723483609</v>
      </c>
      <c r="BF98">
        <v>965</v>
      </c>
      <c r="BG98" t="s">
        <v>1841</v>
      </c>
      <c r="BH98" t="s">
        <v>1841</v>
      </c>
      <c r="BJ98" s="1"/>
      <c r="BK98">
        <v>5.33263</v>
      </c>
    </row>
    <row r="99" spans="1:63" ht="16.5" x14ac:dyDescent="0.3">
      <c r="A99">
        <v>7920</v>
      </c>
      <c r="B99" t="s">
        <v>1842</v>
      </c>
      <c r="C99" t="s">
        <v>1843</v>
      </c>
      <c r="D99" t="s">
        <v>1844</v>
      </c>
      <c r="E99" t="s">
        <v>1845</v>
      </c>
      <c r="F99" s="1">
        <v>46022</v>
      </c>
      <c r="G99" s="1">
        <v>47119</v>
      </c>
      <c r="H99" t="s">
        <v>615</v>
      </c>
      <c r="I99" t="s">
        <v>66</v>
      </c>
      <c r="K99" t="s">
        <v>303</v>
      </c>
      <c r="L99" t="s">
        <v>99</v>
      </c>
      <c r="M99" t="s">
        <v>303</v>
      </c>
      <c r="O99" t="s">
        <v>1846</v>
      </c>
      <c r="P99" t="s">
        <v>1847</v>
      </c>
      <c r="Q99" t="s">
        <v>1848</v>
      </c>
      <c r="R99" t="s">
        <v>753</v>
      </c>
      <c r="S99" t="s">
        <v>1849</v>
      </c>
      <c r="T99" t="s">
        <v>1850</v>
      </c>
      <c r="U99" t="s">
        <v>1851</v>
      </c>
      <c r="Z99">
        <v>464</v>
      </c>
      <c r="AA99" t="s">
        <v>430</v>
      </c>
      <c r="AB99" t="s">
        <v>431</v>
      </c>
      <c r="AC99" t="s">
        <v>432</v>
      </c>
      <c r="AD99" t="s">
        <v>433</v>
      </c>
      <c r="AE99" s="4" t="s">
        <v>1852</v>
      </c>
      <c r="AF99" s="3">
        <v>12000000</v>
      </c>
      <c r="AG99" s="3" t="s">
        <v>19447</v>
      </c>
      <c r="AH99" t="s">
        <v>1853</v>
      </c>
      <c r="AI99" t="s">
        <v>1854</v>
      </c>
      <c r="AJ99" t="s">
        <v>1855</v>
      </c>
      <c r="AK99" t="s">
        <v>1856</v>
      </c>
      <c r="AL99" t="s">
        <v>1857</v>
      </c>
      <c r="AM99" t="s">
        <v>1858</v>
      </c>
      <c r="AN99" t="s">
        <v>1859</v>
      </c>
      <c r="AO99" t="s">
        <v>1860</v>
      </c>
      <c r="AP99" t="s">
        <v>1861</v>
      </c>
      <c r="AQ99" t="s">
        <v>1862</v>
      </c>
      <c r="AR99">
        <v>0.15</v>
      </c>
      <c r="AS99" t="s">
        <v>94</v>
      </c>
      <c r="AT99">
        <v>0</v>
      </c>
      <c r="AU99">
        <v>2290269.0137933288</v>
      </c>
      <c r="AV99">
        <v>742763.83182905067</v>
      </c>
      <c r="AW99">
        <v>3484.1533199999999</v>
      </c>
      <c r="AX99">
        <v>4986.4433490458496</v>
      </c>
      <c r="AY99">
        <v>1223.0968227539679</v>
      </c>
      <c r="AZ99">
        <v>9488.7703099999999</v>
      </c>
      <c r="BA99">
        <v>3229.3134</v>
      </c>
      <c r="BB99">
        <v>709.21237120972171</v>
      </c>
      <c r="BC99">
        <v>180.07972474599543</v>
      </c>
      <c r="BD99">
        <v>230.00673512488774</v>
      </c>
      <c r="BE99">
        <v>58.402181395065739</v>
      </c>
      <c r="BF99">
        <v>2824</v>
      </c>
      <c r="BG99" t="s">
        <v>1863</v>
      </c>
      <c r="BJ99" s="1"/>
    </row>
    <row r="100" spans="1:63" ht="30" x14ac:dyDescent="0.25">
      <c r="A100">
        <v>7921</v>
      </c>
      <c r="B100" t="s">
        <v>1864</v>
      </c>
      <c r="C100" t="s">
        <v>1865</v>
      </c>
      <c r="D100" t="s">
        <v>1866</v>
      </c>
      <c r="E100" t="s">
        <v>1867</v>
      </c>
      <c r="F100" s="1">
        <v>45657</v>
      </c>
      <c r="G100" s="1">
        <v>45961</v>
      </c>
      <c r="H100" t="s">
        <v>98</v>
      </c>
      <c r="I100" t="s">
        <v>66</v>
      </c>
      <c r="J100" t="s">
        <v>1804</v>
      </c>
      <c r="K100" t="s">
        <v>120</v>
      </c>
      <c r="L100" t="s">
        <v>99</v>
      </c>
      <c r="M100" t="s">
        <v>69</v>
      </c>
      <c r="N100" t="s">
        <v>1084</v>
      </c>
      <c r="P100" t="s">
        <v>1868</v>
      </c>
      <c r="Q100" t="s">
        <v>1869</v>
      </c>
      <c r="R100" t="s">
        <v>1703</v>
      </c>
      <c r="S100" t="s">
        <v>1870</v>
      </c>
      <c r="T100" t="s">
        <v>1808</v>
      </c>
      <c r="U100" t="s">
        <v>1809</v>
      </c>
      <c r="V100" t="s">
        <v>1810</v>
      </c>
      <c r="W100" t="s">
        <v>1811</v>
      </c>
      <c r="X100" t="s">
        <v>1812</v>
      </c>
      <c r="Y100" t="s">
        <v>1755</v>
      </c>
      <c r="Z100">
        <v>465</v>
      </c>
      <c r="AA100" t="s">
        <v>1707</v>
      </c>
      <c r="AB100" t="s">
        <v>1708</v>
      </c>
      <c r="AC100" t="s">
        <v>1709</v>
      </c>
      <c r="AD100" t="s">
        <v>1675</v>
      </c>
      <c r="AE100" s="4" t="s">
        <v>1871</v>
      </c>
      <c r="AH100" t="s">
        <v>1872</v>
      </c>
      <c r="AI100" t="s">
        <v>1873</v>
      </c>
      <c r="AJ100" t="s">
        <v>1874</v>
      </c>
      <c r="AK100" t="s">
        <v>1875</v>
      </c>
      <c r="AL100" t="s">
        <v>1818</v>
      </c>
      <c r="AM100" t="s">
        <v>1876</v>
      </c>
      <c r="AN100" t="s">
        <v>1877</v>
      </c>
      <c r="AO100" t="s">
        <v>1839</v>
      </c>
      <c r="AP100" t="s">
        <v>1822</v>
      </c>
      <c r="AQ100" t="s">
        <v>1878</v>
      </c>
      <c r="AR100">
        <v>0.1</v>
      </c>
      <c r="AS100" t="s">
        <v>94</v>
      </c>
      <c r="AT100">
        <v>0</v>
      </c>
      <c r="AU100">
        <v>236403.53581724816</v>
      </c>
      <c r="AV100">
        <v>59732.058616729024</v>
      </c>
      <c r="AW100">
        <v>288.40759839999998</v>
      </c>
      <c r="AX100">
        <v>502.12394165071299</v>
      </c>
      <c r="AY100">
        <v>440.65995957070731</v>
      </c>
      <c r="BA100">
        <v>240.5840804</v>
      </c>
      <c r="BB100">
        <v>982.62335323350908</v>
      </c>
      <c r="BD100">
        <v>248.27934798269808</v>
      </c>
      <c r="BF100">
        <v>1666</v>
      </c>
      <c r="BG100" t="s">
        <v>1879</v>
      </c>
      <c r="BH100" t="s">
        <v>1879</v>
      </c>
      <c r="BJ100" s="1"/>
    </row>
    <row r="101" spans="1:63" ht="60" x14ac:dyDescent="0.25">
      <c r="A101">
        <v>7923</v>
      </c>
      <c r="B101" t="s">
        <v>1880</v>
      </c>
      <c r="C101" t="s">
        <v>1881</v>
      </c>
      <c r="D101" t="s">
        <v>1882</v>
      </c>
      <c r="E101" t="s">
        <v>1883</v>
      </c>
      <c r="F101" s="1">
        <v>44564</v>
      </c>
      <c r="G101" s="1">
        <v>44743</v>
      </c>
      <c r="H101" t="s">
        <v>119</v>
      </c>
      <c r="I101" t="s">
        <v>515</v>
      </c>
      <c r="J101" t="s">
        <v>1804</v>
      </c>
      <c r="K101" t="s">
        <v>133</v>
      </c>
      <c r="L101" t="s">
        <v>100</v>
      </c>
      <c r="M101" t="s">
        <v>120</v>
      </c>
      <c r="N101" t="s">
        <v>1884</v>
      </c>
      <c r="P101" t="s">
        <v>1885</v>
      </c>
      <c r="Q101" t="s">
        <v>1886</v>
      </c>
      <c r="R101" t="s">
        <v>1748</v>
      </c>
      <c r="S101" t="s">
        <v>1887</v>
      </c>
      <c r="T101" t="s">
        <v>1888</v>
      </c>
      <c r="U101" t="s">
        <v>1889</v>
      </c>
      <c r="V101" t="s">
        <v>1890</v>
      </c>
      <c r="W101" t="s">
        <v>1891</v>
      </c>
      <c r="X101" t="s">
        <v>1892</v>
      </c>
      <c r="Y101" t="s">
        <v>1755</v>
      </c>
      <c r="Z101">
        <v>467</v>
      </c>
      <c r="AA101" t="s">
        <v>1756</v>
      </c>
      <c r="AB101" t="s">
        <v>1757</v>
      </c>
      <c r="AC101" t="s">
        <v>1758</v>
      </c>
      <c r="AD101" t="s">
        <v>1675</v>
      </c>
      <c r="AE101" s="4" t="s">
        <v>1893</v>
      </c>
      <c r="AH101" t="s">
        <v>1894</v>
      </c>
      <c r="AI101" t="s">
        <v>1895</v>
      </c>
      <c r="AJ101" t="s">
        <v>1896</v>
      </c>
      <c r="AK101" t="s">
        <v>1897</v>
      </c>
      <c r="AL101" t="s">
        <v>1898</v>
      </c>
      <c r="AM101" t="s">
        <v>1899</v>
      </c>
      <c r="AN101" t="s">
        <v>1900</v>
      </c>
      <c r="AO101" t="s">
        <v>1901</v>
      </c>
      <c r="AP101" t="s">
        <v>1902</v>
      </c>
      <c r="AQ101" t="s">
        <v>1903</v>
      </c>
      <c r="AR101">
        <v>0.42</v>
      </c>
      <c r="AS101" t="s">
        <v>94</v>
      </c>
      <c r="AT101">
        <v>0</v>
      </c>
      <c r="AU101">
        <v>124548.12296043917</v>
      </c>
      <c r="AV101">
        <v>76169.464306264839</v>
      </c>
      <c r="AW101">
        <v>2699.7789859999998</v>
      </c>
      <c r="AX101">
        <v>4969.3552803923394</v>
      </c>
      <c r="AY101">
        <v>2217.4206193418186</v>
      </c>
      <c r="AZ101">
        <v>7909.1672164560005</v>
      </c>
      <c r="BA101">
        <v>2584.6339360000002</v>
      </c>
      <c r="BB101">
        <v>48.187915985190081</v>
      </c>
      <c r="BC101">
        <v>11.868732897734541</v>
      </c>
      <c r="BD101">
        <v>29.470116926556067</v>
      </c>
      <c r="BE101">
        <v>7.2585198823248058</v>
      </c>
      <c r="BF101">
        <v>448</v>
      </c>
      <c r="BG101" t="s">
        <v>1904</v>
      </c>
      <c r="BJ101" s="1"/>
    </row>
    <row r="102" spans="1:63" ht="45" x14ac:dyDescent="0.25">
      <c r="A102">
        <v>7924</v>
      </c>
      <c r="B102" t="s">
        <v>1905</v>
      </c>
      <c r="C102" t="s">
        <v>1906</v>
      </c>
      <c r="D102" t="s">
        <v>1907</v>
      </c>
      <c r="E102" t="s">
        <v>1908</v>
      </c>
      <c r="F102" s="1">
        <v>44926</v>
      </c>
      <c r="G102" s="1">
        <v>45293</v>
      </c>
      <c r="H102" t="s">
        <v>119</v>
      </c>
      <c r="I102" t="s">
        <v>515</v>
      </c>
      <c r="J102" t="s">
        <v>1804</v>
      </c>
      <c r="K102" t="s">
        <v>133</v>
      </c>
      <c r="L102" t="s">
        <v>100</v>
      </c>
      <c r="M102" t="s">
        <v>120</v>
      </c>
      <c r="N102" t="s">
        <v>1745</v>
      </c>
      <c r="P102" t="s">
        <v>1885</v>
      </c>
      <c r="Q102" t="s">
        <v>1886</v>
      </c>
      <c r="R102" t="s">
        <v>1748</v>
      </c>
      <c r="S102" t="s">
        <v>1887</v>
      </c>
      <c r="T102" t="s">
        <v>1888</v>
      </c>
      <c r="U102" t="s">
        <v>1889</v>
      </c>
      <c r="V102" t="s">
        <v>1890</v>
      </c>
      <c r="W102" t="s">
        <v>1891</v>
      </c>
      <c r="X102" t="s">
        <v>1892</v>
      </c>
      <c r="Y102" t="s">
        <v>1755</v>
      </c>
      <c r="Z102">
        <v>467</v>
      </c>
      <c r="AA102" t="s">
        <v>1756</v>
      </c>
      <c r="AB102" t="s">
        <v>1757</v>
      </c>
      <c r="AC102" t="s">
        <v>1758</v>
      </c>
      <c r="AD102" t="s">
        <v>1675</v>
      </c>
      <c r="AE102" s="4" t="s">
        <v>1909</v>
      </c>
      <c r="AH102" t="s">
        <v>1910</v>
      </c>
      <c r="AI102" t="s">
        <v>1911</v>
      </c>
      <c r="AJ102" t="s">
        <v>1912</v>
      </c>
      <c r="AK102" t="s">
        <v>1913</v>
      </c>
      <c r="AL102" t="s">
        <v>1898</v>
      </c>
      <c r="AM102" t="s">
        <v>1914</v>
      </c>
      <c r="AN102" t="s">
        <v>1915</v>
      </c>
      <c r="AO102" t="s">
        <v>1916</v>
      </c>
      <c r="AP102" t="s">
        <v>1917</v>
      </c>
      <c r="AQ102" t="s">
        <v>1918</v>
      </c>
      <c r="AR102">
        <v>0.42</v>
      </c>
      <c r="AS102" t="s">
        <v>94</v>
      </c>
      <c r="AT102">
        <v>0</v>
      </c>
      <c r="AU102">
        <v>270334.07349714468</v>
      </c>
      <c r="AV102">
        <v>161709.42952981434</v>
      </c>
      <c r="AW102">
        <v>15505.737197500001</v>
      </c>
      <c r="AX102">
        <v>17775.313491892339</v>
      </c>
      <c r="AY102">
        <v>3108.1186094098375</v>
      </c>
      <c r="AZ102">
        <v>11086.137467999999</v>
      </c>
      <c r="BA102">
        <v>14245.7229775</v>
      </c>
      <c r="BB102">
        <v>18.976507820916925</v>
      </c>
      <c r="BC102">
        <v>10.671702304643297</v>
      </c>
      <c r="BD102">
        <v>11.351437184706011</v>
      </c>
      <c r="BE102">
        <v>6.383638101817378</v>
      </c>
      <c r="BF102">
        <v>998</v>
      </c>
      <c r="BG102" t="s">
        <v>1919</v>
      </c>
      <c r="BJ102" s="1"/>
    </row>
    <row r="103" spans="1:63" ht="30" x14ac:dyDescent="0.25">
      <c r="A103">
        <v>7925</v>
      </c>
      <c r="B103" t="s">
        <v>1920</v>
      </c>
      <c r="C103" t="s">
        <v>1921</v>
      </c>
      <c r="D103" t="s">
        <v>1922</v>
      </c>
      <c r="E103" t="s">
        <v>1923</v>
      </c>
      <c r="F103" s="1">
        <v>44926</v>
      </c>
      <c r="G103" s="1">
        <v>45322</v>
      </c>
      <c r="H103" t="s">
        <v>119</v>
      </c>
      <c r="I103" t="s">
        <v>639</v>
      </c>
      <c r="J103" t="s">
        <v>1804</v>
      </c>
      <c r="K103" t="s">
        <v>68</v>
      </c>
      <c r="L103" t="s">
        <v>133</v>
      </c>
      <c r="M103" t="s">
        <v>120</v>
      </c>
      <c r="N103" t="s">
        <v>1924</v>
      </c>
      <c r="P103" t="s">
        <v>1925</v>
      </c>
      <c r="Q103" t="s">
        <v>1926</v>
      </c>
      <c r="R103" t="s">
        <v>1748</v>
      </c>
      <c r="S103" t="s">
        <v>1927</v>
      </c>
      <c r="T103" t="s">
        <v>1888</v>
      </c>
      <c r="U103" t="s">
        <v>1889</v>
      </c>
      <c r="V103" t="s">
        <v>1890</v>
      </c>
      <c r="W103" t="s">
        <v>1891</v>
      </c>
      <c r="X103" t="s">
        <v>1892</v>
      </c>
      <c r="Y103" t="s">
        <v>1755</v>
      </c>
      <c r="Z103">
        <v>467</v>
      </c>
      <c r="AA103" t="s">
        <v>1756</v>
      </c>
      <c r="AB103" t="s">
        <v>1757</v>
      </c>
      <c r="AC103" t="s">
        <v>1758</v>
      </c>
      <c r="AD103" t="s">
        <v>1675</v>
      </c>
      <c r="AE103" s="4" t="s">
        <v>1928</v>
      </c>
      <c r="AH103" t="s">
        <v>1929</v>
      </c>
      <c r="AI103" t="s">
        <v>1930</v>
      </c>
      <c r="AJ103" t="s">
        <v>1931</v>
      </c>
      <c r="AK103" t="s">
        <v>1932</v>
      </c>
      <c r="AL103" t="s">
        <v>1933</v>
      </c>
      <c r="AM103" t="s">
        <v>1934</v>
      </c>
      <c r="AN103" t="s">
        <v>1935</v>
      </c>
      <c r="AO103" t="s">
        <v>1916</v>
      </c>
      <c r="AP103" t="s">
        <v>1936</v>
      </c>
      <c r="AQ103" t="s">
        <v>1937</v>
      </c>
      <c r="AR103">
        <v>0.56000000000000005</v>
      </c>
      <c r="AS103" t="s">
        <v>94</v>
      </c>
      <c r="AT103">
        <v>0</v>
      </c>
      <c r="AU103">
        <v>270334.07349714468</v>
      </c>
      <c r="AV103">
        <v>207188.24352141446</v>
      </c>
      <c r="AW103">
        <v>3212.686702</v>
      </c>
      <c r="AX103">
        <v>5482.26299639234</v>
      </c>
      <c r="AY103">
        <v>1529.1943558296402</v>
      </c>
      <c r="AZ103">
        <v>5454.3796342560008</v>
      </c>
      <c r="BA103">
        <v>2343.6592019999998</v>
      </c>
      <c r="BB103">
        <v>115.34700662385156</v>
      </c>
      <c r="BC103">
        <v>34.666930900659331</v>
      </c>
      <c r="BD103">
        <v>88.403742039203891</v>
      </c>
      <c r="BE103">
        <v>26.569275669430986</v>
      </c>
      <c r="BF103">
        <v>1027</v>
      </c>
      <c r="BI103">
        <v>8031</v>
      </c>
      <c r="BJ103" s="1">
        <v>44743</v>
      </c>
    </row>
    <row r="104" spans="1:63" ht="45" x14ac:dyDescent="0.25">
      <c r="A104">
        <v>7926</v>
      </c>
      <c r="B104" t="s">
        <v>1938</v>
      </c>
      <c r="C104" t="s">
        <v>1939</v>
      </c>
      <c r="D104" t="s">
        <v>1940</v>
      </c>
      <c r="E104" t="s">
        <v>1941</v>
      </c>
      <c r="F104" s="1">
        <v>45992</v>
      </c>
      <c r="G104" s="1">
        <v>46391</v>
      </c>
      <c r="H104" t="s">
        <v>119</v>
      </c>
      <c r="I104" t="s">
        <v>515</v>
      </c>
      <c r="J104" t="s">
        <v>1804</v>
      </c>
      <c r="K104" t="s">
        <v>99</v>
      </c>
      <c r="L104" t="s">
        <v>303</v>
      </c>
      <c r="M104" t="s">
        <v>120</v>
      </c>
      <c r="N104" t="s">
        <v>1745</v>
      </c>
      <c r="P104" t="s">
        <v>1942</v>
      </c>
      <c r="Q104" t="s">
        <v>1943</v>
      </c>
      <c r="R104" t="s">
        <v>1748</v>
      </c>
      <c r="S104" t="s">
        <v>1944</v>
      </c>
      <c r="T104" t="s">
        <v>1888</v>
      </c>
      <c r="U104" t="s">
        <v>1889</v>
      </c>
      <c r="V104" t="s">
        <v>1890</v>
      </c>
      <c r="W104" t="s">
        <v>1891</v>
      </c>
      <c r="X104" t="s">
        <v>1892</v>
      </c>
      <c r="Y104" t="s">
        <v>1755</v>
      </c>
      <c r="Z104">
        <v>467</v>
      </c>
      <c r="AA104" t="s">
        <v>1756</v>
      </c>
      <c r="AB104" t="s">
        <v>1757</v>
      </c>
      <c r="AC104" t="s">
        <v>1758</v>
      </c>
      <c r="AD104" t="s">
        <v>1675</v>
      </c>
      <c r="AE104" s="4" t="s">
        <v>1909</v>
      </c>
      <c r="AH104" t="s">
        <v>1945</v>
      </c>
      <c r="AI104" t="s">
        <v>1946</v>
      </c>
      <c r="AJ104" t="s">
        <v>1947</v>
      </c>
      <c r="AK104" t="s">
        <v>1948</v>
      </c>
      <c r="AL104" t="s">
        <v>1949</v>
      </c>
      <c r="AM104" t="s">
        <v>1950</v>
      </c>
      <c r="AN104" t="s">
        <v>1951</v>
      </c>
      <c r="AO104" t="s">
        <v>1952</v>
      </c>
      <c r="AP104" t="s">
        <v>1917</v>
      </c>
      <c r="AQ104" t="s">
        <v>1953</v>
      </c>
      <c r="AR104">
        <v>0.15</v>
      </c>
      <c r="AS104" t="s">
        <v>154</v>
      </c>
      <c r="AT104">
        <v>1</v>
      </c>
      <c r="AU104">
        <v>296687.7615003314</v>
      </c>
      <c r="AV104">
        <v>75412.202713241655</v>
      </c>
      <c r="AW104">
        <v>10067.975694500001</v>
      </c>
      <c r="AX104">
        <v>12337.551988892339</v>
      </c>
      <c r="AY104">
        <v>2025.6052994468114</v>
      </c>
      <c r="AZ104">
        <v>7224.9941612879993</v>
      </c>
      <c r="BA104">
        <v>8787.2001844999995</v>
      </c>
      <c r="BB104">
        <v>33.763628376609375</v>
      </c>
      <c r="BC104">
        <v>18.528863383323532</v>
      </c>
      <c r="BD104">
        <v>8.5820512939108227</v>
      </c>
      <c r="BE104">
        <v>4.7096732080996002</v>
      </c>
      <c r="BF104">
        <v>2096</v>
      </c>
      <c r="BG104" t="s">
        <v>1954</v>
      </c>
      <c r="BJ104" s="1"/>
    </row>
    <row r="105" spans="1:63" x14ac:dyDescent="0.25">
      <c r="A105">
        <v>7927</v>
      </c>
      <c r="B105" t="s">
        <v>1955</v>
      </c>
      <c r="C105" t="s">
        <v>1956</v>
      </c>
      <c r="D105" t="s">
        <v>1957</v>
      </c>
      <c r="E105" t="s">
        <v>1958</v>
      </c>
      <c r="F105" s="1">
        <v>43890</v>
      </c>
      <c r="G105" s="1">
        <v>43951</v>
      </c>
      <c r="H105" t="s">
        <v>131</v>
      </c>
      <c r="I105" t="s">
        <v>515</v>
      </c>
      <c r="J105" t="s">
        <v>1959</v>
      </c>
      <c r="K105" t="s">
        <v>67</v>
      </c>
      <c r="L105" t="s">
        <v>67</v>
      </c>
      <c r="M105" t="s">
        <v>120</v>
      </c>
      <c r="N105" t="s">
        <v>1661</v>
      </c>
      <c r="P105" t="s">
        <v>1960</v>
      </c>
      <c r="Q105" t="s">
        <v>1961</v>
      </c>
      <c r="R105" t="s">
        <v>1962</v>
      </c>
      <c r="S105" t="s">
        <v>1963</v>
      </c>
      <c r="T105" t="s">
        <v>1964</v>
      </c>
      <c r="U105" t="s">
        <v>1965</v>
      </c>
      <c r="V105" t="s">
        <v>1966</v>
      </c>
      <c r="W105" t="s">
        <v>1967</v>
      </c>
      <c r="X105" t="s">
        <v>1968</v>
      </c>
      <c r="Y105" t="s">
        <v>1671</v>
      </c>
      <c r="Z105">
        <v>470</v>
      </c>
      <c r="AA105" t="s">
        <v>1672</v>
      </c>
      <c r="AB105" t="s">
        <v>1673</v>
      </c>
      <c r="AC105" t="s">
        <v>1674</v>
      </c>
      <c r="AD105" t="s">
        <v>1675</v>
      </c>
      <c r="AE105" s="4" t="s">
        <v>1969</v>
      </c>
      <c r="AH105" t="s">
        <v>1970</v>
      </c>
      <c r="AI105" t="s">
        <v>131</v>
      </c>
      <c r="AJ105" t="s">
        <v>1971</v>
      </c>
      <c r="AK105" t="s">
        <v>1972</v>
      </c>
      <c r="AM105" t="s">
        <v>1973</v>
      </c>
      <c r="AN105" t="s">
        <v>1974</v>
      </c>
      <c r="AO105" t="s">
        <v>1975</v>
      </c>
      <c r="AP105" t="s">
        <v>1976</v>
      </c>
      <c r="AQ105" t="s">
        <v>1977</v>
      </c>
      <c r="AR105">
        <v>1</v>
      </c>
      <c r="AS105" t="s">
        <v>94</v>
      </c>
      <c r="AT105">
        <v>0</v>
      </c>
      <c r="AU105">
        <v>5624263.7779691871</v>
      </c>
      <c r="AV105">
        <v>5620899.4971995084</v>
      </c>
      <c r="AX105">
        <v>5370.4389873801902</v>
      </c>
      <c r="AY105">
        <v>1274.4183384418573</v>
      </c>
      <c r="AZ105">
        <v>7302.3316924999999</v>
      </c>
      <c r="BF105">
        <v>-344</v>
      </c>
      <c r="BJ105" s="1"/>
    </row>
    <row r="106" spans="1:63" ht="16.5" x14ac:dyDescent="0.3">
      <c r="A106">
        <v>7928</v>
      </c>
      <c r="B106" t="s">
        <v>1978</v>
      </c>
      <c r="C106" t="s">
        <v>1979</v>
      </c>
      <c r="D106" t="s">
        <v>1980</v>
      </c>
      <c r="E106" t="s">
        <v>1981</v>
      </c>
      <c r="F106" s="1">
        <v>45107</v>
      </c>
      <c r="G106" s="1">
        <v>45107</v>
      </c>
      <c r="H106" t="s">
        <v>119</v>
      </c>
      <c r="I106" t="s">
        <v>616</v>
      </c>
      <c r="J106" t="s">
        <v>1959</v>
      </c>
      <c r="K106" t="s">
        <v>99</v>
      </c>
      <c r="L106" t="s">
        <v>100</v>
      </c>
      <c r="M106" t="s">
        <v>120</v>
      </c>
      <c r="N106" t="s">
        <v>1661</v>
      </c>
      <c r="P106" t="s">
        <v>1982</v>
      </c>
      <c r="Q106" t="s">
        <v>1983</v>
      </c>
      <c r="R106" t="s">
        <v>676</v>
      </c>
      <c r="S106" t="s">
        <v>1984</v>
      </c>
      <c r="T106" t="s">
        <v>1985</v>
      </c>
      <c r="U106" t="s">
        <v>1986</v>
      </c>
      <c r="V106" t="s">
        <v>1966</v>
      </c>
      <c r="W106" t="s">
        <v>1967</v>
      </c>
      <c r="X106" t="s">
        <v>1968</v>
      </c>
      <c r="Y106" t="s">
        <v>1671</v>
      </c>
      <c r="Z106">
        <v>470</v>
      </c>
      <c r="AA106" t="s">
        <v>1672</v>
      </c>
      <c r="AB106" t="s">
        <v>1673</v>
      </c>
      <c r="AC106" t="s">
        <v>1674</v>
      </c>
      <c r="AD106" t="s">
        <v>1675</v>
      </c>
      <c r="AE106" s="4" t="s">
        <v>1987</v>
      </c>
      <c r="AF106">
        <v>44330000</v>
      </c>
      <c r="AG106" s="3" t="s">
        <v>19447</v>
      </c>
      <c r="AH106" t="s">
        <v>1988</v>
      </c>
      <c r="AI106" t="s">
        <v>1989</v>
      </c>
      <c r="AJ106" t="s">
        <v>1990</v>
      </c>
      <c r="AK106" t="s">
        <v>1991</v>
      </c>
      <c r="AL106" t="s">
        <v>1992</v>
      </c>
      <c r="AM106" t="s">
        <v>1993</v>
      </c>
      <c r="AN106" t="s">
        <v>1994</v>
      </c>
      <c r="AO106" t="s">
        <v>1995</v>
      </c>
      <c r="AP106" t="s">
        <v>1996</v>
      </c>
      <c r="AQ106" t="s">
        <v>1997</v>
      </c>
      <c r="AR106">
        <v>0.3</v>
      </c>
      <c r="AS106" t="s">
        <v>94</v>
      </c>
      <c r="AT106">
        <v>0</v>
      </c>
      <c r="AU106">
        <v>1013088.8791202864</v>
      </c>
      <c r="AV106">
        <v>527132.48026365915</v>
      </c>
      <c r="AW106">
        <v>15459.992139200001</v>
      </c>
      <c r="AX106">
        <v>20231.440931622114</v>
      </c>
      <c r="AY106">
        <v>5169.1178231514141</v>
      </c>
      <c r="AZ106">
        <v>12577.803019999999</v>
      </c>
      <c r="BA106">
        <v>9912.9651160000012</v>
      </c>
      <c r="BB106">
        <v>102.19837024192816</v>
      </c>
      <c r="BC106">
        <v>45.044654455295316</v>
      </c>
      <c r="BD106">
        <v>53.176065293808207</v>
      </c>
      <c r="BE106">
        <v>23.437726852018937</v>
      </c>
      <c r="BF106">
        <v>812</v>
      </c>
      <c r="BG106" t="s">
        <v>1998</v>
      </c>
      <c r="BH106" t="s">
        <v>1998</v>
      </c>
      <c r="BI106">
        <v>8076</v>
      </c>
      <c r="BJ106" s="1">
        <v>44369</v>
      </c>
      <c r="BK106">
        <v>215.37564</v>
      </c>
    </row>
    <row r="107" spans="1:63" x14ac:dyDescent="0.25">
      <c r="A107">
        <v>7929</v>
      </c>
      <c r="B107" t="s">
        <v>1999</v>
      </c>
      <c r="C107" t="s">
        <v>2000</v>
      </c>
      <c r="D107" t="s">
        <v>2001</v>
      </c>
      <c r="F107" s="1">
        <v>43920</v>
      </c>
      <c r="G107" s="1">
        <v>43920</v>
      </c>
      <c r="H107" t="s">
        <v>98</v>
      </c>
      <c r="I107" t="s">
        <v>639</v>
      </c>
      <c r="K107" t="s">
        <v>67</v>
      </c>
      <c r="L107" t="s">
        <v>67</v>
      </c>
      <c r="N107" t="s">
        <v>1661</v>
      </c>
      <c r="P107" t="s">
        <v>2002</v>
      </c>
      <c r="Q107" t="s">
        <v>2003</v>
      </c>
      <c r="R107" t="s">
        <v>2004</v>
      </c>
      <c r="S107" t="s">
        <v>2005</v>
      </c>
      <c r="T107" t="s">
        <v>2006</v>
      </c>
      <c r="U107" t="s">
        <v>2007</v>
      </c>
      <c r="V107" t="s">
        <v>1966</v>
      </c>
      <c r="W107" t="s">
        <v>1967</v>
      </c>
      <c r="X107" t="s">
        <v>1968</v>
      </c>
      <c r="Y107" t="s">
        <v>1671</v>
      </c>
      <c r="Z107">
        <v>470</v>
      </c>
      <c r="AA107" t="s">
        <v>1672</v>
      </c>
      <c r="AB107" t="s">
        <v>1673</v>
      </c>
      <c r="AC107" t="s">
        <v>1674</v>
      </c>
      <c r="AD107" t="s">
        <v>1675</v>
      </c>
      <c r="AE107" s="4"/>
      <c r="AR107">
        <v>1</v>
      </c>
      <c r="AS107" t="s">
        <v>94</v>
      </c>
      <c r="AT107">
        <v>0</v>
      </c>
      <c r="AU107">
        <v>0</v>
      </c>
      <c r="AV107">
        <v>0</v>
      </c>
      <c r="AX107">
        <v>945.79348142532399</v>
      </c>
      <c r="AY107">
        <v>493.75341964662766</v>
      </c>
      <c r="AZ107">
        <v>1118.6689675</v>
      </c>
      <c r="BA107">
        <v>52.083333333333329</v>
      </c>
      <c r="BB107">
        <v>0</v>
      </c>
      <c r="BC107">
        <v>0</v>
      </c>
      <c r="BD107">
        <v>0</v>
      </c>
      <c r="BE107">
        <v>0</v>
      </c>
      <c r="BF107">
        <v>-375</v>
      </c>
      <c r="BJ107" s="1"/>
    </row>
    <row r="108" spans="1:63" x14ac:dyDescent="0.25">
      <c r="A108">
        <v>7930</v>
      </c>
      <c r="B108" t="s">
        <v>2008</v>
      </c>
      <c r="C108" t="s">
        <v>2009</v>
      </c>
      <c r="D108" t="s">
        <v>2010</v>
      </c>
      <c r="F108" s="1">
        <v>44377</v>
      </c>
      <c r="G108" s="1">
        <v>44469</v>
      </c>
      <c r="H108" t="s">
        <v>98</v>
      </c>
      <c r="I108" t="s">
        <v>639</v>
      </c>
      <c r="K108" t="s">
        <v>133</v>
      </c>
      <c r="L108" t="s">
        <v>133</v>
      </c>
      <c r="N108" t="s">
        <v>1661</v>
      </c>
      <c r="P108" t="s">
        <v>2002</v>
      </c>
      <c r="Q108" t="s">
        <v>2003</v>
      </c>
      <c r="R108" t="s">
        <v>2004</v>
      </c>
      <c r="S108" t="s">
        <v>2005</v>
      </c>
      <c r="T108" t="s">
        <v>2006</v>
      </c>
      <c r="U108" t="s">
        <v>2007</v>
      </c>
      <c r="V108" t="s">
        <v>1966</v>
      </c>
      <c r="W108" t="s">
        <v>1967</v>
      </c>
      <c r="X108" t="s">
        <v>1968</v>
      </c>
      <c r="Y108" t="s">
        <v>1671</v>
      </c>
      <c r="Z108">
        <v>470</v>
      </c>
      <c r="AA108" t="s">
        <v>1672</v>
      </c>
      <c r="AB108" t="s">
        <v>1673</v>
      </c>
      <c r="AC108" t="s">
        <v>1674</v>
      </c>
      <c r="AD108" t="s">
        <v>1675</v>
      </c>
      <c r="AE108" s="4"/>
      <c r="AR108">
        <v>0.49</v>
      </c>
      <c r="AS108" t="s">
        <v>94</v>
      </c>
      <c r="AT108">
        <v>0</v>
      </c>
      <c r="AU108">
        <v>0</v>
      </c>
      <c r="AV108">
        <v>0</v>
      </c>
      <c r="AX108">
        <v>945.79348142532399</v>
      </c>
      <c r="AY108">
        <v>493.75341964662766</v>
      </c>
      <c r="AZ108">
        <v>1118.6689675</v>
      </c>
      <c r="BA108">
        <v>52.083333333333329</v>
      </c>
      <c r="BB108">
        <v>0</v>
      </c>
      <c r="BC108">
        <v>0</v>
      </c>
      <c r="BD108">
        <v>0</v>
      </c>
      <c r="BE108">
        <v>0</v>
      </c>
      <c r="BF108">
        <v>174</v>
      </c>
      <c r="BJ108" s="1"/>
    </row>
    <row r="109" spans="1:63" x14ac:dyDescent="0.25">
      <c r="A109">
        <v>7931</v>
      </c>
      <c r="B109" t="s">
        <v>2011</v>
      </c>
      <c r="C109" t="s">
        <v>2012</v>
      </c>
      <c r="D109" t="s">
        <v>2013</v>
      </c>
      <c r="E109" t="s">
        <v>2014</v>
      </c>
      <c r="F109" s="1">
        <v>44560</v>
      </c>
      <c r="G109" s="1">
        <v>44742</v>
      </c>
      <c r="H109" t="s">
        <v>119</v>
      </c>
      <c r="I109" t="s">
        <v>639</v>
      </c>
      <c r="K109" t="s">
        <v>133</v>
      </c>
      <c r="L109" t="s">
        <v>133</v>
      </c>
      <c r="M109" t="s">
        <v>120</v>
      </c>
      <c r="N109" t="s">
        <v>2015</v>
      </c>
      <c r="P109" t="s">
        <v>2002</v>
      </c>
      <c r="Q109" t="s">
        <v>2003</v>
      </c>
      <c r="R109" t="s">
        <v>2004</v>
      </c>
      <c r="S109" t="s">
        <v>2005</v>
      </c>
      <c r="T109" t="s">
        <v>2006</v>
      </c>
      <c r="U109" t="s">
        <v>2007</v>
      </c>
      <c r="V109" t="s">
        <v>1966</v>
      </c>
      <c r="W109" t="s">
        <v>1967</v>
      </c>
      <c r="X109" t="s">
        <v>1968</v>
      </c>
      <c r="Y109" t="s">
        <v>1671</v>
      </c>
      <c r="Z109">
        <v>470</v>
      </c>
      <c r="AA109" t="s">
        <v>1672</v>
      </c>
      <c r="AB109" t="s">
        <v>1673</v>
      </c>
      <c r="AC109" t="s">
        <v>1674</v>
      </c>
      <c r="AD109" t="s">
        <v>1675</v>
      </c>
      <c r="AE109" s="4" t="s">
        <v>2016</v>
      </c>
      <c r="AH109" t="s">
        <v>2017</v>
      </c>
      <c r="AI109" t="s">
        <v>2018</v>
      </c>
      <c r="AJ109" t="s">
        <v>2019</v>
      </c>
      <c r="AK109" t="s">
        <v>2020</v>
      </c>
      <c r="AL109" t="s">
        <v>2021</v>
      </c>
      <c r="AM109" t="s">
        <v>2022</v>
      </c>
      <c r="AN109" t="s">
        <v>2023</v>
      </c>
      <c r="AO109" t="s">
        <v>2024</v>
      </c>
      <c r="AP109" t="s">
        <v>2021</v>
      </c>
      <c r="AQ109" t="s">
        <v>2025</v>
      </c>
      <c r="AR109">
        <v>0.49</v>
      </c>
      <c r="AS109" t="s">
        <v>94</v>
      </c>
      <c r="AT109">
        <v>0</v>
      </c>
      <c r="AU109">
        <v>1132138.6467518804</v>
      </c>
      <c r="AV109">
        <v>832173.75075414765</v>
      </c>
      <c r="AW109">
        <v>5739.2713887999998</v>
      </c>
      <c r="AX109">
        <v>6622.5648702253238</v>
      </c>
      <c r="AY109">
        <v>493.75341964662766</v>
      </c>
      <c r="AZ109">
        <v>1495.2476675</v>
      </c>
      <c r="BA109">
        <v>3947.8878239999999</v>
      </c>
      <c r="BB109">
        <v>286.7707232888896</v>
      </c>
      <c r="BC109">
        <v>207.99383894077744</v>
      </c>
      <c r="BD109">
        <v>210.78961405519098</v>
      </c>
      <c r="BE109">
        <v>152.88499653438171</v>
      </c>
      <c r="BF109">
        <v>447</v>
      </c>
      <c r="BG109" t="s">
        <v>2026</v>
      </c>
      <c r="BH109" t="s">
        <v>2026</v>
      </c>
      <c r="BJ109" s="1"/>
      <c r="BK109">
        <v>376.57870000000003</v>
      </c>
    </row>
    <row r="110" spans="1:63" ht="45.75" x14ac:dyDescent="0.3">
      <c r="A110">
        <v>7932</v>
      </c>
      <c r="B110" t="s">
        <v>2027</v>
      </c>
      <c r="C110" t="s">
        <v>2028</v>
      </c>
      <c r="D110" t="s">
        <v>2029</v>
      </c>
      <c r="E110" t="s">
        <v>2030</v>
      </c>
      <c r="F110" s="1">
        <v>45290</v>
      </c>
      <c r="G110" s="1">
        <v>45350</v>
      </c>
      <c r="H110" t="s">
        <v>119</v>
      </c>
      <c r="I110" t="s">
        <v>616</v>
      </c>
      <c r="J110" t="s">
        <v>1959</v>
      </c>
      <c r="K110" t="s">
        <v>120</v>
      </c>
      <c r="L110" t="s">
        <v>99</v>
      </c>
      <c r="M110" t="s">
        <v>120</v>
      </c>
      <c r="N110" t="s">
        <v>1661</v>
      </c>
      <c r="O110" t="s">
        <v>2031</v>
      </c>
      <c r="P110" t="s">
        <v>2032</v>
      </c>
      <c r="Q110" t="s">
        <v>2033</v>
      </c>
      <c r="R110" t="s">
        <v>676</v>
      </c>
      <c r="S110" t="s">
        <v>2034</v>
      </c>
      <c r="T110" t="s">
        <v>2035</v>
      </c>
      <c r="U110" t="s">
        <v>2036</v>
      </c>
      <c r="V110" t="s">
        <v>1966</v>
      </c>
      <c r="W110" t="s">
        <v>1967</v>
      </c>
      <c r="X110" t="s">
        <v>1968</v>
      </c>
      <c r="Y110" t="s">
        <v>1671</v>
      </c>
      <c r="Z110">
        <v>470</v>
      </c>
      <c r="AA110" t="s">
        <v>1672</v>
      </c>
      <c r="AB110" t="s">
        <v>1673</v>
      </c>
      <c r="AC110" t="s">
        <v>1674</v>
      </c>
      <c r="AD110" t="s">
        <v>1675</v>
      </c>
      <c r="AE110" s="4" t="s">
        <v>19449</v>
      </c>
      <c r="AF110" s="3">
        <v>9300000</v>
      </c>
      <c r="AG110" s="3" t="s">
        <v>19447</v>
      </c>
      <c r="AH110" t="s">
        <v>2037</v>
      </c>
      <c r="AI110" t="s">
        <v>2038</v>
      </c>
      <c r="AJ110" t="s">
        <v>2039</v>
      </c>
      <c r="AK110" t="s">
        <v>2040</v>
      </c>
      <c r="AL110" t="s">
        <v>2041</v>
      </c>
      <c r="AM110" t="s">
        <v>2042</v>
      </c>
      <c r="AN110" t="s">
        <v>2043</v>
      </c>
      <c r="AO110" t="s">
        <v>2044</v>
      </c>
      <c r="AP110" t="s">
        <v>2045</v>
      </c>
      <c r="AQ110" t="s">
        <v>2046</v>
      </c>
      <c r="AR110">
        <v>0.1</v>
      </c>
      <c r="AS110" t="s">
        <v>94</v>
      </c>
      <c r="AT110">
        <v>0</v>
      </c>
      <c r="AU110">
        <v>481501.34978222311</v>
      </c>
      <c r="AV110">
        <v>119405.56965306507</v>
      </c>
      <c r="AW110">
        <v>2314.0362652000003</v>
      </c>
      <c r="AX110">
        <v>5546.1993987239493</v>
      </c>
      <c r="AY110">
        <v>843.12975600623145</v>
      </c>
      <c r="AZ110">
        <v>1884.0480746999999</v>
      </c>
      <c r="BA110">
        <v>3924.0452209999999</v>
      </c>
      <c r="BB110">
        <v>122.7053519173048</v>
      </c>
      <c r="BC110">
        <v>82.901793285362828</v>
      </c>
      <c r="BD110">
        <v>30.429203265561721</v>
      </c>
      <c r="BE110">
        <v>20.558479964753069</v>
      </c>
      <c r="BF110">
        <v>1055</v>
      </c>
      <c r="BG110" t="s">
        <v>2047</v>
      </c>
      <c r="BJ110" s="1"/>
    </row>
    <row r="111" spans="1:63" x14ac:dyDescent="0.25">
      <c r="A111">
        <v>7933</v>
      </c>
      <c r="B111" t="s">
        <v>2048</v>
      </c>
      <c r="C111" t="s">
        <v>2049</v>
      </c>
      <c r="D111" t="s">
        <v>2050</v>
      </c>
      <c r="F111" s="1">
        <v>45656</v>
      </c>
      <c r="G111" s="1">
        <v>46386</v>
      </c>
      <c r="H111" t="s">
        <v>98</v>
      </c>
      <c r="I111" t="s">
        <v>515</v>
      </c>
      <c r="K111" t="s">
        <v>99</v>
      </c>
      <c r="L111" t="s">
        <v>303</v>
      </c>
      <c r="N111" t="s">
        <v>1661</v>
      </c>
      <c r="P111" t="s">
        <v>2051</v>
      </c>
      <c r="Q111" t="s">
        <v>2052</v>
      </c>
      <c r="R111" t="s">
        <v>676</v>
      </c>
      <c r="S111" t="s">
        <v>2053</v>
      </c>
      <c r="T111" t="s">
        <v>2035</v>
      </c>
      <c r="U111" t="s">
        <v>2036</v>
      </c>
      <c r="V111" t="s">
        <v>1966</v>
      </c>
      <c r="W111" t="s">
        <v>1967</v>
      </c>
      <c r="X111" t="s">
        <v>1968</v>
      </c>
      <c r="Y111" t="s">
        <v>1671</v>
      </c>
      <c r="Z111">
        <v>470</v>
      </c>
      <c r="AA111" t="s">
        <v>1672</v>
      </c>
      <c r="AB111" t="s">
        <v>1673</v>
      </c>
      <c r="AC111" t="s">
        <v>1674</v>
      </c>
      <c r="AD111" t="s">
        <v>1675</v>
      </c>
      <c r="AE111" s="4"/>
      <c r="AR111">
        <v>0.15</v>
      </c>
      <c r="AS111" t="s">
        <v>154</v>
      </c>
      <c r="AT111">
        <v>1</v>
      </c>
      <c r="AX111">
        <v>3789.7664477438002</v>
      </c>
      <c r="AY111">
        <v>1598.1929473589664</v>
      </c>
      <c r="AZ111">
        <v>8713.8346000000001</v>
      </c>
      <c r="BA111">
        <v>1325.175</v>
      </c>
      <c r="BF111">
        <v>2091</v>
      </c>
      <c r="BJ111" s="1"/>
    </row>
    <row r="112" spans="1:63" ht="30.75" x14ac:dyDescent="0.3">
      <c r="A112">
        <v>7934</v>
      </c>
      <c r="B112" t="s">
        <v>2054</v>
      </c>
      <c r="C112" t="s">
        <v>2055</v>
      </c>
      <c r="D112" t="s">
        <v>2056</v>
      </c>
      <c r="E112" t="s">
        <v>2057</v>
      </c>
      <c r="F112" s="1">
        <v>45565</v>
      </c>
      <c r="G112" s="1">
        <v>46111</v>
      </c>
      <c r="H112" t="s">
        <v>119</v>
      </c>
      <c r="I112" t="s">
        <v>515</v>
      </c>
      <c r="J112" t="s">
        <v>1959</v>
      </c>
      <c r="K112" t="s">
        <v>99</v>
      </c>
      <c r="L112" t="s">
        <v>99</v>
      </c>
      <c r="M112" t="s">
        <v>120</v>
      </c>
      <c r="N112" t="s">
        <v>1661</v>
      </c>
      <c r="O112" t="s">
        <v>2058</v>
      </c>
      <c r="P112" t="s">
        <v>2059</v>
      </c>
      <c r="Q112" t="s">
        <v>2060</v>
      </c>
      <c r="R112" t="s">
        <v>2004</v>
      </c>
      <c r="S112" t="s">
        <v>2061</v>
      </c>
      <c r="T112" t="s">
        <v>2035</v>
      </c>
      <c r="U112" t="s">
        <v>2036</v>
      </c>
      <c r="V112" t="s">
        <v>1966</v>
      </c>
      <c r="W112" t="s">
        <v>1967</v>
      </c>
      <c r="X112" t="s">
        <v>1968</v>
      </c>
      <c r="Y112" t="s">
        <v>1671</v>
      </c>
      <c r="Z112">
        <v>470</v>
      </c>
      <c r="AA112" t="s">
        <v>1672</v>
      </c>
      <c r="AB112" t="s">
        <v>1673</v>
      </c>
      <c r="AC112" t="s">
        <v>1674</v>
      </c>
      <c r="AD112" t="s">
        <v>1675</v>
      </c>
      <c r="AE112" s="4" t="s">
        <v>2062</v>
      </c>
      <c r="AF112" s="3">
        <v>108870000</v>
      </c>
      <c r="AG112" t="s">
        <v>19447</v>
      </c>
      <c r="AH112" t="s">
        <v>2063</v>
      </c>
      <c r="AI112" t="s">
        <v>2064</v>
      </c>
      <c r="AJ112" t="s">
        <v>2065</v>
      </c>
      <c r="AK112" t="s">
        <v>2066</v>
      </c>
      <c r="AL112" t="s">
        <v>2067</v>
      </c>
      <c r="AM112" t="s">
        <v>2068</v>
      </c>
      <c r="AN112" t="s">
        <v>2069</v>
      </c>
      <c r="AO112" t="s">
        <v>2070</v>
      </c>
      <c r="AP112" t="s">
        <v>2071</v>
      </c>
      <c r="AQ112" t="s">
        <v>2072</v>
      </c>
      <c r="AR112">
        <v>0.25</v>
      </c>
      <c r="AS112" t="s">
        <v>94</v>
      </c>
      <c r="AT112">
        <v>0</v>
      </c>
      <c r="AU112">
        <v>1866786.9881145356</v>
      </c>
      <c r="AV112">
        <v>820357.62827892869</v>
      </c>
      <c r="AW112">
        <v>12099.900619599999</v>
      </c>
      <c r="AX112">
        <v>15332.063753123948</v>
      </c>
      <c r="AY112">
        <v>1711.8088985581064</v>
      </c>
      <c r="AZ112">
        <v>3825.1885152999998</v>
      </c>
      <c r="BA112">
        <v>12940.052183</v>
      </c>
      <c r="BB112">
        <v>144.26425502109089</v>
      </c>
      <c r="BC112">
        <v>111.34865414153155</v>
      </c>
      <c r="BD112">
        <v>63.396778983370247</v>
      </c>
      <c r="BE112">
        <v>48.932051918712574</v>
      </c>
      <c r="BF112">
        <v>1816</v>
      </c>
      <c r="BG112" t="s">
        <v>2073</v>
      </c>
      <c r="BJ112" s="1"/>
    </row>
    <row r="113" spans="1:63" ht="16.5" x14ac:dyDescent="0.3">
      <c r="A113">
        <v>7935</v>
      </c>
      <c r="B113" t="s">
        <v>2074</v>
      </c>
      <c r="C113" t="s">
        <v>2075</v>
      </c>
      <c r="D113" t="s">
        <v>2076</v>
      </c>
      <c r="E113" t="s">
        <v>2077</v>
      </c>
      <c r="F113" s="1">
        <v>44424</v>
      </c>
      <c r="G113" s="1">
        <v>44515</v>
      </c>
      <c r="H113" t="s">
        <v>119</v>
      </c>
      <c r="I113" t="s">
        <v>639</v>
      </c>
      <c r="K113" t="s">
        <v>133</v>
      </c>
      <c r="L113" t="s">
        <v>100</v>
      </c>
      <c r="M113" t="s">
        <v>120</v>
      </c>
      <c r="N113" t="s">
        <v>2078</v>
      </c>
      <c r="P113" t="s">
        <v>2079</v>
      </c>
      <c r="Q113" t="s">
        <v>2080</v>
      </c>
      <c r="R113" t="s">
        <v>2081</v>
      </c>
      <c r="S113" t="s">
        <v>2082</v>
      </c>
      <c r="T113" t="s">
        <v>2083</v>
      </c>
      <c r="U113" t="s">
        <v>2084</v>
      </c>
      <c r="V113" t="s">
        <v>2085</v>
      </c>
      <c r="W113" t="s">
        <v>2086</v>
      </c>
      <c r="X113" t="s">
        <v>2087</v>
      </c>
      <c r="Y113" t="s">
        <v>1671</v>
      </c>
      <c r="Z113">
        <v>467</v>
      </c>
      <c r="AA113" t="s">
        <v>1756</v>
      </c>
      <c r="AB113" t="s">
        <v>1757</v>
      </c>
      <c r="AC113" t="s">
        <v>1758</v>
      </c>
      <c r="AD113" t="s">
        <v>1675</v>
      </c>
      <c r="AE113" s="4" t="s">
        <v>2088</v>
      </c>
      <c r="AF113" s="2">
        <v>4292000</v>
      </c>
      <c r="AG113" s="3" t="s">
        <v>19447</v>
      </c>
      <c r="AH113" t="s">
        <v>2089</v>
      </c>
      <c r="AI113" t="s">
        <v>2090</v>
      </c>
      <c r="AJ113" t="s">
        <v>2091</v>
      </c>
      <c r="AK113" t="s">
        <v>2092</v>
      </c>
      <c r="AL113" t="s">
        <v>2093</v>
      </c>
      <c r="AM113" t="s">
        <v>2094</v>
      </c>
      <c r="AN113" t="s">
        <v>2095</v>
      </c>
      <c r="AO113" t="s">
        <v>2096</v>
      </c>
      <c r="AP113" t="s">
        <v>2097</v>
      </c>
      <c r="AQ113" t="s">
        <v>2098</v>
      </c>
      <c r="AR113">
        <v>0.42</v>
      </c>
      <c r="AS113" t="s">
        <v>94</v>
      </c>
      <c r="AT113">
        <v>0</v>
      </c>
      <c r="AU113">
        <v>61593.516621737181</v>
      </c>
      <c r="AV113">
        <v>38440.738905627477</v>
      </c>
      <c r="AW113">
        <v>335.52269999999999</v>
      </c>
      <c r="AX113">
        <v>1046.2954485466721</v>
      </c>
      <c r="AY113">
        <v>569.01121311900772</v>
      </c>
      <c r="AZ113">
        <v>4347.4915099999998</v>
      </c>
      <c r="BA113">
        <v>281.76215999999999</v>
      </c>
      <c r="BB113">
        <v>218.60109470248662</v>
      </c>
      <c r="BC113">
        <v>13.305280075899832</v>
      </c>
      <c r="BD113">
        <v>136.42974239559877</v>
      </c>
      <c r="BE113">
        <v>8.3038739386315541</v>
      </c>
      <c r="BF113">
        <v>220</v>
      </c>
      <c r="BG113" t="s">
        <v>2099</v>
      </c>
      <c r="BH113" t="s">
        <v>2099</v>
      </c>
      <c r="BJ113" s="1"/>
      <c r="BK113">
        <v>32.411239999999999</v>
      </c>
    </row>
    <row r="114" spans="1:63" ht="90" x14ac:dyDescent="0.25">
      <c r="A114">
        <v>7936</v>
      </c>
      <c r="B114" t="s">
        <v>2100</v>
      </c>
      <c r="C114" t="s">
        <v>2101</v>
      </c>
      <c r="D114" t="s">
        <v>2102</v>
      </c>
      <c r="E114" t="s">
        <v>2103</v>
      </c>
      <c r="F114" s="1">
        <v>44774</v>
      </c>
      <c r="G114" s="1">
        <v>44805</v>
      </c>
      <c r="H114" t="s">
        <v>119</v>
      </c>
      <c r="I114" t="s">
        <v>639</v>
      </c>
      <c r="K114" t="s">
        <v>133</v>
      </c>
      <c r="L114" t="s">
        <v>100</v>
      </c>
      <c r="M114" t="s">
        <v>120</v>
      </c>
      <c r="N114" t="s">
        <v>2104</v>
      </c>
      <c r="P114" t="s">
        <v>2105</v>
      </c>
      <c r="Q114" t="s">
        <v>2106</v>
      </c>
      <c r="R114" t="s">
        <v>2081</v>
      </c>
      <c r="S114" t="s">
        <v>2107</v>
      </c>
      <c r="T114" t="s">
        <v>2108</v>
      </c>
      <c r="U114" t="s">
        <v>2109</v>
      </c>
      <c r="V114" t="s">
        <v>2085</v>
      </c>
      <c r="W114" t="s">
        <v>2086</v>
      </c>
      <c r="X114" t="s">
        <v>2087</v>
      </c>
      <c r="Y114" t="s">
        <v>1671</v>
      </c>
      <c r="Z114">
        <v>467</v>
      </c>
      <c r="AA114" t="s">
        <v>1756</v>
      </c>
      <c r="AB114" t="s">
        <v>1757</v>
      </c>
      <c r="AC114" t="s">
        <v>1758</v>
      </c>
      <c r="AD114" t="s">
        <v>1675</v>
      </c>
      <c r="AE114" s="4" t="s">
        <v>2110</v>
      </c>
      <c r="AH114" t="s">
        <v>2111</v>
      </c>
      <c r="AI114" t="s">
        <v>2112</v>
      </c>
      <c r="AK114" t="s">
        <v>2113</v>
      </c>
      <c r="AL114" t="s">
        <v>2114</v>
      </c>
      <c r="AM114" t="s">
        <v>2115</v>
      </c>
      <c r="AN114" t="s">
        <v>2116</v>
      </c>
      <c r="AO114" t="s">
        <v>2117</v>
      </c>
      <c r="AP114" t="s">
        <v>2118</v>
      </c>
      <c r="AQ114" t="s">
        <v>2119</v>
      </c>
      <c r="AR114">
        <v>0.42</v>
      </c>
      <c r="AS114" t="s">
        <v>94</v>
      </c>
      <c r="AT114">
        <v>0</v>
      </c>
      <c r="AU114">
        <v>233663.57118106252</v>
      </c>
      <c r="AV114">
        <v>131109.53314389949</v>
      </c>
      <c r="AW114">
        <v>4533.0559800000001</v>
      </c>
      <c r="AX114">
        <v>5317.6387717786829</v>
      </c>
      <c r="AY114">
        <v>1010.6745193139622</v>
      </c>
      <c r="AZ114">
        <v>11035.09895061</v>
      </c>
      <c r="BA114">
        <v>4401.90038</v>
      </c>
      <c r="BB114">
        <v>53.082430543569579</v>
      </c>
      <c r="BC114">
        <v>15.136592687267365</v>
      </c>
      <c r="BD114">
        <v>29.784756997135744</v>
      </c>
      <c r="BE114">
        <v>8.4932006755951992</v>
      </c>
      <c r="BF114">
        <v>510</v>
      </c>
      <c r="BG114" t="s">
        <v>2120</v>
      </c>
      <c r="BH114" t="s">
        <v>2121</v>
      </c>
      <c r="BJ114" s="1"/>
      <c r="BK114">
        <v>87.424679999999995</v>
      </c>
    </row>
    <row r="115" spans="1:63" ht="16.5" x14ac:dyDescent="0.3">
      <c r="A115">
        <v>7937</v>
      </c>
      <c r="B115" t="s">
        <v>2122</v>
      </c>
      <c r="C115" t="s">
        <v>2123</v>
      </c>
      <c r="D115" t="s">
        <v>2124</v>
      </c>
      <c r="E115" t="s">
        <v>2125</v>
      </c>
      <c r="F115" s="1">
        <v>44196</v>
      </c>
      <c r="G115" s="1">
        <v>44378</v>
      </c>
      <c r="H115" t="s">
        <v>65</v>
      </c>
      <c r="I115" t="s">
        <v>639</v>
      </c>
      <c r="J115" t="s">
        <v>1959</v>
      </c>
      <c r="K115" t="s">
        <v>67</v>
      </c>
      <c r="L115" t="s">
        <v>133</v>
      </c>
      <c r="M115" t="s">
        <v>69</v>
      </c>
      <c r="N115" t="s">
        <v>2126</v>
      </c>
      <c r="P115" t="s">
        <v>2127</v>
      </c>
      <c r="Q115" t="s">
        <v>2128</v>
      </c>
      <c r="R115" t="s">
        <v>1748</v>
      </c>
      <c r="S115" t="s">
        <v>2129</v>
      </c>
      <c r="T115" t="s">
        <v>2108</v>
      </c>
      <c r="U115" t="s">
        <v>2109</v>
      </c>
      <c r="V115" t="s">
        <v>2085</v>
      </c>
      <c r="W115" t="s">
        <v>2086</v>
      </c>
      <c r="X115" t="s">
        <v>2087</v>
      </c>
      <c r="Y115" t="s">
        <v>1671</v>
      </c>
      <c r="Z115">
        <v>467</v>
      </c>
      <c r="AA115" t="s">
        <v>1756</v>
      </c>
      <c r="AB115" t="s">
        <v>1757</v>
      </c>
      <c r="AC115" t="s">
        <v>1758</v>
      </c>
      <c r="AD115" t="s">
        <v>1675</v>
      </c>
      <c r="AE115" s="4" t="s">
        <v>2130</v>
      </c>
      <c r="AF115" s="3">
        <v>3175362</v>
      </c>
      <c r="AG115" s="3" t="s">
        <v>19447</v>
      </c>
      <c r="AH115" t="s">
        <v>2131</v>
      </c>
      <c r="AI115" t="s">
        <v>2132</v>
      </c>
      <c r="AJ115" t="s">
        <v>2133</v>
      </c>
      <c r="AK115" t="s">
        <v>2134</v>
      </c>
      <c r="AL115" t="s">
        <v>2135</v>
      </c>
      <c r="AM115" t="s">
        <v>2136</v>
      </c>
      <c r="AN115" t="s">
        <v>2137</v>
      </c>
      <c r="AO115" t="s">
        <v>2138</v>
      </c>
      <c r="AP115" t="s">
        <v>2139</v>
      </c>
      <c r="AQ115" t="s">
        <v>2140</v>
      </c>
      <c r="AR115">
        <v>0.7</v>
      </c>
      <c r="AS115" t="s">
        <v>154</v>
      </c>
      <c r="AT115">
        <v>1</v>
      </c>
      <c r="AU115">
        <v>1868046.125971436</v>
      </c>
      <c r="AV115">
        <v>1535930.2912571947</v>
      </c>
      <c r="AW115">
        <v>6630.6184899999998</v>
      </c>
      <c r="AX115">
        <v>6955.3277088750274</v>
      </c>
      <c r="AY115">
        <v>264.66558387746386</v>
      </c>
      <c r="AZ115">
        <v>9471.8199299999997</v>
      </c>
      <c r="BA115">
        <v>4962.2268899999999</v>
      </c>
      <c r="BB115">
        <v>376.45318672065713</v>
      </c>
      <c r="BC115">
        <v>129.41943096533728</v>
      </c>
      <c r="BD115">
        <v>309.52439807870104</v>
      </c>
      <c r="BE115">
        <v>106.41023341624401</v>
      </c>
      <c r="BF115">
        <v>83</v>
      </c>
      <c r="BG115" t="s">
        <v>2141</v>
      </c>
      <c r="BJ115" s="1"/>
    </row>
    <row r="116" spans="1:63" ht="30" x14ac:dyDescent="0.25">
      <c r="A116">
        <v>7938</v>
      </c>
      <c r="B116" t="s">
        <v>2142</v>
      </c>
      <c r="C116" t="s">
        <v>2143</v>
      </c>
      <c r="D116" t="s">
        <v>2144</v>
      </c>
      <c r="E116" t="s">
        <v>2145</v>
      </c>
      <c r="F116" s="1">
        <v>44651</v>
      </c>
      <c r="G116" s="1">
        <v>44681</v>
      </c>
      <c r="H116" t="s">
        <v>119</v>
      </c>
      <c r="I116" t="s">
        <v>639</v>
      </c>
      <c r="K116" t="s">
        <v>100</v>
      </c>
      <c r="L116" t="s">
        <v>100</v>
      </c>
      <c r="M116" t="s">
        <v>120</v>
      </c>
      <c r="N116" t="s">
        <v>2146</v>
      </c>
      <c r="P116" t="s">
        <v>2147</v>
      </c>
      <c r="Q116" t="s">
        <v>2148</v>
      </c>
      <c r="R116" t="s">
        <v>2081</v>
      </c>
      <c r="S116" t="s">
        <v>2149</v>
      </c>
      <c r="T116" t="s">
        <v>1774</v>
      </c>
      <c r="U116" t="s">
        <v>1775</v>
      </c>
      <c r="V116" t="s">
        <v>1776</v>
      </c>
      <c r="W116" t="s">
        <v>1777</v>
      </c>
      <c r="X116" t="s">
        <v>1778</v>
      </c>
      <c r="Y116" t="s">
        <v>1671</v>
      </c>
      <c r="Z116">
        <v>467</v>
      </c>
      <c r="AA116" t="s">
        <v>1756</v>
      </c>
      <c r="AB116" t="s">
        <v>1757</v>
      </c>
      <c r="AC116" t="s">
        <v>1758</v>
      </c>
      <c r="AD116" t="s">
        <v>1675</v>
      </c>
      <c r="AE116" s="4" t="s">
        <v>2150</v>
      </c>
      <c r="AH116" t="s">
        <v>2151</v>
      </c>
      <c r="AI116" t="s">
        <v>2152</v>
      </c>
      <c r="AJ116" t="s">
        <v>2153</v>
      </c>
      <c r="AK116" t="s">
        <v>2154</v>
      </c>
      <c r="AL116" t="s">
        <v>2155</v>
      </c>
      <c r="AM116" t="s">
        <v>2156</v>
      </c>
      <c r="AN116" t="s">
        <v>2157</v>
      </c>
      <c r="AO116" t="s">
        <v>2158</v>
      </c>
      <c r="AP116" t="s">
        <v>2159</v>
      </c>
      <c r="AQ116" t="s">
        <v>2160</v>
      </c>
      <c r="AR116">
        <v>0.36</v>
      </c>
      <c r="AS116" t="s">
        <v>94</v>
      </c>
      <c r="AT116">
        <v>0</v>
      </c>
      <c r="AU116">
        <v>63857.829201738554</v>
      </c>
      <c r="AV116">
        <v>36553.892718858813</v>
      </c>
      <c r="AW116">
        <v>901.44870000000003</v>
      </c>
      <c r="AX116">
        <v>1666.6666897351199</v>
      </c>
      <c r="AY116">
        <v>449.36976933440354</v>
      </c>
      <c r="AZ116">
        <v>677.95695360000002</v>
      </c>
      <c r="BA116">
        <v>901.44870000000003</v>
      </c>
      <c r="BB116">
        <v>70.839116193454544</v>
      </c>
      <c r="BC116">
        <v>40.431556678415667</v>
      </c>
      <c r="BD116">
        <v>40.550164106797006</v>
      </c>
      <c r="BE116">
        <v>23.144081215323073</v>
      </c>
      <c r="BF116">
        <v>386</v>
      </c>
      <c r="BJ116" s="1"/>
    </row>
    <row r="117" spans="1:63" x14ac:dyDescent="0.25">
      <c r="A117">
        <v>7939</v>
      </c>
      <c r="B117" t="s">
        <v>2161</v>
      </c>
      <c r="C117" t="s">
        <v>2162</v>
      </c>
      <c r="D117" t="s">
        <v>2163</v>
      </c>
      <c r="E117" t="s">
        <v>2164</v>
      </c>
      <c r="F117" s="1">
        <v>41820</v>
      </c>
      <c r="G117" s="1">
        <v>42370</v>
      </c>
      <c r="H117" t="s">
        <v>131</v>
      </c>
      <c r="I117" t="s">
        <v>639</v>
      </c>
      <c r="K117" t="s">
        <v>132</v>
      </c>
      <c r="L117" t="s">
        <v>132</v>
      </c>
      <c r="N117" t="s">
        <v>2146</v>
      </c>
      <c r="P117" t="s">
        <v>2147</v>
      </c>
      <c r="Q117" t="s">
        <v>2148</v>
      </c>
      <c r="R117" t="s">
        <v>2081</v>
      </c>
      <c r="S117" t="s">
        <v>2149</v>
      </c>
      <c r="T117" t="s">
        <v>2083</v>
      </c>
      <c r="U117" t="s">
        <v>2084</v>
      </c>
      <c r="V117" t="s">
        <v>2085</v>
      </c>
      <c r="W117" t="s">
        <v>2086</v>
      </c>
      <c r="X117" t="s">
        <v>2087</v>
      </c>
      <c r="Y117" t="s">
        <v>1671</v>
      </c>
      <c r="Z117">
        <v>467</v>
      </c>
      <c r="AA117" t="s">
        <v>1756</v>
      </c>
      <c r="AB117" t="s">
        <v>1757</v>
      </c>
      <c r="AC117" t="s">
        <v>1758</v>
      </c>
      <c r="AD117" t="s">
        <v>1675</v>
      </c>
      <c r="AE117" s="4" t="s">
        <v>2165</v>
      </c>
      <c r="AH117" t="s">
        <v>2166</v>
      </c>
      <c r="AI117" t="s">
        <v>2167</v>
      </c>
      <c r="AJ117" t="s">
        <v>2168</v>
      </c>
      <c r="AK117" t="s">
        <v>2169</v>
      </c>
      <c r="AL117" t="s">
        <v>2170</v>
      </c>
      <c r="AM117" t="s">
        <v>2171</v>
      </c>
      <c r="AN117" t="s">
        <v>2172</v>
      </c>
      <c r="AO117" t="s">
        <v>2173</v>
      </c>
      <c r="AP117" t="s">
        <v>2174</v>
      </c>
      <c r="AQ117" t="s">
        <v>2175</v>
      </c>
      <c r="AR117">
        <v>0.81</v>
      </c>
      <c r="AS117" t="s">
        <v>890</v>
      </c>
      <c r="AT117">
        <v>0</v>
      </c>
      <c r="AU117">
        <v>0</v>
      </c>
      <c r="AV117">
        <v>0</v>
      </c>
      <c r="AW117">
        <v>0</v>
      </c>
      <c r="AX117">
        <v>765.21798973512</v>
      </c>
      <c r="AY117">
        <v>0</v>
      </c>
      <c r="AZ117">
        <v>0</v>
      </c>
      <c r="BA117">
        <v>0</v>
      </c>
      <c r="BF117">
        <v>-1925</v>
      </c>
      <c r="BJ117" s="1"/>
    </row>
    <row r="118" spans="1:63" ht="30" x14ac:dyDescent="0.25">
      <c r="A118">
        <v>7940</v>
      </c>
      <c r="B118" t="s">
        <v>2176</v>
      </c>
      <c r="C118" t="s">
        <v>2177</v>
      </c>
      <c r="D118" t="s">
        <v>2178</v>
      </c>
      <c r="E118" t="s">
        <v>2179</v>
      </c>
      <c r="F118" s="1">
        <v>45306</v>
      </c>
      <c r="G118" s="1">
        <v>45350</v>
      </c>
      <c r="H118" t="s">
        <v>119</v>
      </c>
      <c r="I118" t="s">
        <v>639</v>
      </c>
      <c r="J118" t="s">
        <v>1959</v>
      </c>
      <c r="K118" t="s">
        <v>100</v>
      </c>
      <c r="L118" t="s">
        <v>100</v>
      </c>
      <c r="M118" t="s">
        <v>120</v>
      </c>
      <c r="N118" t="s">
        <v>1745</v>
      </c>
      <c r="P118" t="s">
        <v>2147</v>
      </c>
      <c r="Q118" t="s">
        <v>2148</v>
      </c>
      <c r="R118" t="s">
        <v>2081</v>
      </c>
      <c r="S118" t="s">
        <v>2149</v>
      </c>
      <c r="T118" t="s">
        <v>2108</v>
      </c>
      <c r="U118" t="s">
        <v>2109</v>
      </c>
      <c r="V118" t="s">
        <v>2085</v>
      </c>
      <c r="W118" t="s">
        <v>2086</v>
      </c>
      <c r="X118" t="s">
        <v>2087</v>
      </c>
      <c r="Y118" t="s">
        <v>1671</v>
      </c>
      <c r="Z118">
        <v>467</v>
      </c>
      <c r="AA118" t="s">
        <v>1756</v>
      </c>
      <c r="AB118" t="s">
        <v>1757</v>
      </c>
      <c r="AC118" t="s">
        <v>1758</v>
      </c>
      <c r="AD118" t="s">
        <v>1675</v>
      </c>
      <c r="AE118" s="4" t="s">
        <v>2180</v>
      </c>
      <c r="AH118" t="s">
        <v>2181</v>
      </c>
      <c r="AI118" t="s">
        <v>2182</v>
      </c>
      <c r="AJ118" t="s">
        <v>2183</v>
      </c>
      <c r="AK118" t="s">
        <v>2154</v>
      </c>
      <c r="AL118" t="s">
        <v>2184</v>
      </c>
      <c r="AM118" t="s">
        <v>2185</v>
      </c>
      <c r="AN118" t="s">
        <v>2186</v>
      </c>
      <c r="AO118" t="s">
        <v>2187</v>
      </c>
      <c r="AP118" t="s">
        <v>2188</v>
      </c>
      <c r="AQ118" t="s">
        <v>2189</v>
      </c>
      <c r="AR118">
        <v>0.36</v>
      </c>
      <c r="AS118" t="s">
        <v>94</v>
      </c>
      <c r="AT118">
        <v>0</v>
      </c>
      <c r="AU118">
        <v>279000.48446217057</v>
      </c>
      <c r="AV118">
        <v>159891.64813465986</v>
      </c>
      <c r="AW118">
        <v>5558.80782</v>
      </c>
      <c r="AX118">
        <v>6324.0258097351198</v>
      </c>
      <c r="AY118">
        <v>449.36976933440354</v>
      </c>
      <c r="AZ118">
        <v>677.95695360000002</v>
      </c>
      <c r="BA118">
        <v>5409.2710200000001</v>
      </c>
      <c r="BB118">
        <v>51.578204055704823</v>
      </c>
      <c r="BC118">
        <v>45.833749889470468</v>
      </c>
      <c r="BD118">
        <v>29.558816251484451</v>
      </c>
      <c r="BE118">
        <v>26.266742239341429</v>
      </c>
      <c r="BF118">
        <v>1055</v>
      </c>
      <c r="BG118" t="s">
        <v>2190</v>
      </c>
      <c r="BH118" t="s">
        <v>2191</v>
      </c>
      <c r="BI118">
        <v>7972</v>
      </c>
      <c r="BJ118" s="1">
        <v>44378</v>
      </c>
    </row>
    <row r="119" spans="1:63" ht="30.75" x14ac:dyDescent="0.3">
      <c r="A119">
        <v>7941</v>
      </c>
      <c r="B119" t="s">
        <v>2192</v>
      </c>
      <c r="C119" t="s">
        <v>2193</v>
      </c>
      <c r="D119" t="s">
        <v>2194</v>
      </c>
      <c r="E119" t="s">
        <v>2195</v>
      </c>
      <c r="F119" s="1">
        <v>43404</v>
      </c>
      <c r="G119" s="1">
        <v>43466</v>
      </c>
      <c r="H119" t="s">
        <v>131</v>
      </c>
      <c r="I119" t="s">
        <v>639</v>
      </c>
      <c r="J119" t="s">
        <v>1959</v>
      </c>
      <c r="K119" t="s">
        <v>67</v>
      </c>
      <c r="L119" t="s">
        <v>67</v>
      </c>
      <c r="M119" t="s">
        <v>69</v>
      </c>
      <c r="N119" t="s">
        <v>2146</v>
      </c>
      <c r="O119" t="s">
        <v>2196</v>
      </c>
      <c r="P119" t="s">
        <v>2197</v>
      </c>
      <c r="Q119" t="s">
        <v>2198</v>
      </c>
      <c r="R119" t="s">
        <v>2081</v>
      </c>
      <c r="S119" t="s">
        <v>2199</v>
      </c>
      <c r="T119" t="s">
        <v>2083</v>
      </c>
      <c r="U119" t="s">
        <v>2084</v>
      </c>
      <c r="V119" t="s">
        <v>2085</v>
      </c>
      <c r="W119" t="s">
        <v>2086</v>
      </c>
      <c r="X119" t="s">
        <v>2087</v>
      </c>
      <c r="Y119" t="s">
        <v>1671</v>
      </c>
      <c r="Z119">
        <v>467</v>
      </c>
      <c r="AA119" t="s">
        <v>1756</v>
      </c>
      <c r="AB119" t="s">
        <v>1757</v>
      </c>
      <c r="AC119" t="s">
        <v>1758</v>
      </c>
      <c r="AD119" t="s">
        <v>1675</v>
      </c>
      <c r="AE119" s="4" t="s">
        <v>2200</v>
      </c>
      <c r="AF119" s="3">
        <v>2920000</v>
      </c>
      <c r="AG119" s="3" t="s">
        <v>19447</v>
      </c>
      <c r="AH119" t="s">
        <v>2201</v>
      </c>
      <c r="AI119" t="s">
        <v>2202</v>
      </c>
      <c r="AJ119" t="s">
        <v>2203</v>
      </c>
      <c r="AK119" t="s">
        <v>2204</v>
      </c>
      <c r="AL119" t="s">
        <v>2205</v>
      </c>
      <c r="AM119" t="s">
        <v>2206</v>
      </c>
      <c r="AN119" t="s">
        <v>2207</v>
      </c>
      <c r="AO119" t="s">
        <v>2208</v>
      </c>
      <c r="AP119" t="s">
        <v>2209</v>
      </c>
      <c r="AQ119" t="s">
        <v>2210</v>
      </c>
      <c r="AR119">
        <v>1</v>
      </c>
      <c r="AS119" t="s">
        <v>94</v>
      </c>
      <c r="AT119">
        <v>0</v>
      </c>
      <c r="AU119">
        <v>2149.2827564356062</v>
      </c>
      <c r="AV119">
        <v>1416.568027444637</v>
      </c>
      <c r="AW119">
        <v>0</v>
      </c>
      <c r="AX119">
        <v>784.58279177868303</v>
      </c>
      <c r="AY119">
        <v>329.18417516487267</v>
      </c>
      <c r="AZ119">
        <v>3565.7385794100001</v>
      </c>
      <c r="BA119">
        <v>0</v>
      </c>
      <c r="BC119">
        <v>0.60275948686940328</v>
      </c>
      <c r="BE119">
        <v>0.39727198051603307</v>
      </c>
      <c r="BF119">
        <v>-829</v>
      </c>
      <c r="BJ119" s="1"/>
    </row>
    <row r="120" spans="1:63" ht="45.75" x14ac:dyDescent="0.3">
      <c r="A120">
        <v>7942</v>
      </c>
      <c r="B120" t="s">
        <v>2211</v>
      </c>
      <c r="C120" t="s">
        <v>2212</v>
      </c>
      <c r="D120" t="s">
        <v>2213</v>
      </c>
      <c r="E120" t="s">
        <v>2214</v>
      </c>
      <c r="F120" s="1">
        <v>44651</v>
      </c>
      <c r="G120" s="1">
        <v>44773</v>
      </c>
      <c r="H120" t="s">
        <v>119</v>
      </c>
      <c r="I120" t="s">
        <v>639</v>
      </c>
      <c r="J120" t="s">
        <v>1959</v>
      </c>
      <c r="K120" t="s">
        <v>100</v>
      </c>
      <c r="L120" t="s">
        <v>100</v>
      </c>
      <c r="M120" t="s">
        <v>120</v>
      </c>
      <c r="N120" t="s">
        <v>2215</v>
      </c>
      <c r="O120" t="s">
        <v>2216</v>
      </c>
      <c r="P120" t="s">
        <v>2217</v>
      </c>
      <c r="Q120" t="s">
        <v>2218</v>
      </c>
      <c r="R120" t="s">
        <v>2081</v>
      </c>
      <c r="S120" t="s">
        <v>2219</v>
      </c>
      <c r="T120" t="s">
        <v>2108</v>
      </c>
      <c r="U120" t="s">
        <v>2109</v>
      </c>
      <c r="V120" t="s">
        <v>2085</v>
      </c>
      <c r="W120" t="s">
        <v>2086</v>
      </c>
      <c r="X120" t="s">
        <v>2087</v>
      </c>
      <c r="Y120" t="s">
        <v>1671</v>
      </c>
      <c r="Z120">
        <v>467</v>
      </c>
      <c r="AA120" t="s">
        <v>1756</v>
      </c>
      <c r="AB120" t="s">
        <v>1757</v>
      </c>
      <c r="AC120" t="s">
        <v>1758</v>
      </c>
      <c r="AD120" t="s">
        <v>1675</v>
      </c>
      <c r="AE120" s="4" t="s">
        <v>2220</v>
      </c>
      <c r="AF120" s="3">
        <v>6000000</v>
      </c>
      <c r="AG120" s="3" t="s">
        <v>19447</v>
      </c>
      <c r="AH120" t="s">
        <v>2221</v>
      </c>
      <c r="AI120" t="s">
        <v>2222</v>
      </c>
      <c r="AJ120" t="s">
        <v>2223</v>
      </c>
      <c r="AK120" t="s">
        <v>2224</v>
      </c>
      <c r="AL120" t="s">
        <v>2225</v>
      </c>
      <c r="AM120" t="s">
        <v>2226</v>
      </c>
      <c r="AN120" t="s">
        <v>2227</v>
      </c>
      <c r="AO120" t="s">
        <v>2228</v>
      </c>
      <c r="AP120" t="s">
        <v>2229</v>
      </c>
      <c r="AQ120" t="s">
        <v>2230</v>
      </c>
      <c r="AR120">
        <v>0.36</v>
      </c>
      <c r="AS120" t="s">
        <v>94</v>
      </c>
      <c r="AT120">
        <v>0</v>
      </c>
      <c r="AU120">
        <v>275518.62129411352</v>
      </c>
      <c r="AV120">
        <v>158204.23435599144</v>
      </c>
      <c r="AW120">
        <v>5411.1022599999997</v>
      </c>
      <c r="AX120">
        <v>5770.2366241149648</v>
      </c>
      <c r="AY120">
        <v>710.81370998267073</v>
      </c>
      <c r="AZ120">
        <v>3658.54083425</v>
      </c>
      <c r="BA120">
        <v>5354.6105799999996</v>
      </c>
      <c r="BB120">
        <v>51.454464741694345</v>
      </c>
      <c r="BC120">
        <v>30.56851134870676</v>
      </c>
      <c r="BD120">
        <v>29.545422956974669</v>
      </c>
      <c r="BE120">
        <v>17.552599205852342</v>
      </c>
      <c r="BF120">
        <v>478</v>
      </c>
      <c r="BG120" t="s">
        <v>2231</v>
      </c>
      <c r="BH120" t="s">
        <v>2232</v>
      </c>
      <c r="BI120">
        <v>8338</v>
      </c>
      <c r="BJ120" s="1">
        <v>44408</v>
      </c>
    </row>
    <row r="121" spans="1:63" ht="75.75" x14ac:dyDescent="0.3">
      <c r="A121">
        <v>7943</v>
      </c>
      <c r="B121" t="s">
        <v>2233</v>
      </c>
      <c r="C121" t="s">
        <v>2234</v>
      </c>
      <c r="D121" t="s">
        <v>2235</v>
      </c>
      <c r="E121" t="s">
        <v>2236</v>
      </c>
      <c r="F121" s="1">
        <v>44439</v>
      </c>
      <c r="G121" s="1">
        <v>44530</v>
      </c>
      <c r="H121" t="s">
        <v>119</v>
      </c>
      <c r="I121" t="s">
        <v>639</v>
      </c>
      <c r="K121" t="s">
        <v>100</v>
      </c>
      <c r="L121" t="s">
        <v>100</v>
      </c>
      <c r="M121" t="s">
        <v>69</v>
      </c>
      <c r="N121" t="s">
        <v>2104</v>
      </c>
      <c r="P121" t="s">
        <v>2237</v>
      </c>
      <c r="Q121" t="s">
        <v>2238</v>
      </c>
      <c r="R121" t="s">
        <v>2081</v>
      </c>
      <c r="S121" t="s">
        <v>2239</v>
      </c>
      <c r="T121" t="s">
        <v>2240</v>
      </c>
      <c r="U121" t="s">
        <v>2241</v>
      </c>
      <c r="V121" t="s">
        <v>1776</v>
      </c>
      <c r="W121" t="s">
        <v>1777</v>
      </c>
      <c r="X121" t="s">
        <v>1778</v>
      </c>
      <c r="Y121" t="s">
        <v>1671</v>
      </c>
      <c r="Z121">
        <v>467</v>
      </c>
      <c r="AA121" t="s">
        <v>1756</v>
      </c>
      <c r="AB121" t="s">
        <v>1757</v>
      </c>
      <c r="AC121" t="s">
        <v>1758</v>
      </c>
      <c r="AD121" t="s">
        <v>1675</v>
      </c>
      <c r="AE121" s="4" t="s">
        <v>2242</v>
      </c>
      <c r="AF121" s="3">
        <v>4900000</v>
      </c>
      <c r="AG121" s="3" t="s">
        <v>19447</v>
      </c>
      <c r="AH121" t="s">
        <v>2243</v>
      </c>
      <c r="AI121" t="s">
        <v>2244</v>
      </c>
      <c r="AJ121" t="s">
        <v>2245</v>
      </c>
      <c r="AK121" t="s">
        <v>962</v>
      </c>
      <c r="AL121" t="s">
        <v>2246</v>
      </c>
      <c r="AM121" t="s">
        <v>2247</v>
      </c>
      <c r="AN121" t="s">
        <v>2248</v>
      </c>
      <c r="AO121" t="s">
        <v>2249</v>
      </c>
      <c r="AP121" t="s">
        <v>2250</v>
      </c>
      <c r="AQ121" t="s">
        <v>2251</v>
      </c>
      <c r="AR121">
        <v>0.36</v>
      </c>
      <c r="AS121" t="s">
        <v>94</v>
      </c>
      <c r="AT121">
        <v>0</v>
      </c>
      <c r="AU121">
        <v>72805.232658793771</v>
      </c>
      <c r="AV121">
        <v>42684.54832586355</v>
      </c>
      <c r="AW121">
        <v>0</v>
      </c>
      <c r="AX121">
        <v>199.49088648441503</v>
      </c>
      <c r="AY121">
        <v>229.84068855791659</v>
      </c>
      <c r="AZ121">
        <v>19554.90509</v>
      </c>
      <c r="BA121">
        <v>0</v>
      </c>
      <c r="BC121">
        <v>3.7231186918940846</v>
      </c>
      <c r="BE121">
        <v>2.1828051902789136</v>
      </c>
      <c r="BF121">
        <v>235</v>
      </c>
      <c r="BH121" t="s">
        <v>2252</v>
      </c>
      <c r="BI121">
        <v>5710</v>
      </c>
      <c r="BJ121" s="1">
        <v>44330</v>
      </c>
    </row>
    <row r="122" spans="1:63" ht="30" x14ac:dyDescent="0.25">
      <c r="A122">
        <v>7944</v>
      </c>
      <c r="B122" t="s">
        <v>2253</v>
      </c>
      <c r="C122" t="s">
        <v>2254</v>
      </c>
      <c r="D122" t="s">
        <v>2255</v>
      </c>
      <c r="E122" t="s">
        <v>2256</v>
      </c>
      <c r="F122" s="1">
        <v>44470</v>
      </c>
      <c r="G122" s="1">
        <v>44470</v>
      </c>
      <c r="H122" t="s">
        <v>119</v>
      </c>
      <c r="I122" t="s">
        <v>639</v>
      </c>
      <c r="K122" t="s">
        <v>68</v>
      </c>
      <c r="L122" t="s">
        <v>68</v>
      </c>
      <c r="M122" t="s">
        <v>120</v>
      </c>
      <c r="N122" t="s">
        <v>2104</v>
      </c>
      <c r="O122" t="s">
        <v>2257</v>
      </c>
      <c r="P122" t="s">
        <v>2258</v>
      </c>
      <c r="Q122" t="s">
        <v>2259</v>
      </c>
      <c r="R122" t="s">
        <v>2081</v>
      </c>
      <c r="S122" t="s">
        <v>2260</v>
      </c>
      <c r="T122" t="s">
        <v>2083</v>
      </c>
      <c r="U122" t="s">
        <v>2084</v>
      </c>
      <c r="V122" t="s">
        <v>2085</v>
      </c>
      <c r="W122" t="s">
        <v>2086</v>
      </c>
      <c r="X122" t="s">
        <v>2087</v>
      </c>
      <c r="Y122" t="s">
        <v>1671</v>
      </c>
      <c r="Z122">
        <v>467</v>
      </c>
      <c r="AA122" t="s">
        <v>1756</v>
      </c>
      <c r="AB122" t="s">
        <v>1757</v>
      </c>
      <c r="AC122" t="s">
        <v>1758</v>
      </c>
      <c r="AD122" t="s">
        <v>1675</v>
      </c>
      <c r="AE122" s="4" t="s">
        <v>2261</v>
      </c>
      <c r="AH122" t="s">
        <v>2262</v>
      </c>
      <c r="AI122" t="s">
        <v>2263</v>
      </c>
      <c r="AJ122" t="s">
        <v>2264</v>
      </c>
      <c r="AK122" t="s">
        <v>2265</v>
      </c>
      <c r="AL122" t="s">
        <v>2266</v>
      </c>
      <c r="AM122" t="s">
        <v>2267</v>
      </c>
      <c r="AN122" t="s">
        <v>2268</v>
      </c>
      <c r="AO122" t="s">
        <v>2269</v>
      </c>
      <c r="AP122" t="s">
        <v>2270</v>
      </c>
      <c r="AQ122" t="s">
        <v>2271</v>
      </c>
      <c r="AR122">
        <v>0.64</v>
      </c>
      <c r="AS122" t="s">
        <v>94</v>
      </c>
      <c r="AT122">
        <v>0</v>
      </c>
      <c r="AU122">
        <v>63501.785964317751</v>
      </c>
      <c r="AV122">
        <v>54657.43025903016</v>
      </c>
      <c r="AW122">
        <v>1988.01512</v>
      </c>
      <c r="AX122">
        <v>2685.700828439542</v>
      </c>
      <c r="AY122">
        <v>712.60680423138547</v>
      </c>
      <c r="AZ122">
        <v>7667.2352708799999</v>
      </c>
      <c r="BA122">
        <v>1959.76928</v>
      </c>
      <c r="BB122">
        <v>32.402684648836704</v>
      </c>
      <c r="BC122">
        <v>6.5962143913719338</v>
      </c>
      <c r="BD122">
        <v>27.88972702900525</v>
      </c>
      <c r="BE122">
        <v>5.6775116257770915</v>
      </c>
      <c r="BF122">
        <v>175</v>
      </c>
      <c r="BG122" t="s">
        <v>2272</v>
      </c>
      <c r="BH122" t="s">
        <v>2272</v>
      </c>
      <c r="BJ122" s="1"/>
      <c r="BK122">
        <v>28.964099999999998</v>
      </c>
    </row>
    <row r="123" spans="1:63" ht="75" x14ac:dyDescent="0.25">
      <c r="A123">
        <v>7945</v>
      </c>
      <c r="B123" t="s">
        <v>2273</v>
      </c>
      <c r="C123" t="s">
        <v>2274</v>
      </c>
      <c r="D123" t="s">
        <v>2275</v>
      </c>
      <c r="E123" t="s">
        <v>2276</v>
      </c>
      <c r="F123" s="1">
        <v>44863</v>
      </c>
      <c r="G123" s="1">
        <v>44925</v>
      </c>
      <c r="H123" t="s">
        <v>119</v>
      </c>
      <c r="I123" t="s">
        <v>639</v>
      </c>
      <c r="K123" t="s">
        <v>133</v>
      </c>
      <c r="L123" t="s">
        <v>133</v>
      </c>
      <c r="M123" t="s">
        <v>120</v>
      </c>
      <c r="N123" t="s">
        <v>2104</v>
      </c>
      <c r="O123" t="s">
        <v>2277</v>
      </c>
      <c r="P123" t="s">
        <v>2278</v>
      </c>
      <c r="Q123" t="s">
        <v>2279</v>
      </c>
      <c r="R123" t="s">
        <v>2081</v>
      </c>
      <c r="S123" t="s">
        <v>2280</v>
      </c>
      <c r="T123" t="s">
        <v>2083</v>
      </c>
      <c r="U123" t="s">
        <v>2084</v>
      </c>
      <c r="V123" t="s">
        <v>2085</v>
      </c>
      <c r="W123" t="s">
        <v>2086</v>
      </c>
      <c r="X123" t="s">
        <v>2087</v>
      </c>
      <c r="Y123" t="s">
        <v>1671</v>
      </c>
      <c r="Z123">
        <v>467</v>
      </c>
      <c r="AA123" t="s">
        <v>1756</v>
      </c>
      <c r="AB123" t="s">
        <v>1757</v>
      </c>
      <c r="AC123" t="s">
        <v>1758</v>
      </c>
      <c r="AD123" t="s">
        <v>1675</v>
      </c>
      <c r="AE123" s="4" t="s">
        <v>2281</v>
      </c>
      <c r="AH123" t="s">
        <v>2282</v>
      </c>
      <c r="AI123" t="s">
        <v>2283</v>
      </c>
      <c r="AJ123" t="s">
        <v>2284</v>
      </c>
      <c r="AK123" t="s">
        <v>2285</v>
      </c>
      <c r="AL123" t="s">
        <v>2286</v>
      </c>
      <c r="AM123" t="s">
        <v>2287</v>
      </c>
      <c r="AN123" t="s">
        <v>2288</v>
      </c>
      <c r="AO123" t="s">
        <v>2289</v>
      </c>
      <c r="AP123" t="s">
        <v>2290</v>
      </c>
      <c r="AQ123" t="s">
        <v>2291</v>
      </c>
      <c r="AR123">
        <v>0.49</v>
      </c>
      <c r="AS123" t="s">
        <v>94</v>
      </c>
      <c r="AT123">
        <v>0</v>
      </c>
      <c r="AU123">
        <v>314167.75325594941</v>
      </c>
      <c r="AV123">
        <v>229648.76046466001</v>
      </c>
      <c r="AW123">
        <v>3194.6702899999996</v>
      </c>
      <c r="AX123">
        <v>3795.5603732736008</v>
      </c>
      <c r="AY123">
        <v>699.84718104326578</v>
      </c>
      <c r="AZ123">
        <v>7811.2335989959993</v>
      </c>
      <c r="BA123">
        <v>1550.07629</v>
      </c>
      <c r="BB123">
        <v>202.67889734378781</v>
      </c>
      <c r="BC123">
        <v>33.560234302813356</v>
      </c>
      <c r="BD123">
        <v>148.15319861750802</v>
      </c>
      <c r="BE123">
        <v>24.531690883837392</v>
      </c>
      <c r="BF123">
        <v>630</v>
      </c>
      <c r="BG123" t="s">
        <v>2292</v>
      </c>
      <c r="BH123" t="s">
        <v>2292</v>
      </c>
      <c r="BJ123" s="1"/>
      <c r="BK123">
        <v>14.87729</v>
      </c>
    </row>
    <row r="124" spans="1:63" ht="90.75" x14ac:dyDescent="0.3">
      <c r="A124">
        <v>7946</v>
      </c>
      <c r="B124" t="s">
        <v>2293</v>
      </c>
      <c r="C124" t="s">
        <v>2294</v>
      </c>
      <c r="D124" t="s">
        <v>2295</v>
      </c>
      <c r="E124" t="s">
        <v>2296</v>
      </c>
      <c r="F124" s="1">
        <v>45290</v>
      </c>
      <c r="G124" s="1">
        <v>45656</v>
      </c>
      <c r="H124" t="s">
        <v>615</v>
      </c>
      <c r="I124" t="s">
        <v>515</v>
      </c>
      <c r="K124" t="s">
        <v>303</v>
      </c>
      <c r="L124" t="s">
        <v>120</v>
      </c>
      <c r="M124" t="s">
        <v>120</v>
      </c>
      <c r="P124" t="s">
        <v>2297</v>
      </c>
      <c r="Q124" t="s">
        <v>2298</v>
      </c>
      <c r="R124" t="s">
        <v>1748</v>
      </c>
      <c r="S124" t="s">
        <v>2299</v>
      </c>
      <c r="T124" t="s">
        <v>2083</v>
      </c>
      <c r="U124" t="s">
        <v>2084</v>
      </c>
      <c r="V124" t="s">
        <v>2085</v>
      </c>
      <c r="W124" t="s">
        <v>2086</v>
      </c>
      <c r="X124" t="s">
        <v>2087</v>
      </c>
      <c r="Y124" t="s">
        <v>1671</v>
      </c>
      <c r="Z124">
        <v>467</v>
      </c>
      <c r="AA124" t="s">
        <v>1756</v>
      </c>
      <c r="AB124" t="s">
        <v>1757</v>
      </c>
      <c r="AC124" t="s">
        <v>1758</v>
      </c>
      <c r="AD124" t="s">
        <v>1675</v>
      </c>
      <c r="AE124" s="4" t="s">
        <v>2300</v>
      </c>
      <c r="AF124" s="3">
        <v>5521000</v>
      </c>
      <c r="AG124" s="3" t="s">
        <v>19447</v>
      </c>
      <c r="AH124" t="s">
        <v>2301</v>
      </c>
      <c r="AI124" t="s">
        <v>2302</v>
      </c>
      <c r="AJ124" t="s">
        <v>2303</v>
      </c>
      <c r="AK124" t="s">
        <v>2304</v>
      </c>
      <c r="AL124" t="s">
        <v>2305</v>
      </c>
      <c r="AM124" t="s">
        <v>2306</v>
      </c>
      <c r="AN124" t="s">
        <v>2307</v>
      </c>
      <c r="AO124" t="s">
        <v>2308</v>
      </c>
      <c r="AP124" t="s">
        <v>2309</v>
      </c>
      <c r="AQ124" t="s">
        <v>2310</v>
      </c>
      <c r="AR124">
        <v>0.06</v>
      </c>
      <c r="AS124" t="s">
        <v>154</v>
      </c>
      <c r="AT124">
        <v>2</v>
      </c>
      <c r="AU124">
        <v>0</v>
      </c>
      <c r="AV124">
        <v>0</v>
      </c>
      <c r="AX124">
        <v>4284.7170589953257</v>
      </c>
      <c r="AY124">
        <v>316.52219027495858</v>
      </c>
      <c r="AZ124">
        <v>263.67959000000002</v>
      </c>
      <c r="BA124">
        <v>3441.416666666667</v>
      </c>
      <c r="BB124">
        <v>0</v>
      </c>
      <c r="BC124">
        <v>0</v>
      </c>
      <c r="BD124">
        <v>0</v>
      </c>
      <c r="BE124">
        <v>0</v>
      </c>
      <c r="BF124">
        <v>1361</v>
      </c>
      <c r="BJ124" s="1"/>
    </row>
    <row r="125" spans="1:63" ht="30" x14ac:dyDescent="0.25">
      <c r="A125">
        <v>7947</v>
      </c>
      <c r="B125" t="s">
        <v>2311</v>
      </c>
      <c r="C125" t="s">
        <v>2312</v>
      </c>
      <c r="D125" t="s">
        <v>2313</v>
      </c>
      <c r="E125" t="s">
        <v>2314</v>
      </c>
      <c r="F125" s="1">
        <v>44347</v>
      </c>
      <c r="G125" s="1">
        <v>44560</v>
      </c>
      <c r="H125" t="s">
        <v>98</v>
      </c>
      <c r="I125" t="s">
        <v>515</v>
      </c>
      <c r="K125" t="s">
        <v>68</v>
      </c>
      <c r="L125" t="s">
        <v>100</v>
      </c>
      <c r="M125" t="s">
        <v>120</v>
      </c>
      <c r="O125" t="s">
        <v>2315</v>
      </c>
      <c r="P125" t="s">
        <v>2258</v>
      </c>
      <c r="Q125" t="s">
        <v>2259</v>
      </c>
      <c r="R125" t="s">
        <v>2081</v>
      </c>
      <c r="S125" t="s">
        <v>2260</v>
      </c>
      <c r="T125" t="s">
        <v>2083</v>
      </c>
      <c r="U125" t="s">
        <v>2084</v>
      </c>
      <c r="V125" t="s">
        <v>2085</v>
      </c>
      <c r="W125" t="s">
        <v>2086</v>
      </c>
      <c r="X125" t="s">
        <v>2087</v>
      </c>
      <c r="Y125" t="s">
        <v>1671</v>
      </c>
      <c r="Z125">
        <v>467</v>
      </c>
      <c r="AA125" t="s">
        <v>1756</v>
      </c>
      <c r="AB125" t="s">
        <v>1757</v>
      </c>
      <c r="AC125" t="s">
        <v>1758</v>
      </c>
      <c r="AD125" t="s">
        <v>1675</v>
      </c>
      <c r="AE125" s="4" t="s">
        <v>2316</v>
      </c>
      <c r="AH125" t="s">
        <v>2317</v>
      </c>
      <c r="AI125" t="s">
        <v>2318</v>
      </c>
      <c r="AJ125" t="s">
        <v>2319</v>
      </c>
      <c r="AK125" t="s">
        <v>2320</v>
      </c>
      <c r="AL125" t="s">
        <v>2321</v>
      </c>
      <c r="AM125" t="s">
        <v>2322</v>
      </c>
      <c r="AN125" t="s">
        <v>2323</v>
      </c>
      <c r="AP125" t="s">
        <v>2324</v>
      </c>
      <c r="AQ125" t="s">
        <v>2325</v>
      </c>
      <c r="AR125">
        <v>0.48</v>
      </c>
      <c r="AS125" t="s">
        <v>154</v>
      </c>
      <c r="AT125">
        <v>1</v>
      </c>
      <c r="AU125">
        <v>363865.47007822117</v>
      </c>
      <c r="AV125">
        <v>251226.72592923327</v>
      </c>
      <c r="AX125">
        <v>3806.0669476680255</v>
      </c>
      <c r="AY125">
        <v>84.278430504426282</v>
      </c>
      <c r="AZ125">
        <v>1292.849723924</v>
      </c>
      <c r="BA125">
        <v>3275.9458333333337</v>
      </c>
      <c r="BB125">
        <v>111.0718823174135</v>
      </c>
      <c r="BC125">
        <v>79.641442808758796</v>
      </c>
      <c r="BD125">
        <v>76.688302771357357</v>
      </c>
      <c r="BE125">
        <v>54.987517559232984</v>
      </c>
      <c r="BF125">
        <v>265</v>
      </c>
      <c r="BJ125" s="1"/>
    </row>
    <row r="126" spans="1:63" x14ac:dyDescent="0.25">
      <c r="A126">
        <v>7948</v>
      </c>
      <c r="B126" t="s">
        <v>2326</v>
      </c>
      <c r="C126" t="s">
        <v>2327</v>
      </c>
      <c r="D126" t="s">
        <v>2328</v>
      </c>
      <c r="F126" s="1">
        <v>46022</v>
      </c>
      <c r="G126" s="1">
        <v>46752</v>
      </c>
      <c r="H126" t="s">
        <v>98</v>
      </c>
      <c r="I126" t="s">
        <v>515</v>
      </c>
      <c r="K126" t="s">
        <v>120</v>
      </c>
      <c r="L126" t="s">
        <v>120</v>
      </c>
      <c r="P126" t="s">
        <v>2329</v>
      </c>
      <c r="Q126" t="s">
        <v>2330</v>
      </c>
      <c r="R126" t="s">
        <v>2081</v>
      </c>
      <c r="S126" t="s">
        <v>2331</v>
      </c>
      <c r="T126" t="s">
        <v>2332</v>
      </c>
      <c r="U126" t="s">
        <v>2333</v>
      </c>
      <c r="V126" t="s">
        <v>2085</v>
      </c>
      <c r="W126" t="s">
        <v>2086</v>
      </c>
      <c r="X126" t="s">
        <v>2087</v>
      </c>
      <c r="Y126" t="s">
        <v>1671</v>
      </c>
      <c r="Z126">
        <v>467</v>
      </c>
      <c r="AA126" t="s">
        <v>1756</v>
      </c>
      <c r="AB126" t="s">
        <v>1757</v>
      </c>
      <c r="AC126" t="s">
        <v>1758</v>
      </c>
      <c r="AD126" t="s">
        <v>1675</v>
      </c>
      <c r="AE126" s="4"/>
      <c r="AR126">
        <v>0.04</v>
      </c>
      <c r="AS126" t="s">
        <v>154</v>
      </c>
      <c r="AT126">
        <v>2</v>
      </c>
      <c r="AU126">
        <v>0</v>
      </c>
      <c r="AV126">
        <v>0</v>
      </c>
      <c r="AW126">
        <v>675.1</v>
      </c>
      <c r="AX126">
        <v>2106.3374437974021</v>
      </c>
      <c r="AY126">
        <v>429.62208603315315</v>
      </c>
      <c r="AZ126">
        <v>4870.1709655679997</v>
      </c>
      <c r="BA126">
        <v>1149.26</v>
      </c>
      <c r="BB126">
        <v>0</v>
      </c>
      <c r="BC126">
        <v>0</v>
      </c>
      <c r="BD126">
        <v>0</v>
      </c>
      <c r="BE126">
        <v>0</v>
      </c>
      <c r="BF126">
        <v>2457</v>
      </c>
      <c r="BJ126" s="1"/>
    </row>
    <row r="127" spans="1:63" x14ac:dyDescent="0.25">
      <c r="A127">
        <v>7949</v>
      </c>
      <c r="B127" t="s">
        <v>2334</v>
      </c>
      <c r="C127" t="s">
        <v>2335</v>
      </c>
      <c r="D127" t="s">
        <v>2336</v>
      </c>
      <c r="F127" s="1">
        <v>44742</v>
      </c>
      <c r="G127" s="1">
        <v>45291</v>
      </c>
      <c r="H127" t="s">
        <v>98</v>
      </c>
      <c r="I127" t="s">
        <v>66</v>
      </c>
      <c r="K127" t="s">
        <v>99</v>
      </c>
      <c r="L127" t="s">
        <v>133</v>
      </c>
      <c r="P127" t="s">
        <v>2329</v>
      </c>
      <c r="Q127" t="s">
        <v>2330</v>
      </c>
      <c r="R127" t="s">
        <v>2081</v>
      </c>
      <c r="S127" t="s">
        <v>2331</v>
      </c>
      <c r="T127" t="s">
        <v>2332</v>
      </c>
      <c r="U127" t="s">
        <v>2333</v>
      </c>
      <c r="V127" t="s">
        <v>2085</v>
      </c>
      <c r="W127" t="s">
        <v>2086</v>
      </c>
      <c r="X127" t="s">
        <v>2087</v>
      </c>
      <c r="Y127" t="s">
        <v>1671</v>
      </c>
      <c r="Z127">
        <v>467</v>
      </c>
      <c r="AA127" t="s">
        <v>1756</v>
      </c>
      <c r="AB127" t="s">
        <v>1757</v>
      </c>
      <c r="AC127" t="s">
        <v>1758</v>
      </c>
      <c r="AD127" t="s">
        <v>1675</v>
      </c>
      <c r="AE127" s="4"/>
      <c r="AR127">
        <v>0.35</v>
      </c>
      <c r="AS127" t="s">
        <v>890</v>
      </c>
      <c r="AT127">
        <v>0</v>
      </c>
      <c r="AX127">
        <v>3046.897443797402</v>
      </c>
      <c r="AY127">
        <v>179.15593136833334</v>
      </c>
      <c r="AZ127">
        <v>2030.9012120759999</v>
      </c>
      <c r="BA127">
        <v>2495.6433333333334</v>
      </c>
      <c r="BF127">
        <v>996</v>
      </c>
      <c r="BJ127" s="1"/>
    </row>
    <row r="128" spans="1:63" ht="60.75" x14ac:dyDescent="0.3">
      <c r="A128">
        <v>7950</v>
      </c>
      <c r="B128" t="s">
        <v>2337</v>
      </c>
      <c r="C128" t="s">
        <v>2338</v>
      </c>
      <c r="D128" t="s">
        <v>2339</v>
      </c>
      <c r="E128" t="s">
        <v>2340</v>
      </c>
      <c r="F128" s="1">
        <v>44377</v>
      </c>
      <c r="G128" s="1">
        <v>44564</v>
      </c>
      <c r="H128" t="s">
        <v>119</v>
      </c>
      <c r="I128" t="s">
        <v>639</v>
      </c>
      <c r="J128" t="s">
        <v>1959</v>
      </c>
      <c r="K128" t="s">
        <v>133</v>
      </c>
      <c r="L128" t="s">
        <v>100</v>
      </c>
      <c r="M128" t="s">
        <v>69</v>
      </c>
      <c r="N128" t="s">
        <v>2341</v>
      </c>
      <c r="P128" t="s">
        <v>2127</v>
      </c>
      <c r="Q128" t="s">
        <v>2128</v>
      </c>
      <c r="R128" t="s">
        <v>1748</v>
      </c>
      <c r="S128" t="s">
        <v>2129</v>
      </c>
      <c r="T128" t="s">
        <v>2342</v>
      </c>
      <c r="U128" t="s">
        <v>2343</v>
      </c>
      <c r="V128" t="s">
        <v>2344</v>
      </c>
      <c r="W128" t="s">
        <v>2345</v>
      </c>
      <c r="X128" t="s">
        <v>2346</v>
      </c>
      <c r="Y128" t="s">
        <v>1671</v>
      </c>
      <c r="Z128">
        <v>467</v>
      </c>
      <c r="AA128" t="s">
        <v>1756</v>
      </c>
      <c r="AB128" t="s">
        <v>1757</v>
      </c>
      <c r="AC128" t="s">
        <v>1758</v>
      </c>
      <c r="AD128" t="s">
        <v>1675</v>
      </c>
      <c r="AE128" s="4" t="s">
        <v>19450</v>
      </c>
      <c r="AF128" s="3">
        <v>2669034</v>
      </c>
      <c r="AG128" s="3" t="s">
        <v>19447</v>
      </c>
      <c r="AH128" t="s">
        <v>2347</v>
      </c>
      <c r="AI128" t="s">
        <v>2348</v>
      </c>
      <c r="AJ128" t="s">
        <v>2349</v>
      </c>
      <c r="AK128" t="s">
        <v>2350</v>
      </c>
      <c r="AL128" t="s">
        <v>2351</v>
      </c>
      <c r="AM128" t="s">
        <v>2352</v>
      </c>
      <c r="AN128" t="s">
        <v>2353</v>
      </c>
      <c r="AO128" t="s">
        <v>2354</v>
      </c>
      <c r="AP128" t="s">
        <v>2355</v>
      </c>
      <c r="AQ128" t="s">
        <v>2356</v>
      </c>
      <c r="AR128">
        <v>0.42</v>
      </c>
      <c r="AS128" t="s">
        <v>94</v>
      </c>
      <c r="AT128">
        <v>0</v>
      </c>
      <c r="AU128">
        <v>246371.61673577665</v>
      </c>
      <c r="AV128">
        <v>154525.54268063241</v>
      </c>
      <c r="AW128">
        <v>2611.26865</v>
      </c>
      <c r="AX128">
        <v>2893.2460937974024</v>
      </c>
      <c r="AY128">
        <v>115.32887965234234</v>
      </c>
      <c r="AZ128">
        <v>1321.7943082160002</v>
      </c>
      <c r="BA128">
        <v>2575.8050499999999</v>
      </c>
      <c r="BB128">
        <v>95.648394173222314</v>
      </c>
      <c r="BC128">
        <v>63.211118971588007</v>
      </c>
      <c r="BD128">
        <v>59.991163803577606</v>
      </c>
      <c r="BE128">
        <v>39.646338291517331</v>
      </c>
      <c r="BF128">
        <v>269</v>
      </c>
      <c r="BG128" t="s">
        <v>2357</v>
      </c>
      <c r="BH128" t="s">
        <v>2358</v>
      </c>
      <c r="BJ128" s="1"/>
      <c r="BK128">
        <v>14.432840000000001</v>
      </c>
    </row>
    <row r="129" spans="1:63" ht="30" x14ac:dyDescent="0.25">
      <c r="A129">
        <v>7951</v>
      </c>
      <c r="B129" t="s">
        <v>2359</v>
      </c>
      <c r="C129" t="s">
        <v>2360</v>
      </c>
      <c r="D129" t="s">
        <v>2361</v>
      </c>
      <c r="E129" t="s">
        <v>2362</v>
      </c>
      <c r="F129" s="1">
        <v>44561</v>
      </c>
      <c r="G129" s="1">
        <v>44926</v>
      </c>
      <c r="H129" t="s">
        <v>98</v>
      </c>
      <c r="I129" t="s">
        <v>66</v>
      </c>
      <c r="K129" t="s">
        <v>133</v>
      </c>
      <c r="L129" t="s">
        <v>303</v>
      </c>
      <c r="M129" t="s">
        <v>120</v>
      </c>
      <c r="P129" t="s">
        <v>2363</v>
      </c>
      <c r="Q129" t="s">
        <v>2364</v>
      </c>
      <c r="R129" t="s">
        <v>1748</v>
      </c>
      <c r="S129" t="s">
        <v>2365</v>
      </c>
      <c r="T129" t="s">
        <v>2332</v>
      </c>
      <c r="U129" t="s">
        <v>2333</v>
      </c>
      <c r="V129" t="s">
        <v>2085</v>
      </c>
      <c r="W129" t="s">
        <v>2086</v>
      </c>
      <c r="X129" t="s">
        <v>2087</v>
      </c>
      <c r="Y129" t="s">
        <v>1671</v>
      </c>
      <c r="Z129">
        <v>467</v>
      </c>
      <c r="AA129" t="s">
        <v>1756</v>
      </c>
      <c r="AB129" t="s">
        <v>1757</v>
      </c>
      <c r="AC129" t="s">
        <v>1758</v>
      </c>
      <c r="AD129" t="s">
        <v>1675</v>
      </c>
      <c r="AE129" s="4" t="s">
        <v>2366</v>
      </c>
      <c r="AH129" t="s">
        <v>2367</v>
      </c>
      <c r="AI129" t="s">
        <v>2368</v>
      </c>
      <c r="AK129" t="s">
        <v>2369</v>
      </c>
      <c r="AL129" t="s">
        <v>2370</v>
      </c>
      <c r="AM129" t="s">
        <v>2371</v>
      </c>
      <c r="AN129" t="s">
        <v>2372</v>
      </c>
      <c r="AP129" t="s">
        <v>2373</v>
      </c>
      <c r="AQ129" t="s">
        <v>2374</v>
      </c>
      <c r="AR129">
        <v>0.21</v>
      </c>
      <c r="AS129" t="s">
        <v>154</v>
      </c>
      <c r="AT129">
        <v>2</v>
      </c>
      <c r="AU129">
        <v>82364.268711628945</v>
      </c>
      <c r="AV129">
        <v>27105.306655662367</v>
      </c>
      <c r="AW129">
        <v>887.79181000000005</v>
      </c>
      <c r="AX129">
        <v>1091.5291931972988</v>
      </c>
      <c r="AY129">
        <v>367.74502918784515</v>
      </c>
      <c r="AZ129">
        <v>947.96835999999996</v>
      </c>
      <c r="BA129">
        <v>887.79181000000005</v>
      </c>
      <c r="BB129">
        <v>92.774305624230692</v>
      </c>
      <c r="BC129">
        <v>44.866573563162632</v>
      </c>
      <c r="BD129">
        <v>30.531151955166571</v>
      </c>
      <c r="BE129">
        <v>14.765167639334047</v>
      </c>
      <c r="BF129">
        <v>631</v>
      </c>
      <c r="BJ129" s="1"/>
    </row>
    <row r="130" spans="1:63" ht="165.75" x14ac:dyDescent="0.3">
      <c r="A130">
        <v>7952</v>
      </c>
      <c r="B130" t="s">
        <v>2375</v>
      </c>
      <c r="C130" t="s">
        <v>2376</v>
      </c>
      <c r="D130" t="s">
        <v>2377</v>
      </c>
      <c r="E130" t="s">
        <v>2378</v>
      </c>
      <c r="F130" s="1">
        <v>45134</v>
      </c>
      <c r="G130" s="1">
        <v>45134</v>
      </c>
      <c r="H130" t="s">
        <v>98</v>
      </c>
      <c r="I130" t="s">
        <v>66</v>
      </c>
      <c r="K130" t="s">
        <v>303</v>
      </c>
      <c r="L130" t="s">
        <v>99</v>
      </c>
      <c r="M130" t="s">
        <v>69</v>
      </c>
      <c r="O130" t="s">
        <v>2379</v>
      </c>
      <c r="P130" t="s">
        <v>2217</v>
      </c>
      <c r="Q130" t="s">
        <v>2218</v>
      </c>
      <c r="R130" t="s">
        <v>2081</v>
      </c>
      <c r="S130" t="s">
        <v>2219</v>
      </c>
      <c r="T130" t="s">
        <v>2332</v>
      </c>
      <c r="U130" t="s">
        <v>2333</v>
      </c>
      <c r="V130" t="s">
        <v>2085</v>
      </c>
      <c r="W130" t="s">
        <v>2086</v>
      </c>
      <c r="X130" t="s">
        <v>2087</v>
      </c>
      <c r="Y130" t="s">
        <v>1671</v>
      </c>
      <c r="Z130">
        <v>467</v>
      </c>
      <c r="AA130" t="s">
        <v>1756</v>
      </c>
      <c r="AB130" t="s">
        <v>1757</v>
      </c>
      <c r="AC130" t="s">
        <v>1758</v>
      </c>
      <c r="AD130" t="s">
        <v>1675</v>
      </c>
      <c r="AE130" s="4" t="s">
        <v>2380</v>
      </c>
      <c r="AF130" s="2">
        <v>10770000</v>
      </c>
      <c r="AG130" s="3" t="s">
        <v>19447</v>
      </c>
      <c r="AI130" t="s">
        <v>2381</v>
      </c>
      <c r="AJ130" t="s">
        <v>2382</v>
      </c>
      <c r="AK130" t="s">
        <v>2383</v>
      </c>
      <c r="AL130" t="s">
        <v>2384</v>
      </c>
      <c r="AM130" t="s">
        <v>2385</v>
      </c>
      <c r="AN130" t="s">
        <v>2386</v>
      </c>
      <c r="AO130" t="s">
        <v>2387</v>
      </c>
      <c r="AP130" t="s">
        <v>2388</v>
      </c>
      <c r="AQ130" t="s">
        <v>2389</v>
      </c>
      <c r="AR130">
        <v>0.15</v>
      </c>
      <c r="AS130" t="s">
        <v>94</v>
      </c>
      <c r="AT130">
        <v>0</v>
      </c>
      <c r="AU130">
        <v>1821300.0813267592</v>
      </c>
      <c r="AV130">
        <v>615503.72522554721</v>
      </c>
      <c r="AX130">
        <v>3200.6939677958003</v>
      </c>
      <c r="AY130">
        <v>1956.8685153591518</v>
      </c>
      <c r="AZ130">
        <v>18914.801646825003</v>
      </c>
      <c r="BA130">
        <v>1131.5666666666668</v>
      </c>
      <c r="BB130">
        <v>1609.5384699620809</v>
      </c>
      <c r="BC130">
        <v>90.854365880376548</v>
      </c>
      <c r="BD130">
        <v>543.93942783652199</v>
      </c>
      <c r="BE130">
        <v>30.704001622642991</v>
      </c>
      <c r="BF130">
        <v>839</v>
      </c>
      <c r="BJ130" s="1"/>
    </row>
    <row r="131" spans="1:63" ht="16.5" x14ac:dyDescent="0.3">
      <c r="A131">
        <v>7953</v>
      </c>
      <c r="B131" t="s">
        <v>2390</v>
      </c>
      <c r="C131" t="s">
        <v>2391</v>
      </c>
      <c r="D131" t="s">
        <v>2392</v>
      </c>
      <c r="E131" t="s">
        <v>2393</v>
      </c>
      <c r="F131" s="1">
        <v>44564</v>
      </c>
      <c r="G131" s="1">
        <v>44928</v>
      </c>
      <c r="H131" t="s">
        <v>119</v>
      </c>
      <c r="I131" t="s">
        <v>639</v>
      </c>
      <c r="J131" t="s">
        <v>2394</v>
      </c>
      <c r="K131" t="s">
        <v>133</v>
      </c>
      <c r="L131" t="s">
        <v>100</v>
      </c>
      <c r="M131" t="s">
        <v>69</v>
      </c>
      <c r="N131" t="s">
        <v>2341</v>
      </c>
      <c r="P131" t="s">
        <v>2127</v>
      </c>
      <c r="Q131" t="s">
        <v>2128</v>
      </c>
      <c r="R131" t="s">
        <v>1748</v>
      </c>
      <c r="S131" t="s">
        <v>2129</v>
      </c>
      <c r="T131" t="s">
        <v>2342</v>
      </c>
      <c r="U131" t="s">
        <v>2343</v>
      </c>
      <c r="V131" t="s">
        <v>2344</v>
      </c>
      <c r="W131" t="s">
        <v>2345</v>
      </c>
      <c r="X131" t="s">
        <v>2346</v>
      </c>
      <c r="Y131" t="s">
        <v>1671</v>
      </c>
      <c r="Z131">
        <v>467</v>
      </c>
      <c r="AA131" t="s">
        <v>1756</v>
      </c>
      <c r="AB131" t="s">
        <v>1757</v>
      </c>
      <c r="AC131" t="s">
        <v>1758</v>
      </c>
      <c r="AD131" t="s">
        <v>1675</v>
      </c>
      <c r="AE131" s="4" t="s">
        <v>2395</v>
      </c>
      <c r="AF131" s="5">
        <v>4617980.68</v>
      </c>
      <c r="AG131" s="3" t="s">
        <v>19447</v>
      </c>
      <c r="AI131" t="s">
        <v>2396</v>
      </c>
      <c r="AJ131" t="s">
        <v>2397</v>
      </c>
      <c r="AK131" t="s">
        <v>2398</v>
      </c>
      <c r="AL131" t="s">
        <v>2399</v>
      </c>
      <c r="AM131" t="s">
        <v>2400</v>
      </c>
      <c r="AP131" t="s">
        <v>2401</v>
      </c>
      <c r="AQ131" t="s">
        <v>2402</v>
      </c>
      <c r="AR131">
        <v>0.42</v>
      </c>
      <c r="AS131" t="s">
        <v>94</v>
      </c>
      <c r="AT131">
        <v>0</v>
      </c>
      <c r="AU131">
        <v>221947.67522628175</v>
      </c>
      <c r="AV131">
        <v>137398.85019219085</v>
      </c>
      <c r="AW131">
        <v>6429.2390599999999</v>
      </c>
      <c r="AX131">
        <v>6711.2165037974019</v>
      </c>
      <c r="AY131">
        <v>376.35951184256754</v>
      </c>
      <c r="AZ131">
        <v>4309.6880441400008</v>
      </c>
      <c r="BA131">
        <v>6017.3846599999997</v>
      </c>
      <c r="BB131">
        <v>36.884408720229921</v>
      </c>
      <c r="BC131">
        <v>21.491828476941542</v>
      </c>
      <c r="BD131">
        <v>22.833649160828429</v>
      </c>
      <c r="BE131">
        <v>13.304723819472027</v>
      </c>
      <c r="BF131">
        <v>633</v>
      </c>
      <c r="BG131" t="s">
        <v>2403</v>
      </c>
      <c r="BH131" t="s">
        <v>2404</v>
      </c>
      <c r="BJ131" s="1"/>
      <c r="BK131">
        <v>43.298520000000003</v>
      </c>
    </row>
    <row r="132" spans="1:63" ht="165.75" x14ac:dyDescent="0.3">
      <c r="A132">
        <v>7954</v>
      </c>
      <c r="B132" t="s">
        <v>2405</v>
      </c>
      <c r="C132" t="s">
        <v>2406</v>
      </c>
      <c r="D132" t="s">
        <v>2407</v>
      </c>
      <c r="E132" t="s">
        <v>2408</v>
      </c>
      <c r="F132" s="1">
        <v>45046</v>
      </c>
      <c r="G132" s="1">
        <v>45199</v>
      </c>
      <c r="H132" t="s">
        <v>119</v>
      </c>
      <c r="I132" t="s">
        <v>639</v>
      </c>
      <c r="K132" t="s">
        <v>99</v>
      </c>
      <c r="L132" t="s">
        <v>99</v>
      </c>
      <c r="M132" t="s">
        <v>69</v>
      </c>
      <c r="N132" t="s">
        <v>2104</v>
      </c>
      <c r="O132" t="s">
        <v>2409</v>
      </c>
      <c r="P132" t="s">
        <v>2410</v>
      </c>
      <c r="Q132" t="s">
        <v>2411</v>
      </c>
      <c r="R132" t="s">
        <v>2081</v>
      </c>
      <c r="S132" t="s">
        <v>2412</v>
      </c>
      <c r="T132" t="s">
        <v>2083</v>
      </c>
      <c r="U132" t="s">
        <v>2084</v>
      </c>
      <c r="V132" t="s">
        <v>2085</v>
      </c>
      <c r="W132" t="s">
        <v>2086</v>
      </c>
      <c r="X132" t="s">
        <v>2087</v>
      </c>
      <c r="Y132" t="s">
        <v>1671</v>
      </c>
      <c r="Z132">
        <v>467</v>
      </c>
      <c r="AA132" t="s">
        <v>1756</v>
      </c>
      <c r="AB132" t="s">
        <v>1757</v>
      </c>
      <c r="AC132" t="s">
        <v>1758</v>
      </c>
      <c r="AD132" t="s">
        <v>1675</v>
      </c>
      <c r="AE132" s="4" t="s">
        <v>2413</v>
      </c>
      <c r="AF132" s="2">
        <v>4281000</v>
      </c>
      <c r="AG132" s="3" t="s">
        <v>19447</v>
      </c>
      <c r="AH132" t="s">
        <v>2414</v>
      </c>
      <c r="AI132" t="s">
        <v>2415</v>
      </c>
      <c r="AJ132" t="s">
        <v>2416</v>
      </c>
      <c r="AK132" t="s">
        <v>2417</v>
      </c>
      <c r="AL132" t="s">
        <v>2418</v>
      </c>
      <c r="AM132" t="s">
        <v>2419</v>
      </c>
      <c r="AN132" t="s">
        <v>2420</v>
      </c>
      <c r="AO132" t="s">
        <v>2421</v>
      </c>
      <c r="AP132" t="s">
        <v>2422</v>
      </c>
      <c r="AQ132" t="s">
        <v>2423</v>
      </c>
      <c r="AR132">
        <v>0.25</v>
      </c>
      <c r="AS132" t="s">
        <v>94</v>
      </c>
      <c r="AT132">
        <v>0</v>
      </c>
      <c r="AU132">
        <v>794252.70540202747</v>
      </c>
      <c r="AV132">
        <v>348461.98361600499</v>
      </c>
      <c r="AW132">
        <v>8769.0066299999999</v>
      </c>
      <c r="AX132">
        <v>8975.7068688444087</v>
      </c>
      <c r="AY132">
        <v>235.74869881504358</v>
      </c>
      <c r="AZ132">
        <v>1078.9372518</v>
      </c>
      <c r="BA132">
        <v>8203.6853900000006</v>
      </c>
      <c r="BB132">
        <v>96.81657299659409</v>
      </c>
      <c r="BC132">
        <v>85.563394748535558</v>
      </c>
      <c r="BD132">
        <v>42.476273412528435</v>
      </c>
      <c r="BE132">
        <v>37.53917368641784</v>
      </c>
      <c r="BF132">
        <v>904</v>
      </c>
      <c r="BG132" t="s">
        <v>2424</v>
      </c>
      <c r="BH132" t="s">
        <v>2425</v>
      </c>
      <c r="BI132">
        <v>8473</v>
      </c>
      <c r="BJ132" s="1">
        <v>44804</v>
      </c>
      <c r="BK132">
        <v>18.065270000000002</v>
      </c>
    </row>
    <row r="133" spans="1:63" ht="45.75" x14ac:dyDescent="0.3">
      <c r="A133">
        <v>7955</v>
      </c>
      <c r="B133" t="s">
        <v>2426</v>
      </c>
      <c r="C133" t="s">
        <v>2427</v>
      </c>
      <c r="D133" t="s">
        <v>2428</v>
      </c>
      <c r="E133" t="s">
        <v>2429</v>
      </c>
      <c r="F133" s="1">
        <v>45290</v>
      </c>
      <c r="G133" s="1">
        <v>45655</v>
      </c>
      <c r="H133" t="s">
        <v>119</v>
      </c>
      <c r="I133" t="s">
        <v>66</v>
      </c>
      <c r="K133" t="s">
        <v>99</v>
      </c>
      <c r="L133" t="s">
        <v>99</v>
      </c>
      <c r="M133" t="s">
        <v>69</v>
      </c>
      <c r="N133" t="s">
        <v>2430</v>
      </c>
      <c r="P133" t="s">
        <v>2059</v>
      </c>
      <c r="Q133" t="s">
        <v>2060</v>
      </c>
      <c r="R133" t="s">
        <v>2004</v>
      </c>
      <c r="S133" t="s">
        <v>2061</v>
      </c>
      <c r="T133" t="s">
        <v>2431</v>
      </c>
      <c r="U133" t="s">
        <v>2432</v>
      </c>
      <c r="V133" t="s">
        <v>1776</v>
      </c>
      <c r="W133" t="s">
        <v>1777</v>
      </c>
      <c r="X133" t="s">
        <v>1778</v>
      </c>
      <c r="Y133" t="s">
        <v>1671</v>
      </c>
      <c r="Z133">
        <v>470</v>
      </c>
      <c r="AA133" t="s">
        <v>1672</v>
      </c>
      <c r="AB133" t="s">
        <v>1673</v>
      </c>
      <c r="AC133" t="s">
        <v>1674</v>
      </c>
      <c r="AD133" t="s">
        <v>1675</v>
      </c>
      <c r="AE133" s="4" t="s">
        <v>2433</v>
      </c>
      <c r="AF133" s="3">
        <v>11500000</v>
      </c>
      <c r="AG133" s="3" t="s">
        <v>19447</v>
      </c>
      <c r="AH133" t="s">
        <v>2434</v>
      </c>
      <c r="AI133" t="s">
        <v>2435</v>
      </c>
      <c r="AJ133" t="s">
        <v>2436</v>
      </c>
      <c r="AK133" t="s">
        <v>2437</v>
      </c>
      <c r="AL133" t="s">
        <v>2438</v>
      </c>
      <c r="AM133" t="s">
        <v>2439</v>
      </c>
      <c r="AN133" t="s">
        <v>2440</v>
      </c>
      <c r="AO133" t="s">
        <v>2441</v>
      </c>
      <c r="AP133" t="s">
        <v>2442</v>
      </c>
      <c r="AQ133" t="s">
        <v>2443</v>
      </c>
      <c r="AR133">
        <v>0.25</v>
      </c>
      <c r="AS133" t="s">
        <v>94</v>
      </c>
      <c r="AT133">
        <v>0</v>
      </c>
      <c r="AU133">
        <v>280160.01018548041</v>
      </c>
      <c r="AV133">
        <v>121516.41049025308</v>
      </c>
      <c r="AW133">
        <v>4028.6736723999998</v>
      </c>
      <c r="AX133">
        <v>5536.592834970611</v>
      </c>
      <c r="AY133">
        <v>238.75941613612929</v>
      </c>
      <c r="AZ133">
        <v>2772.9094999999998</v>
      </c>
      <c r="BA133">
        <v>2742.2897269999999</v>
      </c>
      <c r="BB133">
        <v>102.1628048368065</v>
      </c>
      <c r="BC133">
        <v>50.797804150743943</v>
      </c>
      <c r="BD133">
        <v>44.31202483597135</v>
      </c>
      <c r="BE133">
        <v>22.03300470005906</v>
      </c>
      <c r="BF133">
        <v>1360</v>
      </c>
      <c r="BG133" t="s">
        <v>2444</v>
      </c>
      <c r="BH133" t="s">
        <v>2445</v>
      </c>
      <c r="BJ133" s="1"/>
      <c r="BK133">
        <v>19.724240000000002</v>
      </c>
    </row>
    <row r="134" spans="1:63" ht="16.5" x14ac:dyDescent="0.3">
      <c r="A134">
        <v>7957</v>
      </c>
      <c r="B134" t="s">
        <v>2446</v>
      </c>
      <c r="C134" t="s">
        <v>2447</v>
      </c>
      <c r="D134" t="s">
        <v>2448</v>
      </c>
      <c r="E134" t="s">
        <v>2449</v>
      </c>
      <c r="F134" s="1">
        <v>44925</v>
      </c>
      <c r="G134" s="1">
        <v>45015</v>
      </c>
      <c r="H134" t="s">
        <v>98</v>
      </c>
      <c r="I134" t="s">
        <v>515</v>
      </c>
      <c r="J134" t="s">
        <v>1959</v>
      </c>
      <c r="K134" t="s">
        <v>303</v>
      </c>
      <c r="L134" t="s">
        <v>99</v>
      </c>
      <c r="M134" t="s">
        <v>69</v>
      </c>
      <c r="N134" t="s">
        <v>2015</v>
      </c>
      <c r="O134" t="s">
        <v>2450</v>
      </c>
      <c r="P134" t="s">
        <v>2451</v>
      </c>
      <c r="Q134" t="s">
        <v>2452</v>
      </c>
      <c r="R134" t="s">
        <v>1664</v>
      </c>
      <c r="S134" t="s">
        <v>2453</v>
      </c>
      <c r="T134" t="s">
        <v>2454</v>
      </c>
      <c r="U134" t="s">
        <v>2455</v>
      </c>
      <c r="V134" t="s">
        <v>2456</v>
      </c>
      <c r="W134" t="s">
        <v>2457</v>
      </c>
      <c r="X134" t="s">
        <v>2458</v>
      </c>
      <c r="Y134" t="s">
        <v>1671</v>
      </c>
      <c r="Z134">
        <v>470</v>
      </c>
      <c r="AA134" t="s">
        <v>1672</v>
      </c>
      <c r="AB134" t="s">
        <v>1673</v>
      </c>
      <c r="AC134" t="s">
        <v>1674</v>
      </c>
      <c r="AD134" t="s">
        <v>1675</v>
      </c>
      <c r="AE134" s="4" t="s">
        <v>2459</v>
      </c>
      <c r="AF134" s="3">
        <v>1770000</v>
      </c>
      <c r="AG134" s="3" t="s">
        <v>19447</v>
      </c>
      <c r="AH134" t="s">
        <v>2460</v>
      </c>
      <c r="AI134" t="s">
        <v>2461</v>
      </c>
      <c r="AJ134" t="s">
        <v>2462</v>
      </c>
      <c r="AK134" t="s">
        <v>2463</v>
      </c>
      <c r="AL134" t="s">
        <v>2464</v>
      </c>
      <c r="AM134" t="s">
        <v>2465</v>
      </c>
      <c r="AN134" t="s">
        <v>2449</v>
      </c>
      <c r="AO134" t="s">
        <v>2466</v>
      </c>
      <c r="AP134" t="s">
        <v>2467</v>
      </c>
      <c r="AQ134" t="s">
        <v>2468</v>
      </c>
      <c r="AR134">
        <v>0.15</v>
      </c>
      <c r="AS134" t="s">
        <v>94</v>
      </c>
      <c r="AT134">
        <v>0</v>
      </c>
      <c r="AU134">
        <v>83742.642673907932</v>
      </c>
      <c r="AV134">
        <v>24165.299247799117</v>
      </c>
      <c r="AW134">
        <v>890.35667000000001</v>
      </c>
      <c r="AX134">
        <v>6246.1791907025245</v>
      </c>
      <c r="AY134">
        <v>429.56509475143793</v>
      </c>
      <c r="AZ134">
        <v>2393.0960399999999</v>
      </c>
      <c r="BA134">
        <v>5291.666666666667</v>
      </c>
      <c r="BB134">
        <v>15.825381292707013</v>
      </c>
      <c r="BC134">
        <v>10.897232077349599</v>
      </c>
      <c r="BD134">
        <v>4.5666707239935347</v>
      </c>
      <c r="BE134">
        <v>3.1445732510172757</v>
      </c>
      <c r="BF134">
        <v>720</v>
      </c>
      <c r="BG134" t="s">
        <v>2469</v>
      </c>
      <c r="BJ134" s="1"/>
    </row>
    <row r="135" spans="1:63" ht="16.5" x14ac:dyDescent="0.3">
      <c r="A135">
        <v>7958</v>
      </c>
      <c r="B135" t="s">
        <v>2470</v>
      </c>
      <c r="C135" t="s">
        <v>2471</v>
      </c>
      <c r="D135" t="s">
        <v>2472</v>
      </c>
      <c r="E135" t="s">
        <v>2473</v>
      </c>
      <c r="F135" s="1">
        <v>45596</v>
      </c>
      <c r="G135" s="1">
        <v>45657</v>
      </c>
      <c r="H135" t="s">
        <v>119</v>
      </c>
      <c r="I135" t="s">
        <v>66</v>
      </c>
      <c r="J135" t="s">
        <v>2394</v>
      </c>
      <c r="K135" t="s">
        <v>99</v>
      </c>
      <c r="L135" t="s">
        <v>99</v>
      </c>
      <c r="M135" t="s">
        <v>69</v>
      </c>
      <c r="N135" t="s">
        <v>2474</v>
      </c>
      <c r="P135" t="s">
        <v>2475</v>
      </c>
      <c r="Q135" t="s">
        <v>2476</v>
      </c>
      <c r="R135" t="s">
        <v>2004</v>
      </c>
      <c r="S135" t="s">
        <v>2477</v>
      </c>
      <c r="T135" t="s">
        <v>2431</v>
      </c>
      <c r="U135" t="s">
        <v>2432</v>
      </c>
      <c r="V135" t="s">
        <v>1776</v>
      </c>
      <c r="W135" t="s">
        <v>1777</v>
      </c>
      <c r="X135" t="s">
        <v>1778</v>
      </c>
      <c r="Y135" t="s">
        <v>1671</v>
      </c>
      <c r="Z135">
        <v>470</v>
      </c>
      <c r="AA135" t="s">
        <v>1672</v>
      </c>
      <c r="AB135" t="s">
        <v>1673</v>
      </c>
      <c r="AC135" t="s">
        <v>1674</v>
      </c>
      <c r="AD135" t="s">
        <v>1675</v>
      </c>
      <c r="AE135" s="4" t="s">
        <v>2478</v>
      </c>
      <c r="AG135" s="3"/>
      <c r="AH135" t="s">
        <v>2479</v>
      </c>
      <c r="AI135" t="s">
        <v>2480</v>
      </c>
      <c r="AJ135" t="s">
        <v>2481</v>
      </c>
      <c r="AK135" t="s">
        <v>2482</v>
      </c>
      <c r="AL135" t="s">
        <v>2483</v>
      </c>
      <c r="AM135" t="s">
        <v>2484</v>
      </c>
      <c r="AN135" t="s">
        <v>2485</v>
      </c>
      <c r="AO135" t="s">
        <v>2486</v>
      </c>
      <c r="AP135" t="s">
        <v>2483</v>
      </c>
      <c r="AQ135" t="s">
        <v>2487</v>
      </c>
      <c r="AR135">
        <v>0.25</v>
      </c>
      <c r="AS135" t="s">
        <v>94</v>
      </c>
      <c r="AT135">
        <v>0</v>
      </c>
      <c r="AU135">
        <v>440852.78488023148</v>
      </c>
      <c r="AV135">
        <v>192075.0963962863</v>
      </c>
      <c r="AW135">
        <v>5682.1068951999996</v>
      </c>
      <c r="AX135">
        <v>6981.3193199186326</v>
      </c>
      <c r="AY135">
        <v>73.675206688123154</v>
      </c>
      <c r="AZ135">
        <v>1903.891005</v>
      </c>
      <c r="BA135">
        <v>3646.5657459999998</v>
      </c>
      <c r="BB135">
        <v>120.89533429194655</v>
      </c>
      <c r="BC135">
        <v>79.426397620485034</v>
      </c>
      <c r="BD135">
        <v>52.672873540529956</v>
      </c>
      <c r="BE135">
        <v>34.60527754975859</v>
      </c>
      <c r="BF135">
        <v>1362</v>
      </c>
      <c r="BG135" t="s">
        <v>2488</v>
      </c>
      <c r="BH135" t="s">
        <v>2489</v>
      </c>
      <c r="BJ135" s="1"/>
      <c r="BK135">
        <v>12.56287</v>
      </c>
    </row>
    <row r="136" spans="1:63" x14ac:dyDescent="0.25">
      <c r="A136">
        <v>7959</v>
      </c>
      <c r="B136" t="s">
        <v>2490</v>
      </c>
      <c r="C136" t="s">
        <v>2491</v>
      </c>
      <c r="D136" t="s">
        <v>2492</v>
      </c>
      <c r="E136" t="s">
        <v>2493</v>
      </c>
      <c r="F136" s="1">
        <v>45657</v>
      </c>
      <c r="G136" s="1">
        <v>45747</v>
      </c>
      <c r="H136" t="s">
        <v>98</v>
      </c>
      <c r="I136" t="s">
        <v>66</v>
      </c>
      <c r="J136" t="s">
        <v>2394</v>
      </c>
      <c r="K136" t="s">
        <v>99</v>
      </c>
      <c r="L136" t="s">
        <v>99</v>
      </c>
      <c r="M136" t="s">
        <v>69</v>
      </c>
      <c r="N136" t="s">
        <v>2474</v>
      </c>
      <c r="P136" t="s">
        <v>2494</v>
      </c>
      <c r="Q136" t="s">
        <v>2495</v>
      </c>
      <c r="R136" t="s">
        <v>2004</v>
      </c>
      <c r="S136" t="s">
        <v>2496</v>
      </c>
      <c r="T136" t="s">
        <v>2454</v>
      </c>
      <c r="U136" t="s">
        <v>2455</v>
      </c>
      <c r="V136" t="s">
        <v>2456</v>
      </c>
      <c r="W136" t="s">
        <v>2457</v>
      </c>
      <c r="X136" t="s">
        <v>2458</v>
      </c>
      <c r="Y136" t="s">
        <v>1671</v>
      </c>
      <c r="Z136">
        <v>470</v>
      </c>
      <c r="AA136" t="s">
        <v>1672</v>
      </c>
      <c r="AB136" t="s">
        <v>1673</v>
      </c>
      <c r="AC136" t="s">
        <v>1674</v>
      </c>
      <c r="AD136" t="s">
        <v>1675</v>
      </c>
      <c r="AE136" s="4" t="s">
        <v>2478</v>
      </c>
      <c r="AH136" t="s">
        <v>2479</v>
      </c>
      <c r="AI136" t="s">
        <v>2480</v>
      </c>
      <c r="AJ136" t="s">
        <v>2481</v>
      </c>
      <c r="AK136" t="s">
        <v>2482</v>
      </c>
      <c r="AL136" t="s">
        <v>2483</v>
      </c>
      <c r="AM136" t="s">
        <v>2484</v>
      </c>
      <c r="AN136" t="s">
        <v>2485</v>
      </c>
      <c r="AO136" t="s">
        <v>2486</v>
      </c>
      <c r="AP136" t="s">
        <v>2483</v>
      </c>
      <c r="AQ136" t="s">
        <v>2487</v>
      </c>
      <c r="AR136">
        <v>0.25</v>
      </c>
      <c r="AS136" t="s">
        <v>94</v>
      </c>
      <c r="AT136">
        <v>0</v>
      </c>
      <c r="AU136">
        <v>191648.12961227261</v>
      </c>
      <c r="AV136">
        <v>83516.05819685891</v>
      </c>
      <c r="AW136">
        <v>2682.2646099999997</v>
      </c>
      <c r="AX136">
        <v>3010.1324247186335</v>
      </c>
      <c r="AY136">
        <v>73.675206688123154</v>
      </c>
      <c r="AZ136">
        <v>1891.328135</v>
      </c>
      <c r="BA136">
        <v>2690.1566666666668</v>
      </c>
      <c r="BB136">
        <v>71.240508772948502</v>
      </c>
      <c r="BC136">
        <v>41.831008484968507</v>
      </c>
      <c r="BD136">
        <v>31.045053706980728</v>
      </c>
      <c r="BE136">
        <v>18.229037487252427</v>
      </c>
      <c r="BF136">
        <v>1452</v>
      </c>
      <c r="BG136" t="s">
        <v>2497</v>
      </c>
      <c r="BJ136" s="1"/>
    </row>
    <row r="137" spans="1:63" ht="60.75" x14ac:dyDescent="0.3">
      <c r="A137">
        <v>7960</v>
      </c>
      <c r="B137" t="s">
        <v>2498</v>
      </c>
      <c r="C137" t="s">
        <v>2499</v>
      </c>
      <c r="D137" t="s">
        <v>2500</v>
      </c>
      <c r="E137" t="s">
        <v>2501</v>
      </c>
      <c r="F137" s="1">
        <v>44346</v>
      </c>
      <c r="G137" s="1">
        <v>44742</v>
      </c>
      <c r="H137" t="s">
        <v>119</v>
      </c>
      <c r="I137" t="s">
        <v>515</v>
      </c>
      <c r="K137" t="s">
        <v>133</v>
      </c>
      <c r="L137" t="s">
        <v>100</v>
      </c>
      <c r="M137" t="s">
        <v>69</v>
      </c>
      <c r="N137" t="s">
        <v>1661</v>
      </c>
      <c r="O137" t="s">
        <v>2502</v>
      </c>
      <c r="P137" t="s">
        <v>2503</v>
      </c>
      <c r="Q137" t="s">
        <v>2504</v>
      </c>
      <c r="R137" t="s">
        <v>1664</v>
      </c>
      <c r="S137" t="s">
        <v>2505</v>
      </c>
      <c r="T137" t="s">
        <v>2506</v>
      </c>
      <c r="U137" t="s">
        <v>2507</v>
      </c>
      <c r="V137" t="s">
        <v>2456</v>
      </c>
      <c r="W137" t="s">
        <v>2457</v>
      </c>
      <c r="X137" t="s">
        <v>2458</v>
      </c>
      <c r="Y137" t="s">
        <v>1671</v>
      </c>
      <c r="Z137">
        <v>470</v>
      </c>
      <c r="AA137" t="s">
        <v>1672</v>
      </c>
      <c r="AB137" t="s">
        <v>1673</v>
      </c>
      <c r="AC137" t="s">
        <v>1674</v>
      </c>
      <c r="AD137" t="s">
        <v>1675</v>
      </c>
      <c r="AE137" s="4" t="s">
        <v>2508</v>
      </c>
      <c r="AF137" s="5">
        <v>747639</v>
      </c>
      <c r="AG137" s="3" t="s">
        <v>19447</v>
      </c>
      <c r="AH137" t="s">
        <v>2509</v>
      </c>
      <c r="AI137" t="s">
        <v>2510</v>
      </c>
      <c r="AJ137" t="s">
        <v>2511</v>
      </c>
      <c r="AK137" t="s">
        <v>2512</v>
      </c>
      <c r="AL137" t="s">
        <v>2513</v>
      </c>
      <c r="AM137" t="s">
        <v>2514</v>
      </c>
      <c r="AN137" t="s">
        <v>2515</v>
      </c>
      <c r="AO137" t="s">
        <v>2516</v>
      </c>
      <c r="AP137" t="s">
        <v>2517</v>
      </c>
      <c r="AQ137" t="s">
        <v>2518</v>
      </c>
      <c r="AR137">
        <v>0.42</v>
      </c>
      <c r="AS137" t="s">
        <v>94</v>
      </c>
      <c r="AT137">
        <v>0</v>
      </c>
      <c r="AU137">
        <v>17236.672142776639</v>
      </c>
      <c r="AV137">
        <v>10254.479570690128</v>
      </c>
      <c r="AW137">
        <v>160.01287199999999</v>
      </c>
      <c r="AX137">
        <v>1110.311466838624</v>
      </c>
      <c r="AY137">
        <v>897.32382275989073</v>
      </c>
      <c r="AZ137">
        <v>3827.4991</v>
      </c>
      <c r="BA137">
        <v>133.34406000000001</v>
      </c>
      <c r="BB137">
        <v>129.26464173039759</v>
      </c>
      <c r="BC137">
        <v>4.3517684105362662</v>
      </c>
      <c r="BD137">
        <v>76.902409981292962</v>
      </c>
      <c r="BE137">
        <v>2.58896380302272</v>
      </c>
      <c r="BF137">
        <v>447</v>
      </c>
      <c r="BG137" t="s">
        <v>2519</v>
      </c>
      <c r="BH137" t="s">
        <v>2519</v>
      </c>
      <c r="BJ137" s="1"/>
      <c r="BK137">
        <v>32.402169999999998</v>
      </c>
    </row>
    <row r="138" spans="1:63" x14ac:dyDescent="0.25">
      <c r="A138">
        <v>7961</v>
      </c>
      <c r="B138" t="s">
        <v>2520</v>
      </c>
      <c r="C138" t="s">
        <v>2521</v>
      </c>
      <c r="D138" t="s">
        <v>2522</v>
      </c>
      <c r="F138" s="1">
        <v>44956</v>
      </c>
      <c r="G138" s="1">
        <v>45687</v>
      </c>
      <c r="H138" t="s">
        <v>98</v>
      </c>
      <c r="I138" t="s">
        <v>515</v>
      </c>
      <c r="K138" t="s">
        <v>100</v>
      </c>
      <c r="L138" t="s">
        <v>100</v>
      </c>
      <c r="N138" t="s">
        <v>1661</v>
      </c>
      <c r="P138" t="s">
        <v>2523</v>
      </c>
      <c r="Q138" t="s">
        <v>2524</v>
      </c>
      <c r="R138" t="s">
        <v>676</v>
      </c>
      <c r="S138" t="s">
        <v>2525</v>
      </c>
      <c r="T138" t="s">
        <v>2506</v>
      </c>
      <c r="U138" t="s">
        <v>2507</v>
      </c>
      <c r="V138" t="s">
        <v>2456</v>
      </c>
      <c r="W138" t="s">
        <v>2457</v>
      </c>
      <c r="X138" t="s">
        <v>2458</v>
      </c>
      <c r="Y138" t="s">
        <v>1671</v>
      </c>
      <c r="Z138">
        <v>470</v>
      </c>
      <c r="AA138" t="s">
        <v>1672</v>
      </c>
      <c r="AB138" t="s">
        <v>1673</v>
      </c>
      <c r="AC138" t="s">
        <v>1674</v>
      </c>
      <c r="AD138" t="s">
        <v>1675</v>
      </c>
      <c r="AE138" s="4"/>
      <c r="AR138">
        <v>0.36</v>
      </c>
      <c r="AS138" t="s">
        <v>94</v>
      </c>
      <c r="AT138">
        <v>0</v>
      </c>
      <c r="AU138">
        <v>0</v>
      </c>
      <c r="AV138">
        <v>0</v>
      </c>
      <c r="AX138">
        <v>5127.9488336397681</v>
      </c>
      <c r="AY138">
        <v>28.060985845864266</v>
      </c>
      <c r="AZ138">
        <v>2166.4141049999998</v>
      </c>
      <c r="BA138">
        <v>4592.2049999999999</v>
      </c>
      <c r="BB138">
        <v>0</v>
      </c>
      <c r="BC138">
        <v>0</v>
      </c>
      <c r="BD138">
        <v>0</v>
      </c>
      <c r="BE138">
        <v>0</v>
      </c>
      <c r="BF138">
        <v>1392</v>
      </c>
      <c r="BJ138" s="1"/>
    </row>
    <row r="139" spans="1:63" ht="30.75" x14ac:dyDescent="0.3">
      <c r="A139">
        <v>7962</v>
      </c>
      <c r="B139" t="s">
        <v>2526</v>
      </c>
      <c r="C139" t="s">
        <v>2527</v>
      </c>
      <c r="D139" t="s">
        <v>2528</v>
      </c>
      <c r="E139" t="s">
        <v>2529</v>
      </c>
      <c r="F139" s="1">
        <v>44469</v>
      </c>
      <c r="G139" s="1">
        <v>44865</v>
      </c>
      <c r="H139" t="s">
        <v>119</v>
      </c>
      <c r="I139" t="s">
        <v>66</v>
      </c>
      <c r="K139" t="s">
        <v>133</v>
      </c>
      <c r="L139" t="s">
        <v>133</v>
      </c>
      <c r="M139" t="s">
        <v>69</v>
      </c>
      <c r="N139" t="s">
        <v>1661</v>
      </c>
      <c r="O139" t="s">
        <v>2530</v>
      </c>
      <c r="P139" t="s">
        <v>2531</v>
      </c>
      <c r="Q139" t="s">
        <v>2532</v>
      </c>
      <c r="R139" t="s">
        <v>1962</v>
      </c>
      <c r="S139" t="s">
        <v>2533</v>
      </c>
      <c r="T139" t="s">
        <v>2506</v>
      </c>
      <c r="U139" t="s">
        <v>2507</v>
      </c>
      <c r="V139" t="s">
        <v>2456</v>
      </c>
      <c r="W139" t="s">
        <v>2457</v>
      </c>
      <c r="X139" t="s">
        <v>2458</v>
      </c>
      <c r="Y139" t="s">
        <v>1671</v>
      </c>
      <c r="Z139">
        <v>470</v>
      </c>
      <c r="AA139" t="s">
        <v>1672</v>
      </c>
      <c r="AB139" t="s">
        <v>1673</v>
      </c>
      <c r="AC139" t="s">
        <v>1674</v>
      </c>
      <c r="AD139" t="s">
        <v>1675</v>
      </c>
      <c r="AE139" s="4" t="s">
        <v>2534</v>
      </c>
      <c r="AF139" s="3">
        <v>3900000</v>
      </c>
      <c r="AG139" s="3" t="s">
        <v>19447</v>
      </c>
      <c r="AH139" t="s">
        <v>2535</v>
      </c>
      <c r="AI139" t="s">
        <v>2536</v>
      </c>
      <c r="AJ139" t="s">
        <v>2537</v>
      </c>
      <c r="AK139" t="s">
        <v>2538</v>
      </c>
      <c r="AL139" t="s">
        <v>2539</v>
      </c>
      <c r="AM139" t="s">
        <v>2540</v>
      </c>
      <c r="AN139" t="s">
        <v>2541</v>
      </c>
      <c r="AO139" t="s">
        <v>2542</v>
      </c>
      <c r="AP139" t="s">
        <v>2543</v>
      </c>
      <c r="AQ139" t="s">
        <v>2544</v>
      </c>
      <c r="AR139">
        <v>0.49</v>
      </c>
      <c r="AS139" t="s">
        <v>94</v>
      </c>
      <c r="AT139">
        <v>0</v>
      </c>
      <c r="AU139">
        <v>24534.252362050956</v>
      </c>
      <c r="AV139">
        <v>17995.735763113556</v>
      </c>
      <c r="AW139">
        <v>79.625039999999998</v>
      </c>
      <c r="AX139">
        <v>197.49153954042799</v>
      </c>
      <c r="AY139">
        <v>108.98149572445503</v>
      </c>
      <c r="AZ139">
        <v>3222.9346299999997</v>
      </c>
      <c r="BA139">
        <v>65.147760000000005</v>
      </c>
      <c r="BB139">
        <v>376.59395138145891</v>
      </c>
      <c r="BC139">
        <v>7.4615686141766533</v>
      </c>
      <c r="BD139">
        <v>276.22953978945031</v>
      </c>
      <c r="BE139">
        <v>5.4730185039899677</v>
      </c>
      <c r="BF139">
        <v>570</v>
      </c>
      <c r="BH139" t="s">
        <v>2545</v>
      </c>
      <c r="BJ139" s="1"/>
      <c r="BK139">
        <v>15.15719</v>
      </c>
    </row>
    <row r="140" spans="1:63" ht="60.75" x14ac:dyDescent="0.3">
      <c r="A140">
        <v>7963</v>
      </c>
      <c r="B140" t="s">
        <v>2546</v>
      </c>
      <c r="C140" t="s">
        <v>2547</v>
      </c>
      <c r="D140" t="s">
        <v>2548</v>
      </c>
      <c r="E140" t="s">
        <v>2549</v>
      </c>
      <c r="F140" s="1">
        <v>45626</v>
      </c>
      <c r="G140" s="1">
        <v>46356</v>
      </c>
      <c r="H140" t="s">
        <v>119</v>
      </c>
      <c r="I140" t="s">
        <v>515</v>
      </c>
      <c r="K140" t="s">
        <v>120</v>
      </c>
      <c r="L140" t="s">
        <v>99</v>
      </c>
      <c r="M140" t="s">
        <v>69</v>
      </c>
      <c r="N140" t="s">
        <v>2015</v>
      </c>
      <c r="O140" t="s">
        <v>2550</v>
      </c>
      <c r="P140" t="s">
        <v>2551</v>
      </c>
      <c r="Q140" t="s">
        <v>2552</v>
      </c>
      <c r="R140" t="s">
        <v>1664</v>
      </c>
      <c r="S140" t="s">
        <v>2553</v>
      </c>
      <c r="T140" t="s">
        <v>2554</v>
      </c>
      <c r="U140" t="s">
        <v>2555</v>
      </c>
      <c r="V140" t="s">
        <v>1776</v>
      </c>
      <c r="W140" t="s">
        <v>1777</v>
      </c>
      <c r="X140" t="s">
        <v>1778</v>
      </c>
      <c r="Y140" t="s">
        <v>1671</v>
      </c>
      <c r="Z140">
        <v>470</v>
      </c>
      <c r="AA140" t="s">
        <v>1672</v>
      </c>
      <c r="AB140" t="s">
        <v>1673</v>
      </c>
      <c r="AC140" t="s">
        <v>1674</v>
      </c>
      <c r="AD140" t="s">
        <v>1675</v>
      </c>
      <c r="AE140" s="4" t="s">
        <v>2556</v>
      </c>
      <c r="AF140" s="3">
        <v>24600000</v>
      </c>
      <c r="AG140" s="3" t="s">
        <v>19447</v>
      </c>
      <c r="AH140" t="s">
        <v>2557</v>
      </c>
      <c r="AI140" t="s">
        <v>2558</v>
      </c>
      <c r="AJ140" t="s">
        <v>2559</v>
      </c>
      <c r="AK140" t="s">
        <v>2560</v>
      </c>
      <c r="AL140" t="s">
        <v>943</v>
      </c>
      <c r="AM140" t="s">
        <v>2561</v>
      </c>
      <c r="AN140" t="s">
        <v>2562</v>
      </c>
      <c r="AO140" t="s">
        <v>2563</v>
      </c>
      <c r="AP140" t="s">
        <v>943</v>
      </c>
      <c r="AQ140" t="s">
        <v>2564</v>
      </c>
      <c r="AR140">
        <v>0.1</v>
      </c>
      <c r="AS140" t="s">
        <v>94</v>
      </c>
      <c r="AT140">
        <v>0</v>
      </c>
      <c r="AU140">
        <v>109925.04194249985</v>
      </c>
      <c r="AV140">
        <v>25707.644124525406</v>
      </c>
      <c r="AW140">
        <v>8396.0246287999998</v>
      </c>
      <c r="AX140">
        <v>4393.862871271157</v>
      </c>
      <c r="AY140">
        <v>438.13397066116505</v>
      </c>
      <c r="AZ140">
        <v>638.14921333333325</v>
      </c>
      <c r="BA140">
        <v>3751.1845239999998</v>
      </c>
      <c r="BB140">
        <v>29.304088145811473</v>
      </c>
      <c r="BC140">
        <v>25.04367371465424</v>
      </c>
      <c r="BD140">
        <v>6.8532070230212465</v>
      </c>
      <c r="BE140">
        <v>5.8568442645110101</v>
      </c>
      <c r="BF140">
        <v>2061</v>
      </c>
      <c r="BG140" t="s">
        <v>2565</v>
      </c>
      <c r="BJ140" s="1"/>
    </row>
    <row r="141" spans="1:63" ht="16.5" x14ac:dyDescent="0.3">
      <c r="A141">
        <v>7965</v>
      </c>
      <c r="B141" t="s">
        <v>2566</v>
      </c>
      <c r="C141" t="s">
        <v>2567</v>
      </c>
      <c r="D141" t="s">
        <v>2568</v>
      </c>
      <c r="E141" t="s">
        <v>2569</v>
      </c>
      <c r="F141" s="1">
        <v>44977</v>
      </c>
      <c r="G141" s="1">
        <v>45708</v>
      </c>
      <c r="H141" t="s">
        <v>119</v>
      </c>
      <c r="I141" t="s">
        <v>515</v>
      </c>
      <c r="K141" t="s">
        <v>100</v>
      </c>
      <c r="L141" t="s">
        <v>100</v>
      </c>
      <c r="M141" t="s">
        <v>69</v>
      </c>
      <c r="N141" t="s">
        <v>1661</v>
      </c>
      <c r="O141" t="s">
        <v>2570</v>
      </c>
      <c r="P141" t="s">
        <v>2571</v>
      </c>
      <c r="Q141" t="s">
        <v>2572</v>
      </c>
      <c r="R141" t="s">
        <v>1962</v>
      </c>
      <c r="S141" t="s">
        <v>2573</v>
      </c>
      <c r="T141" t="s">
        <v>2506</v>
      </c>
      <c r="U141" t="s">
        <v>2507</v>
      </c>
      <c r="V141" t="s">
        <v>2456</v>
      </c>
      <c r="W141" t="s">
        <v>2457</v>
      </c>
      <c r="X141" t="s">
        <v>2458</v>
      </c>
      <c r="Y141" t="s">
        <v>1671</v>
      </c>
      <c r="Z141">
        <v>470</v>
      </c>
      <c r="AA141" t="s">
        <v>1672</v>
      </c>
      <c r="AB141" t="s">
        <v>1673</v>
      </c>
      <c r="AC141" t="s">
        <v>1674</v>
      </c>
      <c r="AD141" t="s">
        <v>1675</v>
      </c>
      <c r="AE141" s="4" t="s">
        <v>2574</v>
      </c>
      <c r="AF141" s="3">
        <v>24000000</v>
      </c>
      <c r="AG141" s="3" t="s">
        <v>19447</v>
      </c>
      <c r="AH141" t="s">
        <v>2575</v>
      </c>
      <c r="AI141" t="s">
        <v>2576</v>
      </c>
      <c r="AJ141" t="s">
        <v>2577</v>
      </c>
      <c r="AK141" t="s">
        <v>2578</v>
      </c>
      <c r="AL141" t="s">
        <v>2579</v>
      </c>
      <c r="AM141" t="s">
        <v>2580</v>
      </c>
      <c r="AN141" t="s">
        <v>2581</v>
      </c>
      <c r="AO141" t="s">
        <v>2582</v>
      </c>
      <c r="AP141" t="s">
        <v>2583</v>
      </c>
      <c r="AQ141" t="s">
        <v>2584</v>
      </c>
      <c r="AR141">
        <v>0.36</v>
      </c>
      <c r="AS141" t="s">
        <v>94</v>
      </c>
      <c r="AT141">
        <v>0</v>
      </c>
      <c r="AU141">
        <v>228688.42523011306</v>
      </c>
      <c r="AV141">
        <v>125753.70184154734</v>
      </c>
      <c r="AW141">
        <v>16587.037999600001</v>
      </c>
      <c r="AX141">
        <v>14650.249488899681</v>
      </c>
      <c r="AY141">
        <v>3020.2753876335437</v>
      </c>
      <c r="AZ141">
        <v>5363.78107</v>
      </c>
      <c r="BA141">
        <v>11597.017932999999</v>
      </c>
      <c r="BB141">
        <v>19.719588824586246</v>
      </c>
      <c r="BC141">
        <v>13.483352122129565</v>
      </c>
      <c r="BD141">
        <v>10.843623987482831</v>
      </c>
      <c r="BE141">
        <v>7.414373687189161</v>
      </c>
      <c r="BF141">
        <v>1413</v>
      </c>
      <c r="BG141" t="s">
        <v>2585</v>
      </c>
      <c r="BH141" t="s">
        <v>2585</v>
      </c>
      <c r="BJ141" s="1"/>
      <c r="BK141">
        <v>65.415210000000002</v>
      </c>
    </row>
    <row r="142" spans="1:63" x14ac:dyDescent="0.25">
      <c r="A142">
        <v>7966</v>
      </c>
      <c r="B142" t="s">
        <v>2586</v>
      </c>
      <c r="C142" t="s">
        <v>2587</v>
      </c>
      <c r="D142" t="s">
        <v>2588</v>
      </c>
      <c r="E142" t="s">
        <v>2589</v>
      </c>
      <c r="F142" s="1">
        <v>45107</v>
      </c>
      <c r="G142" s="1">
        <v>45828</v>
      </c>
      <c r="H142" t="s">
        <v>98</v>
      </c>
      <c r="I142" t="s">
        <v>515</v>
      </c>
      <c r="K142" t="s">
        <v>303</v>
      </c>
      <c r="L142" t="s">
        <v>303</v>
      </c>
      <c r="M142" t="s">
        <v>120</v>
      </c>
      <c r="N142" t="s">
        <v>1661</v>
      </c>
      <c r="P142" t="s">
        <v>2590</v>
      </c>
      <c r="Q142" t="s">
        <v>2591</v>
      </c>
      <c r="R142" t="s">
        <v>1664</v>
      </c>
      <c r="S142" t="s">
        <v>2592</v>
      </c>
      <c r="T142" t="s">
        <v>2506</v>
      </c>
      <c r="U142" t="s">
        <v>2507</v>
      </c>
      <c r="V142" t="s">
        <v>2456</v>
      </c>
      <c r="W142" t="s">
        <v>2457</v>
      </c>
      <c r="X142" t="s">
        <v>2458</v>
      </c>
      <c r="Y142" t="s">
        <v>1671</v>
      </c>
      <c r="Z142">
        <v>470</v>
      </c>
      <c r="AA142" t="s">
        <v>1672</v>
      </c>
      <c r="AB142" t="s">
        <v>1673</v>
      </c>
      <c r="AC142" t="s">
        <v>1674</v>
      </c>
      <c r="AD142" t="s">
        <v>1675</v>
      </c>
      <c r="AE142" s="4" t="s">
        <v>2593</v>
      </c>
      <c r="AH142" t="s">
        <v>2594</v>
      </c>
      <c r="AI142" t="s">
        <v>2595</v>
      </c>
      <c r="AJ142" t="s">
        <v>2596</v>
      </c>
      <c r="AK142" t="s">
        <v>2597</v>
      </c>
      <c r="AL142" t="s">
        <v>2598</v>
      </c>
      <c r="AM142" t="s">
        <v>2597</v>
      </c>
      <c r="AN142" t="s">
        <v>2599</v>
      </c>
      <c r="AO142" t="s">
        <v>2600</v>
      </c>
      <c r="AP142" t="s">
        <v>2598</v>
      </c>
      <c r="AQ142" t="s">
        <v>2601</v>
      </c>
      <c r="AR142">
        <v>0.09</v>
      </c>
      <c r="AS142" t="s">
        <v>154</v>
      </c>
      <c r="AT142">
        <v>1</v>
      </c>
      <c r="AU142">
        <v>313845.76966272952</v>
      </c>
      <c r="AV142">
        <v>56505.674222047935</v>
      </c>
      <c r="AW142">
        <v>591.48663999999997</v>
      </c>
      <c r="AX142">
        <v>3003.0055118027603</v>
      </c>
      <c r="AY142">
        <v>225.85992770728225</v>
      </c>
      <c r="BA142">
        <v>2633.3333333333335</v>
      </c>
      <c r="BB142">
        <v>119.18193784660613</v>
      </c>
      <c r="BD142">
        <v>21.457850970397953</v>
      </c>
      <c r="BF142">
        <v>1533</v>
      </c>
      <c r="BG142" t="s">
        <v>2602</v>
      </c>
      <c r="BJ142" s="1"/>
    </row>
    <row r="143" spans="1:63" x14ac:dyDescent="0.25">
      <c r="A143">
        <v>7967</v>
      </c>
      <c r="B143" t="s">
        <v>2603</v>
      </c>
      <c r="C143" t="s">
        <v>2604</v>
      </c>
      <c r="D143" t="s">
        <v>2605</v>
      </c>
      <c r="E143" t="s">
        <v>2606</v>
      </c>
      <c r="F143" s="1">
        <v>44926</v>
      </c>
      <c r="G143" s="1">
        <v>45291</v>
      </c>
      <c r="H143" t="s">
        <v>119</v>
      </c>
      <c r="I143" t="s">
        <v>66</v>
      </c>
      <c r="J143" t="s">
        <v>1959</v>
      </c>
      <c r="K143" t="s">
        <v>99</v>
      </c>
      <c r="L143" t="s">
        <v>100</v>
      </c>
      <c r="M143" t="s">
        <v>69</v>
      </c>
      <c r="N143" t="s">
        <v>1661</v>
      </c>
      <c r="P143" t="s">
        <v>2607</v>
      </c>
      <c r="Q143" t="s">
        <v>2608</v>
      </c>
      <c r="R143" t="s">
        <v>1664</v>
      </c>
      <c r="S143" t="s">
        <v>2609</v>
      </c>
      <c r="T143" t="s">
        <v>2554</v>
      </c>
      <c r="U143" t="s">
        <v>2555</v>
      </c>
      <c r="V143" t="s">
        <v>1776</v>
      </c>
      <c r="W143" t="s">
        <v>1777</v>
      </c>
      <c r="X143" t="s">
        <v>1778</v>
      </c>
      <c r="Y143" t="s">
        <v>1671</v>
      </c>
      <c r="Z143">
        <v>470</v>
      </c>
      <c r="AA143" t="s">
        <v>1672</v>
      </c>
      <c r="AB143" t="s">
        <v>1673</v>
      </c>
      <c r="AC143" t="s">
        <v>1674</v>
      </c>
      <c r="AD143" t="s">
        <v>1675</v>
      </c>
      <c r="AE143" s="4"/>
      <c r="AH143" t="s">
        <v>2610</v>
      </c>
      <c r="AI143" t="s">
        <v>2611</v>
      </c>
      <c r="AJ143" t="s">
        <v>2612</v>
      </c>
      <c r="AK143" t="s">
        <v>2613</v>
      </c>
      <c r="AL143" t="s">
        <v>2614</v>
      </c>
      <c r="AM143" t="s">
        <v>2615</v>
      </c>
      <c r="AN143" t="s">
        <v>2616</v>
      </c>
      <c r="AP143" t="s">
        <v>2617</v>
      </c>
      <c r="AQ143" t="s">
        <v>2618</v>
      </c>
      <c r="AR143">
        <v>0.3</v>
      </c>
      <c r="AS143" t="s">
        <v>94</v>
      </c>
      <c r="AT143">
        <v>0</v>
      </c>
      <c r="AU143">
        <v>459534.79092859081</v>
      </c>
      <c r="AV143">
        <v>239765.451628704</v>
      </c>
      <c r="AW143">
        <v>7000.0243535999998</v>
      </c>
      <c r="AX143">
        <v>8077.8756499041501</v>
      </c>
      <c r="AY143">
        <v>3368.8498948977635</v>
      </c>
      <c r="AZ143">
        <v>23313.220010000001</v>
      </c>
      <c r="BA143">
        <v>6748.7736279999999</v>
      </c>
      <c r="BB143">
        <v>68.091599490317165</v>
      </c>
      <c r="BC143">
        <v>15.286238047356703</v>
      </c>
      <c r="BD143">
        <v>35.527262410157107</v>
      </c>
      <c r="BE143">
        <v>7.9757002983869763</v>
      </c>
      <c r="BF143">
        <v>996</v>
      </c>
      <c r="BG143" t="s">
        <v>2619</v>
      </c>
      <c r="BJ143" s="1"/>
    </row>
    <row r="144" spans="1:63" ht="45.75" x14ac:dyDescent="0.3">
      <c r="A144">
        <v>7968</v>
      </c>
      <c r="B144" t="s">
        <v>2620</v>
      </c>
      <c r="C144" t="s">
        <v>2621</v>
      </c>
      <c r="D144" t="s">
        <v>2621</v>
      </c>
      <c r="E144" t="s">
        <v>2622</v>
      </c>
      <c r="F144" s="1">
        <v>45291</v>
      </c>
      <c r="G144" s="1">
        <v>45656</v>
      </c>
      <c r="H144" t="s">
        <v>119</v>
      </c>
      <c r="I144" t="s">
        <v>66</v>
      </c>
      <c r="K144" t="s">
        <v>99</v>
      </c>
      <c r="L144" t="s">
        <v>100</v>
      </c>
      <c r="M144" t="s">
        <v>120</v>
      </c>
      <c r="N144" t="s">
        <v>1661</v>
      </c>
      <c r="P144" t="s">
        <v>2623</v>
      </c>
      <c r="Q144" t="s">
        <v>2624</v>
      </c>
      <c r="R144" t="s">
        <v>2625</v>
      </c>
      <c r="S144" t="s">
        <v>2626</v>
      </c>
      <c r="T144" t="s">
        <v>2554</v>
      </c>
      <c r="U144" t="s">
        <v>2555</v>
      </c>
      <c r="V144" t="s">
        <v>1776</v>
      </c>
      <c r="W144" t="s">
        <v>1777</v>
      </c>
      <c r="X144" t="s">
        <v>1778</v>
      </c>
      <c r="Y144" t="s">
        <v>1671</v>
      </c>
      <c r="Z144">
        <v>470</v>
      </c>
      <c r="AA144" t="s">
        <v>1672</v>
      </c>
      <c r="AB144" t="s">
        <v>1673</v>
      </c>
      <c r="AC144" t="s">
        <v>1674</v>
      </c>
      <c r="AD144" t="s">
        <v>1675</v>
      </c>
      <c r="AE144" s="4" t="s">
        <v>19451</v>
      </c>
      <c r="AF144" s="3">
        <v>18080121.920000002</v>
      </c>
      <c r="AG144" s="3" t="s">
        <v>19447</v>
      </c>
      <c r="AH144" t="s">
        <v>2627</v>
      </c>
      <c r="AI144" t="s">
        <v>2628</v>
      </c>
      <c r="AJ144" t="s">
        <v>2629</v>
      </c>
      <c r="AK144" t="s">
        <v>2630</v>
      </c>
      <c r="AL144" t="s">
        <v>2631</v>
      </c>
      <c r="AM144" t="s">
        <v>2632</v>
      </c>
      <c r="AN144" t="s">
        <v>2633</v>
      </c>
      <c r="AO144" t="s">
        <v>2634</v>
      </c>
      <c r="AP144" t="s">
        <v>2635</v>
      </c>
      <c r="AQ144" t="s">
        <v>2636</v>
      </c>
      <c r="AR144">
        <v>0.3</v>
      </c>
      <c r="AS144" t="s">
        <v>94</v>
      </c>
      <c r="AT144">
        <v>0</v>
      </c>
      <c r="AU144">
        <v>426952.02121034585</v>
      </c>
      <c r="AV144">
        <v>222689.58699528675</v>
      </c>
      <c r="AW144">
        <v>4293.5248000000001</v>
      </c>
      <c r="AX144">
        <v>7670.3997508990897</v>
      </c>
      <c r="AY144">
        <v>117.81951005033609</v>
      </c>
      <c r="AZ144">
        <v>5514.2230900000004</v>
      </c>
      <c r="BA144">
        <v>7543.2039999999997</v>
      </c>
      <c r="BB144">
        <v>56.600884877347326</v>
      </c>
      <c r="BC144">
        <v>32.69802069485236</v>
      </c>
      <c r="BD144">
        <v>29.521883140809496</v>
      </c>
      <c r="BE144">
        <v>17.05462994052121</v>
      </c>
      <c r="BF144">
        <v>1361</v>
      </c>
      <c r="BG144" t="s">
        <v>2637</v>
      </c>
      <c r="BJ144" s="1"/>
    </row>
    <row r="145" spans="1:63" x14ac:dyDescent="0.25">
      <c r="A145">
        <v>7969</v>
      </c>
      <c r="B145" t="s">
        <v>2638</v>
      </c>
      <c r="C145" t="s">
        <v>2639</v>
      </c>
      <c r="D145" t="s">
        <v>2640</v>
      </c>
      <c r="E145" t="s">
        <v>2641</v>
      </c>
      <c r="F145" s="1">
        <v>43465</v>
      </c>
      <c r="G145" s="1">
        <v>44592</v>
      </c>
      <c r="H145" t="s">
        <v>119</v>
      </c>
      <c r="I145" t="s">
        <v>515</v>
      </c>
      <c r="K145" t="s">
        <v>67</v>
      </c>
      <c r="L145" t="s">
        <v>68</v>
      </c>
      <c r="M145" t="s">
        <v>69</v>
      </c>
      <c r="N145" t="s">
        <v>1661</v>
      </c>
      <c r="P145" t="s">
        <v>2642</v>
      </c>
      <c r="Q145" t="s">
        <v>2643</v>
      </c>
      <c r="R145" t="s">
        <v>753</v>
      </c>
      <c r="S145" t="s">
        <v>2644</v>
      </c>
      <c r="T145" t="s">
        <v>2645</v>
      </c>
      <c r="U145" t="s">
        <v>2646</v>
      </c>
      <c r="V145" t="s">
        <v>2456</v>
      </c>
      <c r="W145" t="s">
        <v>2457</v>
      </c>
      <c r="X145" t="s">
        <v>2458</v>
      </c>
      <c r="Y145" t="s">
        <v>1671</v>
      </c>
      <c r="Z145">
        <v>470</v>
      </c>
      <c r="AA145" t="s">
        <v>1672</v>
      </c>
      <c r="AB145" t="s">
        <v>1673</v>
      </c>
      <c r="AC145" t="s">
        <v>1674</v>
      </c>
      <c r="AD145" t="s">
        <v>1675</v>
      </c>
      <c r="AE145" s="4" t="s">
        <v>2647</v>
      </c>
      <c r="AH145" t="s">
        <v>2648</v>
      </c>
      <c r="AI145" t="s">
        <v>2649</v>
      </c>
      <c r="AJ145" t="s">
        <v>2650</v>
      </c>
      <c r="AK145" t="s">
        <v>2651</v>
      </c>
      <c r="AL145" t="s">
        <v>2652</v>
      </c>
      <c r="AM145" t="s">
        <v>2653</v>
      </c>
      <c r="AN145" t="s">
        <v>2654</v>
      </c>
      <c r="AO145" t="s">
        <v>2655</v>
      </c>
      <c r="AP145" t="s">
        <v>2656</v>
      </c>
      <c r="AQ145" t="s">
        <v>2657</v>
      </c>
      <c r="AR145">
        <v>0.8</v>
      </c>
      <c r="AS145" t="s">
        <v>94</v>
      </c>
      <c r="AT145">
        <v>0</v>
      </c>
      <c r="AU145">
        <v>20655.677000091953</v>
      </c>
      <c r="AV145">
        <v>18531.613905277078</v>
      </c>
      <c r="AW145">
        <v>600.06507839999995</v>
      </c>
      <c r="AX145">
        <v>1270.648757360794</v>
      </c>
      <c r="AY145">
        <v>606.19177852265329</v>
      </c>
      <c r="AZ145">
        <v>3824.5846999999999</v>
      </c>
      <c r="BA145">
        <v>500.05423200000001</v>
      </c>
      <c r="BB145">
        <v>41.306873691435833</v>
      </c>
      <c r="BC145">
        <v>4.7762778176117928</v>
      </c>
      <c r="BD145">
        <v>37.059208220593717</v>
      </c>
      <c r="BE145">
        <v>4.2851239598647437</v>
      </c>
      <c r="BF145">
        <v>297</v>
      </c>
      <c r="BG145" t="s">
        <v>2658</v>
      </c>
      <c r="BH145" t="s">
        <v>2658</v>
      </c>
      <c r="BJ145" s="1"/>
      <c r="BK145">
        <v>2.0568300000000002</v>
      </c>
    </row>
    <row r="146" spans="1:63" ht="60" x14ac:dyDescent="0.25">
      <c r="A146">
        <v>7970</v>
      </c>
      <c r="B146" t="s">
        <v>2659</v>
      </c>
      <c r="C146" t="s">
        <v>2660</v>
      </c>
      <c r="D146" t="s">
        <v>2661</v>
      </c>
      <c r="E146" t="s">
        <v>2662</v>
      </c>
      <c r="F146" s="1">
        <v>45107</v>
      </c>
      <c r="G146" s="1">
        <v>45838</v>
      </c>
      <c r="H146" t="s">
        <v>119</v>
      </c>
      <c r="I146" t="s">
        <v>515</v>
      </c>
      <c r="K146" t="s">
        <v>99</v>
      </c>
      <c r="L146" t="s">
        <v>99</v>
      </c>
      <c r="M146" t="s">
        <v>120</v>
      </c>
      <c r="N146" t="s">
        <v>1661</v>
      </c>
      <c r="P146" t="s">
        <v>2663</v>
      </c>
      <c r="Q146" t="s">
        <v>2664</v>
      </c>
      <c r="R146" t="s">
        <v>1962</v>
      </c>
      <c r="S146" t="s">
        <v>2665</v>
      </c>
      <c r="T146" t="s">
        <v>2645</v>
      </c>
      <c r="U146" t="s">
        <v>2646</v>
      </c>
      <c r="V146" t="s">
        <v>2456</v>
      </c>
      <c r="W146" t="s">
        <v>2457</v>
      </c>
      <c r="X146" t="s">
        <v>2458</v>
      </c>
      <c r="Y146" t="s">
        <v>1671</v>
      </c>
      <c r="Z146">
        <v>470</v>
      </c>
      <c r="AA146" t="s">
        <v>1672</v>
      </c>
      <c r="AB146" t="s">
        <v>1673</v>
      </c>
      <c r="AC146" t="s">
        <v>1674</v>
      </c>
      <c r="AD146" t="s">
        <v>1675</v>
      </c>
      <c r="AE146" s="4" t="s">
        <v>2666</v>
      </c>
      <c r="AH146" t="s">
        <v>2667</v>
      </c>
      <c r="AI146" t="s">
        <v>2668</v>
      </c>
      <c r="AJ146" t="s">
        <v>2669</v>
      </c>
      <c r="AK146" t="s">
        <v>2670</v>
      </c>
      <c r="AL146" t="s">
        <v>2671</v>
      </c>
      <c r="AM146" t="s">
        <v>2672</v>
      </c>
      <c r="AN146" t="s">
        <v>2673</v>
      </c>
      <c r="AO146" t="s">
        <v>2674</v>
      </c>
      <c r="AP146" t="s">
        <v>2675</v>
      </c>
      <c r="AQ146" t="s">
        <v>2676</v>
      </c>
      <c r="AR146">
        <v>0.25</v>
      </c>
      <c r="AS146" t="s">
        <v>94</v>
      </c>
      <c r="AT146">
        <v>0</v>
      </c>
      <c r="AU146">
        <v>38091.647591275498</v>
      </c>
      <c r="AV146">
        <v>15972.692928456345</v>
      </c>
      <c r="AW146">
        <v>200.0081088</v>
      </c>
      <c r="AX146">
        <v>1845.1030663361701</v>
      </c>
      <c r="AY146">
        <v>85.191832073138954</v>
      </c>
      <c r="AZ146">
        <v>4541.2561100000003</v>
      </c>
      <c r="BA146">
        <v>171.67342400000001</v>
      </c>
      <c r="BB146">
        <v>221.88435870700346</v>
      </c>
      <c r="BC146">
        <v>8.0823715518076114</v>
      </c>
      <c r="BD146">
        <v>93.041150786719001</v>
      </c>
      <c r="BE146">
        <v>3.389121949145685</v>
      </c>
      <c r="BF146">
        <v>1543</v>
      </c>
      <c r="BG146" t="s">
        <v>2677</v>
      </c>
      <c r="BH146" t="s">
        <v>2677</v>
      </c>
      <c r="BJ146" s="1"/>
      <c r="BK146">
        <v>7.3203100000000001</v>
      </c>
    </row>
    <row r="147" spans="1:63" ht="30" x14ac:dyDescent="0.25">
      <c r="A147">
        <v>7971</v>
      </c>
      <c r="B147" t="s">
        <v>2678</v>
      </c>
      <c r="C147" t="s">
        <v>2679</v>
      </c>
      <c r="D147" t="s">
        <v>2680</v>
      </c>
      <c r="E147" t="s">
        <v>2681</v>
      </c>
      <c r="F147" s="1">
        <v>44743</v>
      </c>
      <c r="G147" s="1">
        <v>44896</v>
      </c>
      <c r="H147" t="s">
        <v>119</v>
      </c>
      <c r="I147" t="s">
        <v>639</v>
      </c>
      <c r="K147" t="s">
        <v>100</v>
      </c>
      <c r="L147" t="s">
        <v>99</v>
      </c>
      <c r="M147" t="s">
        <v>120</v>
      </c>
      <c r="N147" t="s">
        <v>1661</v>
      </c>
      <c r="O147" t="s">
        <v>2682</v>
      </c>
      <c r="P147" t="s">
        <v>2683</v>
      </c>
      <c r="Q147" t="s">
        <v>2684</v>
      </c>
      <c r="R147" t="s">
        <v>1664</v>
      </c>
      <c r="S147" t="s">
        <v>2685</v>
      </c>
      <c r="T147" t="s">
        <v>2645</v>
      </c>
      <c r="U147" t="s">
        <v>2646</v>
      </c>
      <c r="V147" t="s">
        <v>2456</v>
      </c>
      <c r="W147" t="s">
        <v>2457</v>
      </c>
      <c r="X147" t="s">
        <v>2458</v>
      </c>
      <c r="Y147" t="s">
        <v>1671</v>
      </c>
      <c r="Z147">
        <v>470</v>
      </c>
      <c r="AA147" t="s">
        <v>1672</v>
      </c>
      <c r="AB147" t="s">
        <v>1673</v>
      </c>
      <c r="AC147" t="s">
        <v>1674</v>
      </c>
      <c r="AD147" t="s">
        <v>1675</v>
      </c>
      <c r="AE147" s="4" t="s">
        <v>2686</v>
      </c>
      <c r="AH147" t="s">
        <v>2687</v>
      </c>
      <c r="AI147" t="s">
        <v>2688</v>
      </c>
      <c r="AJ147" t="s">
        <v>2689</v>
      </c>
      <c r="AK147" t="s">
        <v>2690</v>
      </c>
      <c r="AL147" t="s">
        <v>2691</v>
      </c>
      <c r="AM147" t="s">
        <v>2692</v>
      </c>
      <c r="AN147" t="s">
        <v>2693</v>
      </c>
      <c r="AO147" t="s">
        <v>2694</v>
      </c>
      <c r="AP147" t="s">
        <v>2695</v>
      </c>
      <c r="AQ147" t="s">
        <v>2696</v>
      </c>
      <c r="AR147">
        <v>0.3</v>
      </c>
      <c r="AS147" t="s">
        <v>154</v>
      </c>
      <c r="AT147">
        <v>1</v>
      </c>
      <c r="AU147">
        <v>53172.778111292355</v>
      </c>
      <c r="AV147">
        <v>24847.434491124801</v>
      </c>
      <c r="AW147">
        <v>1550.0035247999999</v>
      </c>
      <c r="AX147">
        <v>2421.9459190178191</v>
      </c>
      <c r="AY147">
        <v>837.97684072938353</v>
      </c>
      <c r="AZ147">
        <v>3103.5076166666663</v>
      </c>
      <c r="BA147">
        <v>1466.6696039999999</v>
      </c>
      <c r="BB147">
        <v>36.254094286999589</v>
      </c>
      <c r="BC147">
        <v>11.634730021155693</v>
      </c>
      <c r="BD147">
        <v>16.941398678583919</v>
      </c>
      <c r="BE147">
        <v>5.436864544062523</v>
      </c>
      <c r="BF147">
        <v>601</v>
      </c>
      <c r="BG147" t="s">
        <v>2697</v>
      </c>
      <c r="BH147" t="s">
        <v>2697</v>
      </c>
      <c r="BJ147" s="1"/>
      <c r="BK147">
        <v>28.351900000000001</v>
      </c>
    </row>
    <row r="148" spans="1:63" ht="60.75" x14ac:dyDescent="0.3">
      <c r="A148">
        <v>7972</v>
      </c>
      <c r="B148" t="s">
        <v>2698</v>
      </c>
      <c r="C148" t="s">
        <v>2699</v>
      </c>
      <c r="D148" t="s">
        <v>2699</v>
      </c>
      <c r="E148" t="s">
        <v>2700</v>
      </c>
      <c r="F148" s="1">
        <v>45107</v>
      </c>
      <c r="G148" s="1">
        <v>45474</v>
      </c>
      <c r="H148" t="s">
        <v>98</v>
      </c>
      <c r="I148" t="s">
        <v>515</v>
      </c>
      <c r="K148" t="s">
        <v>303</v>
      </c>
      <c r="L148" t="s">
        <v>303</v>
      </c>
      <c r="N148" t="s">
        <v>1661</v>
      </c>
      <c r="P148" t="s">
        <v>2701</v>
      </c>
      <c r="Q148" t="s">
        <v>2702</v>
      </c>
      <c r="R148" t="s">
        <v>1664</v>
      </c>
      <c r="S148" t="s">
        <v>2703</v>
      </c>
      <c r="T148" t="s">
        <v>2645</v>
      </c>
      <c r="U148" t="s">
        <v>2646</v>
      </c>
      <c r="V148" t="s">
        <v>2456</v>
      </c>
      <c r="W148" t="s">
        <v>2457</v>
      </c>
      <c r="X148" t="s">
        <v>2458</v>
      </c>
      <c r="Y148" t="s">
        <v>1671</v>
      </c>
      <c r="Z148">
        <v>470</v>
      </c>
      <c r="AA148" t="s">
        <v>1672</v>
      </c>
      <c r="AB148" t="s">
        <v>1673</v>
      </c>
      <c r="AC148" t="s">
        <v>1674</v>
      </c>
      <c r="AD148" t="s">
        <v>1675</v>
      </c>
      <c r="AE148" s="4" t="s">
        <v>2704</v>
      </c>
      <c r="AF148" s="3">
        <v>5200000</v>
      </c>
      <c r="AG148" s="3" t="s">
        <v>19447</v>
      </c>
      <c r="AH148" t="s">
        <v>2705</v>
      </c>
      <c r="AI148" t="s">
        <v>2706</v>
      </c>
      <c r="AJ148" t="s">
        <v>2707</v>
      </c>
      <c r="AK148" t="s">
        <v>2708</v>
      </c>
      <c r="AL148" t="s">
        <v>2709</v>
      </c>
      <c r="AM148" t="s">
        <v>2710</v>
      </c>
      <c r="AN148" t="s">
        <v>2700</v>
      </c>
      <c r="AO148" t="s">
        <v>2711</v>
      </c>
      <c r="AP148" t="s">
        <v>2712</v>
      </c>
      <c r="AQ148" t="s">
        <v>2713</v>
      </c>
      <c r="AR148">
        <v>0.09</v>
      </c>
      <c r="AS148" t="s">
        <v>154</v>
      </c>
      <c r="AT148">
        <v>1</v>
      </c>
      <c r="AX148">
        <v>150.37059171438401</v>
      </c>
      <c r="AY148">
        <v>196.16735802588764</v>
      </c>
      <c r="AZ148">
        <v>164.82436000000001</v>
      </c>
      <c r="BF148">
        <v>1179</v>
      </c>
      <c r="BJ148" s="1"/>
    </row>
    <row r="149" spans="1:63" ht="60" x14ac:dyDescent="0.25">
      <c r="A149">
        <v>7973</v>
      </c>
      <c r="B149" t="s">
        <v>2714</v>
      </c>
      <c r="C149" t="s">
        <v>2715</v>
      </c>
      <c r="D149" t="s">
        <v>2716</v>
      </c>
      <c r="E149" t="s">
        <v>2717</v>
      </c>
      <c r="F149" s="1">
        <v>45383</v>
      </c>
      <c r="G149" s="1">
        <v>45748</v>
      </c>
      <c r="H149" t="s">
        <v>615</v>
      </c>
      <c r="I149" t="s">
        <v>515</v>
      </c>
      <c r="K149" t="s">
        <v>120</v>
      </c>
      <c r="L149" t="s">
        <v>303</v>
      </c>
      <c r="M149" t="s">
        <v>120</v>
      </c>
      <c r="N149" t="s">
        <v>2430</v>
      </c>
      <c r="P149" t="s">
        <v>2683</v>
      </c>
      <c r="Q149" t="s">
        <v>2684</v>
      </c>
      <c r="R149" t="s">
        <v>1664</v>
      </c>
      <c r="S149" t="s">
        <v>2685</v>
      </c>
      <c r="T149" t="s">
        <v>2645</v>
      </c>
      <c r="U149" t="s">
        <v>2646</v>
      </c>
      <c r="V149" t="s">
        <v>2456</v>
      </c>
      <c r="W149" t="s">
        <v>2457</v>
      </c>
      <c r="X149" t="s">
        <v>2458</v>
      </c>
      <c r="Y149" t="s">
        <v>1671</v>
      </c>
      <c r="Z149">
        <v>464</v>
      </c>
      <c r="AA149" t="s">
        <v>430</v>
      </c>
      <c r="AB149" t="s">
        <v>431</v>
      </c>
      <c r="AC149" t="s">
        <v>432</v>
      </c>
      <c r="AD149" t="s">
        <v>433</v>
      </c>
      <c r="AE149" s="4" t="s">
        <v>2718</v>
      </c>
      <c r="AH149" t="s">
        <v>2719</v>
      </c>
      <c r="AI149" t="s">
        <v>2720</v>
      </c>
      <c r="AJ149" t="s">
        <v>2721</v>
      </c>
      <c r="AK149" t="s">
        <v>2722</v>
      </c>
      <c r="AL149" t="s">
        <v>2723</v>
      </c>
      <c r="AM149" t="s">
        <v>2724</v>
      </c>
      <c r="AN149" t="s">
        <v>2725</v>
      </c>
      <c r="AO149" t="s">
        <v>2726</v>
      </c>
      <c r="AP149" t="s">
        <v>2695</v>
      </c>
      <c r="AQ149" t="s">
        <v>2727</v>
      </c>
      <c r="AR149">
        <v>0.06</v>
      </c>
      <c r="AS149" t="s">
        <v>154</v>
      </c>
      <c r="AT149">
        <v>1</v>
      </c>
      <c r="AU149">
        <v>404028.06556277839</v>
      </c>
      <c r="AV149">
        <v>61237.769783390919</v>
      </c>
      <c r="AX149">
        <v>871.94239421781901</v>
      </c>
      <c r="AY149">
        <v>837.97684072938353</v>
      </c>
      <c r="AZ149">
        <v>3075.1557166666662</v>
      </c>
      <c r="BF149">
        <v>1453</v>
      </c>
      <c r="BJ149" s="1"/>
    </row>
    <row r="150" spans="1:63" ht="30" x14ac:dyDescent="0.25">
      <c r="A150">
        <v>7974</v>
      </c>
      <c r="B150" t="s">
        <v>2728</v>
      </c>
      <c r="C150" t="s">
        <v>2729</v>
      </c>
      <c r="D150" t="s">
        <v>2730</v>
      </c>
      <c r="E150" t="s">
        <v>2731</v>
      </c>
      <c r="F150" s="1">
        <v>44713</v>
      </c>
      <c r="G150" s="1">
        <v>44927</v>
      </c>
      <c r="H150" t="s">
        <v>615</v>
      </c>
      <c r="I150" t="s">
        <v>515</v>
      </c>
      <c r="K150" t="s">
        <v>99</v>
      </c>
      <c r="L150" t="s">
        <v>99</v>
      </c>
      <c r="M150" t="s">
        <v>120</v>
      </c>
      <c r="P150" t="s">
        <v>2683</v>
      </c>
      <c r="Q150" t="s">
        <v>2684</v>
      </c>
      <c r="R150" t="s">
        <v>1664</v>
      </c>
      <c r="S150" t="s">
        <v>2685</v>
      </c>
      <c r="T150" t="s">
        <v>2645</v>
      </c>
      <c r="U150" t="s">
        <v>2646</v>
      </c>
      <c r="V150" t="s">
        <v>2456</v>
      </c>
      <c r="W150" t="s">
        <v>2457</v>
      </c>
      <c r="X150" t="s">
        <v>2458</v>
      </c>
      <c r="Y150" t="s">
        <v>1671</v>
      </c>
      <c r="Z150">
        <v>470</v>
      </c>
      <c r="AA150" t="s">
        <v>1672</v>
      </c>
      <c r="AB150" t="s">
        <v>1673</v>
      </c>
      <c r="AC150" t="s">
        <v>1674</v>
      </c>
      <c r="AD150" t="s">
        <v>1675</v>
      </c>
      <c r="AE150" s="4" t="s">
        <v>2732</v>
      </c>
      <c r="AH150" t="s">
        <v>2733</v>
      </c>
      <c r="AI150" t="s">
        <v>2734</v>
      </c>
      <c r="AJ150" t="s">
        <v>2735</v>
      </c>
      <c r="AK150" t="s">
        <v>2736</v>
      </c>
      <c r="AL150" t="s">
        <v>2737</v>
      </c>
      <c r="AM150" t="s">
        <v>2738</v>
      </c>
      <c r="AN150" t="s">
        <v>2739</v>
      </c>
      <c r="AO150" t="s">
        <v>2740</v>
      </c>
      <c r="AP150" t="s">
        <v>2741</v>
      </c>
      <c r="AQ150" t="s">
        <v>2742</v>
      </c>
      <c r="AR150">
        <v>0.25</v>
      </c>
      <c r="AS150" t="s">
        <v>94</v>
      </c>
      <c r="AT150">
        <v>0</v>
      </c>
      <c r="AU150">
        <v>36306.892575414655</v>
      </c>
      <c r="AV150">
        <v>15223.464318410151</v>
      </c>
      <c r="AW150">
        <v>894.68744000000004</v>
      </c>
      <c r="AX150">
        <v>1766.6298342178191</v>
      </c>
      <c r="AY150">
        <v>837.97684072938353</v>
      </c>
      <c r="AZ150">
        <v>3075.1557166666662</v>
      </c>
      <c r="BA150">
        <v>803.34472000000005</v>
      </c>
      <c r="BB150">
        <v>45.194661359590022</v>
      </c>
      <c r="BC150">
        <v>9.36106445475051</v>
      </c>
      <c r="BD150">
        <v>18.950101916908288</v>
      </c>
      <c r="BE150">
        <v>3.9250902680041437</v>
      </c>
      <c r="BF150">
        <v>632</v>
      </c>
      <c r="BG150" t="s">
        <v>2743</v>
      </c>
      <c r="BJ150" s="1"/>
    </row>
    <row r="151" spans="1:63" x14ac:dyDescent="0.25">
      <c r="A151">
        <v>7975</v>
      </c>
      <c r="B151" t="s">
        <v>2744</v>
      </c>
      <c r="C151" t="s">
        <v>2745</v>
      </c>
      <c r="D151" t="s">
        <v>2746</v>
      </c>
      <c r="F151" s="1">
        <v>45290</v>
      </c>
      <c r="G151" s="1">
        <v>46021</v>
      </c>
      <c r="H151" t="s">
        <v>98</v>
      </c>
      <c r="I151" t="s">
        <v>515</v>
      </c>
      <c r="K151" t="s">
        <v>303</v>
      </c>
      <c r="L151" t="s">
        <v>303</v>
      </c>
      <c r="N151" t="s">
        <v>1661</v>
      </c>
      <c r="P151" t="s">
        <v>2701</v>
      </c>
      <c r="Q151" t="s">
        <v>2702</v>
      </c>
      <c r="R151" t="s">
        <v>1664</v>
      </c>
      <c r="S151" t="s">
        <v>2703</v>
      </c>
      <c r="T151" t="s">
        <v>2645</v>
      </c>
      <c r="U151" t="s">
        <v>2646</v>
      </c>
      <c r="V151" t="s">
        <v>2456</v>
      </c>
      <c r="W151" t="s">
        <v>2457</v>
      </c>
      <c r="X151" t="s">
        <v>2458</v>
      </c>
      <c r="Y151" t="s">
        <v>1671</v>
      </c>
      <c r="Z151">
        <v>470</v>
      </c>
      <c r="AA151" t="s">
        <v>1672</v>
      </c>
      <c r="AB151" t="s">
        <v>1673</v>
      </c>
      <c r="AC151" t="s">
        <v>1674</v>
      </c>
      <c r="AD151" t="s">
        <v>1675</v>
      </c>
      <c r="AE151" s="4"/>
      <c r="AR151">
        <v>0.09</v>
      </c>
      <c r="AS151" t="s">
        <v>154</v>
      </c>
      <c r="AT151">
        <v>1</v>
      </c>
      <c r="AU151">
        <v>0</v>
      </c>
      <c r="AV151">
        <v>0</v>
      </c>
      <c r="BF151">
        <v>1726</v>
      </c>
      <c r="BJ151" s="1"/>
    </row>
    <row r="152" spans="1:63" x14ac:dyDescent="0.25">
      <c r="A152">
        <v>7976</v>
      </c>
      <c r="B152" t="s">
        <v>2747</v>
      </c>
      <c r="C152" t="s">
        <v>2748</v>
      </c>
      <c r="D152" t="s">
        <v>2749</v>
      </c>
      <c r="F152" s="1">
        <v>45290</v>
      </c>
      <c r="G152" s="1">
        <v>46021</v>
      </c>
      <c r="H152" t="s">
        <v>98</v>
      </c>
      <c r="I152" t="s">
        <v>515</v>
      </c>
      <c r="K152" t="s">
        <v>303</v>
      </c>
      <c r="L152" t="s">
        <v>303</v>
      </c>
      <c r="N152" t="s">
        <v>1661</v>
      </c>
      <c r="P152" t="s">
        <v>2701</v>
      </c>
      <c r="Q152" t="s">
        <v>2702</v>
      </c>
      <c r="R152" t="s">
        <v>1664</v>
      </c>
      <c r="S152" t="s">
        <v>2703</v>
      </c>
      <c r="T152" t="s">
        <v>2645</v>
      </c>
      <c r="U152" t="s">
        <v>2646</v>
      </c>
      <c r="V152" t="s">
        <v>2456</v>
      </c>
      <c r="W152" t="s">
        <v>2457</v>
      </c>
      <c r="X152" t="s">
        <v>2458</v>
      </c>
      <c r="Y152" t="s">
        <v>1671</v>
      </c>
      <c r="Z152">
        <v>470</v>
      </c>
      <c r="AA152" t="s">
        <v>1672</v>
      </c>
      <c r="AB152" t="s">
        <v>1673</v>
      </c>
      <c r="AC152" t="s">
        <v>1674</v>
      </c>
      <c r="AD152" t="s">
        <v>1675</v>
      </c>
      <c r="AE152" s="4"/>
      <c r="AR152">
        <v>0.09</v>
      </c>
      <c r="AS152" t="s">
        <v>154</v>
      </c>
      <c r="AT152">
        <v>1</v>
      </c>
      <c r="AU152">
        <v>0</v>
      </c>
      <c r="AV152">
        <v>0</v>
      </c>
      <c r="BF152">
        <v>1726</v>
      </c>
      <c r="BJ152" s="1"/>
    </row>
    <row r="153" spans="1:63" ht="75" x14ac:dyDescent="0.25">
      <c r="A153">
        <v>7977</v>
      </c>
      <c r="B153" t="s">
        <v>2750</v>
      </c>
      <c r="C153" t="s">
        <v>2751</v>
      </c>
      <c r="D153" t="s">
        <v>2752</v>
      </c>
      <c r="E153" t="s">
        <v>2753</v>
      </c>
      <c r="F153" s="1">
        <v>45657</v>
      </c>
      <c r="G153" s="1">
        <v>46387</v>
      </c>
      <c r="H153" t="s">
        <v>98</v>
      </c>
      <c r="I153" t="s">
        <v>515</v>
      </c>
      <c r="K153" t="s">
        <v>303</v>
      </c>
      <c r="L153" t="s">
        <v>303</v>
      </c>
      <c r="M153" t="s">
        <v>120</v>
      </c>
      <c r="N153" t="s">
        <v>1661</v>
      </c>
      <c r="P153" t="s">
        <v>2701</v>
      </c>
      <c r="Q153" t="s">
        <v>2702</v>
      </c>
      <c r="R153" t="s">
        <v>1664</v>
      </c>
      <c r="S153" t="s">
        <v>2703</v>
      </c>
      <c r="T153" t="s">
        <v>2645</v>
      </c>
      <c r="U153" t="s">
        <v>2646</v>
      </c>
      <c r="V153" t="s">
        <v>2456</v>
      </c>
      <c r="W153" t="s">
        <v>2457</v>
      </c>
      <c r="X153" t="s">
        <v>2458</v>
      </c>
      <c r="Y153" t="s">
        <v>1671</v>
      </c>
      <c r="Z153">
        <v>470</v>
      </c>
      <c r="AA153" t="s">
        <v>1672</v>
      </c>
      <c r="AB153" t="s">
        <v>1673</v>
      </c>
      <c r="AC153" t="s">
        <v>1674</v>
      </c>
      <c r="AD153" t="s">
        <v>1675</v>
      </c>
      <c r="AE153" s="4" t="s">
        <v>2754</v>
      </c>
      <c r="AH153" t="s">
        <v>2755</v>
      </c>
      <c r="AI153" t="s">
        <v>2756</v>
      </c>
      <c r="AJ153" t="s">
        <v>2757</v>
      </c>
      <c r="AK153" t="s">
        <v>2758</v>
      </c>
      <c r="AL153" t="s">
        <v>2759</v>
      </c>
      <c r="AM153" t="s">
        <v>2760</v>
      </c>
      <c r="AN153" t="s">
        <v>2761</v>
      </c>
      <c r="AO153" t="s">
        <v>2761</v>
      </c>
      <c r="AP153" t="s">
        <v>2762</v>
      </c>
      <c r="AQ153" t="s">
        <v>2763</v>
      </c>
      <c r="AR153">
        <v>0.09</v>
      </c>
      <c r="AS153" t="s">
        <v>154</v>
      </c>
      <c r="AT153">
        <v>1</v>
      </c>
      <c r="AU153">
        <v>17217.795763753889</v>
      </c>
      <c r="AV153">
        <v>3361.548024398594</v>
      </c>
      <c r="BF153">
        <v>2092</v>
      </c>
      <c r="BJ153" s="1"/>
    </row>
    <row r="154" spans="1:63" ht="16.5" x14ac:dyDescent="0.3">
      <c r="A154">
        <v>7978</v>
      </c>
      <c r="B154" t="s">
        <v>2764</v>
      </c>
      <c r="C154" t="s">
        <v>2765</v>
      </c>
      <c r="D154" t="s">
        <v>2766</v>
      </c>
      <c r="E154" t="s">
        <v>2767</v>
      </c>
      <c r="F154" s="1">
        <v>44407</v>
      </c>
      <c r="G154" s="1">
        <v>44925</v>
      </c>
      <c r="H154" t="s">
        <v>119</v>
      </c>
      <c r="I154" t="s">
        <v>616</v>
      </c>
      <c r="J154" t="s">
        <v>2394</v>
      </c>
      <c r="K154" t="s">
        <v>100</v>
      </c>
      <c r="L154" t="s">
        <v>100</v>
      </c>
      <c r="M154" t="s">
        <v>69</v>
      </c>
      <c r="N154" t="s">
        <v>1084</v>
      </c>
      <c r="P154" t="s">
        <v>2768</v>
      </c>
      <c r="Q154" t="s">
        <v>2769</v>
      </c>
      <c r="R154" t="s">
        <v>1703</v>
      </c>
      <c r="S154" t="s">
        <v>2770</v>
      </c>
      <c r="T154" t="s">
        <v>2771</v>
      </c>
      <c r="U154" t="s">
        <v>2772</v>
      </c>
      <c r="V154" t="s">
        <v>2773</v>
      </c>
      <c r="W154" t="s">
        <v>2774</v>
      </c>
      <c r="X154" t="s">
        <v>2775</v>
      </c>
      <c r="Y154" t="s">
        <v>1671</v>
      </c>
      <c r="Z154">
        <v>465</v>
      </c>
      <c r="AA154" t="s">
        <v>1707</v>
      </c>
      <c r="AB154" t="s">
        <v>1708</v>
      </c>
      <c r="AC154" t="s">
        <v>1709</v>
      </c>
      <c r="AD154" t="s">
        <v>1675</v>
      </c>
      <c r="AE154" s="4" t="s">
        <v>2776</v>
      </c>
      <c r="AF154" s="3">
        <v>270000</v>
      </c>
      <c r="AG154" s="3" t="s">
        <v>19447</v>
      </c>
      <c r="AH154" t="s">
        <v>2777</v>
      </c>
      <c r="AI154" t="s">
        <v>2778</v>
      </c>
      <c r="AJ154" t="s">
        <v>2779</v>
      </c>
      <c r="AK154" t="s">
        <v>2780</v>
      </c>
      <c r="AL154" t="s">
        <v>2781</v>
      </c>
      <c r="AM154" t="s">
        <v>2782</v>
      </c>
      <c r="AN154" t="s">
        <v>2783</v>
      </c>
      <c r="AO154" t="s">
        <v>2784</v>
      </c>
      <c r="AP154" t="s">
        <v>2785</v>
      </c>
      <c r="AQ154" t="s">
        <v>2786</v>
      </c>
      <c r="AR154">
        <v>0.36</v>
      </c>
      <c r="AS154" t="s">
        <v>94</v>
      </c>
      <c r="AT154">
        <v>0</v>
      </c>
      <c r="AU154">
        <v>208156.05179375541</v>
      </c>
      <c r="AV154">
        <v>122346.43180217338</v>
      </c>
      <c r="AW154">
        <v>628.59676499999989</v>
      </c>
      <c r="AX154">
        <v>689.911085888451</v>
      </c>
      <c r="AY154">
        <v>789.82911944904583</v>
      </c>
      <c r="AZ154">
        <v>2107.91239</v>
      </c>
      <c r="BA154">
        <v>46.247733199999999</v>
      </c>
      <c r="BB154">
        <v>4500.8919873667537</v>
      </c>
      <c r="BC154">
        <v>96.62979532112962</v>
      </c>
      <c r="BD154">
        <v>2645.4579140794162</v>
      </c>
      <c r="BE154">
        <v>56.795421326631946</v>
      </c>
      <c r="BF154">
        <v>630</v>
      </c>
      <c r="BG154" t="s">
        <v>2787</v>
      </c>
      <c r="BH154" t="s">
        <v>2787</v>
      </c>
      <c r="BJ154" s="1"/>
    </row>
    <row r="155" spans="1:63" ht="16.5" x14ac:dyDescent="0.3">
      <c r="A155">
        <v>7979</v>
      </c>
      <c r="B155" t="s">
        <v>2788</v>
      </c>
      <c r="C155" t="s">
        <v>2789</v>
      </c>
      <c r="D155" t="s">
        <v>2790</v>
      </c>
      <c r="E155" t="s">
        <v>2791</v>
      </c>
      <c r="F155" s="1">
        <v>45137</v>
      </c>
      <c r="G155" s="1">
        <v>45504</v>
      </c>
      <c r="H155" t="s">
        <v>119</v>
      </c>
      <c r="I155" t="s">
        <v>616</v>
      </c>
      <c r="J155" t="s">
        <v>2394</v>
      </c>
      <c r="K155" t="s">
        <v>120</v>
      </c>
      <c r="L155" t="s">
        <v>99</v>
      </c>
      <c r="M155" t="s">
        <v>69</v>
      </c>
      <c r="N155" t="s">
        <v>1084</v>
      </c>
      <c r="P155" t="s">
        <v>2792</v>
      </c>
      <c r="Q155" t="s">
        <v>2793</v>
      </c>
      <c r="R155" t="s">
        <v>1703</v>
      </c>
      <c r="S155" t="s">
        <v>2794</v>
      </c>
      <c r="T155" t="s">
        <v>2771</v>
      </c>
      <c r="U155" t="s">
        <v>2772</v>
      </c>
      <c r="V155" t="s">
        <v>2773</v>
      </c>
      <c r="W155" t="s">
        <v>2774</v>
      </c>
      <c r="X155" t="s">
        <v>2775</v>
      </c>
      <c r="Y155" t="s">
        <v>1671</v>
      </c>
      <c r="Z155">
        <v>465</v>
      </c>
      <c r="AA155" t="s">
        <v>1707</v>
      </c>
      <c r="AB155" t="s">
        <v>1708</v>
      </c>
      <c r="AC155" t="s">
        <v>1709</v>
      </c>
      <c r="AD155" t="s">
        <v>1675</v>
      </c>
      <c r="AE155" s="4" t="s">
        <v>2795</v>
      </c>
      <c r="AF155" s="3">
        <v>2900000</v>
      </c>
      <c r="AG155" s="3" t="s">
        <v>19447</v>
      </c>
      <c r="AH155" t="s">
        <v>2796</v>
      </c>
      <c r="AI155" t="s">
        <v>2797</v>
      </c>
      <c r="AJ155" t="s">
        <v>2798</v>
      </c>
      <c r="AK155" t="s">
        <v>2799</v>
      </c>
      <c r="AL155" t="s">
        <v>2800</v>
      </c>
      <c r="AM155" t="s">
        <v>2801</v>
      </c>
      <c r="AN155" t="s">
        <v>2802</v>
      </c>
      <c r="AO155" t="s">
        <v>2803</v>
      </c>
      <c r="AP155" t="s">
        <v>2804</v>
      </c>
      <c r="AQ155" t="s">
        <v>2805</v>
      </c>
      <c r="AR155">
        <v>0.1</v>
      </c>
      <c r="AS155" t="s">
        <v>94</v>
      </c>
      <c r="AT155">
        <v>0</v>
      </c>
      <c r="AU155">
        <v>116591.83265503992</v>
      </c>
      <c r="AV155">
        <v>25876.700362448479</v>
      </c>
      <c r="AW155">
        <v>5822.6169</v>
      </c>
      <c r="AX155">
        <v>7458.5215014039304</v>
      </c>
      <c r="AY155">
        <v>3129.3725043734107</v>
      </c>
      <c r="AZ155">
        <v>3006.5960799999998</v>
      </c>
      <c r="BA155">
        <v>3165.9806573999999</v>
      </c>
      <c r="BB155">
        <v>36.826451350081427</v>
      </c>
      <c r="BC155">
        <v>18.888680953709859</v>
      </c>
      <c r="BD155">
        <v>8.1733602199892186</v>
      </c>
      <c r="BE155">
        <v>4.1922039147217163</v>
      </c>
      <c r="BF155">
        <v>1209</v>
      </c>
      <c r="BG155" t="s">
        <v>2806</v>
      </c>
      <c r="BH155" t="s">
        <v>2806</v>
      </c>
      <c r="BI155">
        <v>7384</v>
      </c>
      <c r="BJ155" s="1">
        <v>44561</v>
      </c>
      <c r="BK155">
        <v>20.575669999999999</v>
      </c>
    </row>
    <row r="156" spans="1:63" ht="16.5" x14ac:dyDescent="0.3">
      <c r="A156">
        <v>7980</v>
      </c>
      <c r="B156" t="s">
        <v>2807</v>
      </c>
      <c r="C156" t="s">
        <v>2808</v>
      </c>
      <c r="D156" t="s">
        <v>2809</v>
      </c>
      <c r="E156" t="s">
        <v>2810</v>
      </c>
      <c r="F156" s="1">
        <v>44560</v>
      </c>
      <c r="G156" s="1">
        <v>45656</v>
      </c>
      <c r="H156" t="s">
        <v>119</v>
      </c>
      <c r="I156" t="s">
        <v>515</v>
      </c>
      <c r="J156" t="s">
        <v>2811</v>
      </c>
      <c r="K156" t="s">
        <v>100</v>
      </c>
      <c r="L156" t="s">
        <v>100</v>
      </c>
      <c r="M156" t="s">
        <v>69</v>
      </c>
      <c r="N156" t="s">
        <v>2812</v>
      </c>
      <c r="P156" t="s">
        <v>2768</v>
      </c>
      <c r="Q156" t="s">
        <v>2769</v>
      </c>
      <c r="R156" t="s">
        <v>1703</v>
      </c>
      <c r="S156" t="s">
        <v>2770</v>
      </c>
      <c r="T156" t="s">
        <v>2771</v>
      </c>
      <c r="U156" t="s">
        <v>2772</v>
      </c>
      <c r="V156" t="s">
        <v>2773</v>
      </c>
      <c r="W156" t="s">
        <v>2774</v>
      </c>
      <c r="X156" t="s">
        <v>2775</v>
      </c>
      <c r="Y156" t="s">
        <v>1671</v>
      </c>
      <c r="Z156">
        <v>465</v>
      </c>
      <c r="AA156" t="s">
        <v>1707</v>
      </c>
      <c r="AB156" t="s">
        <v>1708</v>
      </c>
      <c r="AC156" t="s">
        <v>1709</v>
      </c>
      <c r="AD156" t="s">
        <v>1675</v>
      </c>
      <c r="AE156" s="4" t="s">
        <v>2813</v>
      </c>
      <c r="AF156" s="3">
        <v>1600000</v>
      </c>
      <c r="AG156" s="3" t="s">
        <v>19447</v>
      </c>
      <c r="AH156" t="s">
        <v>2814</v>
      </c>
      <c r="AI156" t="s">
        <v>2815</v>
      </c>
      <c r="AJ156" t="s">
        <v>2816</v>
      </c>
      <c r="AK156" t="s">
        <v>2817</v>
      </c>
      <c r="AL156" t="s">
        <v>2818</v>
      </c>
      <c r="AM156" t="s">
        <v>2819</v>
      </c>
      <c r="AN156" t="s">
        <v>2820</v>
      </c>
      <c r="AO156" t="s">
        <v>2821</v>
      </c>
      <c r="AP156" t="s">
        <v>2822</v>
      </c>
      <c r="AQ156" t="s">
        <v>2823</v>
      </c>
      <c r="AR156">
        <v>0.36</v>
      </c>
      <c r="AS156" t="s">
        <v>94</v>
      </c>
      <c r="AT156">
        <v>0</v>
      </c>
      <c r="AU156">
        <v>68752.503928850594</v>
      </c>
      <c r="AV156">
        <v>38162.43673381125</v>
      </c>
      <c r="AW156">
        <v>7185.4394418000002</v>
      </c>
      <c r="AX156">
        <v>3791.0597441249174</v>
      </c>
      <c r="AY156">
        <v>888.29204170403216</v>
      </c>
      <c r="AZ156">
        <v>1520.08905</v>
      </c>
      <c r="BA156">
        <v>2787.3598780000002</v>
      </c>
      <c r="BB156">
        <v>24.665815301245647</v>
      </c>
      <c r="BC156">
        <v>15.961304493231266</v>
      </c>
      <c r="BD156">
        <v>13.691248494684421</v>
      </c>
      <c r="BE156">
        <v>8.859637658322864</v>
      </c>
      <c r="BF156">
        <v>1361</v>
      </c>
      <c r="BG156" t="s">
        <v>2824</v>
      </c>
      <c r="BH156" t="s">
        <v>2824</v>
      </c>
      <c r="BJ156" s="1"/>
      <c r="BK156">
        <v>41.118270000000003</v>
      </c>
    </row>
    <row r="157" spans="1:63" x14ac:dyDescent="0.25">
      <c r="A157">
        <v>7981</v>
      </c>
      <c r="B157" t="s">
        <v>2825</v>
      </c>
      <c r="C157" t="s">
        <v>2826</v>
      </c>
      <c r="D157" t="s">
        <v>2827</v>
      </c>
      <c r="E157" t="s">
        <v>2828</v>
      </c>
      <c r="F157" s="1">
        <v>43830</v>
      </c>
      <c r="G157" s="1">
        <v>46203</v>
      </c>
      <c r="H157" t="s">
        <v>65</v>
      </c>
      <c r="I157" t="s">
        <v>515</v>
      </c>
      <c r="J157" t="s">
        <v>2829</v>
      </c>
      <c r="K157" t="s">
        <v>132</v>
      </c>
      <c r="L157" t="s">
        <v>68</v>
      </c>
      <c r="M157" t="s">
        <v>69</v>
      </c>
      <c r="N157" t="s">
        <v>2812</v>
      </c>
      <c r="P157" t="s">
        <v>2792</v>
      </c>
      <c r="Q157" t="s">
        <v>2793</v>
      </c>
      <c r="R157" t="s">
        <v>1703</v>
      </c>
      <c r="S157" t="s">
        <v>2794</v>
      </c>
      <c r="T157" t="s">
        <v>2771</v>
      </c>
      <c r="U157" t="s">
        <v>2772</v>
      </c>
      <c r="V157" t="s">
        <v>2773</v>
      </c>
      <c r="W157" t="s">
        <v>2774</v>
      </c>
      <c r="X157" t="s">
        <v>2775</v>
      </c>
      <c r="Y157" t="s">
        <v>1671</v>
      </c>
      <c r="Z157">
        <v>465</v>
      </c>
      <c r="AA157" t="s">
        <v>1707</v>
      </c>
      <c r="AB157" t="s">
        <v>1708</v>
      </c>
      <c r="AC157" t="s">
        <v>1709</v>
      </c>
      <c r="AD157" t="s">
        <v>1675</v>
      </c>
      <c r="AE157" s="4" t="s">
        <v>2830</v>
      </c>
      <c r="AH157" t="s">
        <v>2831</v>
      </c>
      <c r="AI157" t="s">
        <v>2832</v>
      </c>
      <c r="AJ157" t="s">
        <v>2833</v>
      </c>
      <c r="AK157" t="s">
        <v>2834</v>
      </c>
      <c r="AL157" t="s">
        <v>2835</v>
      </c>
      <c r="AM157" t="s">
        <v>2836</v>
      </c>
      <c r="AN157" t="s">
        <v>2837</v>
      </c>
      <c r="AO157" t="s">
        <v>2838</v>
      </c>
      <c r="AP157" t="s">
        <v>2839</v>
      </c>
      <c r="AQ157" t="s">
        <v>2840</v>
      </c>
      <c r="AR157">
        <v>0.72</v>
      </c>
      <c r="AS157" t="s">
        <v>94</v>
      </c>
      <c r="AT157">
        <v>0</v>
      </c>
      <c r="AU157">
        <v>323908.11497244198</v>
      </c>
      <c r="AV157">
        <v>296018.63526697567</v>
      </c>
      <c r="AW157">
        <v>8482.2354002000011</v>
      </c>
      <c r="AX157">
        <v>4882.61788557829</v>
      </c>
      <c r="AY157">
        <v>853.01913785805345</v>
      </c>
      <c r="AZ157">
        <v>3629.0243999999998</v>
      </c>
      <c r="BA157">
        <v>3584.1655852000004</v>
      </c>
      <c r="BB157">
        <v>90.371972854699351</v>
      </c>
      <c r="BC157">
        <v>44.904974863692154</v>
      </c>
      <c r="BD157">
        <v>82.590669496219022</v>
      </c>
      <c r="BE157">
        <v>41.038519139845995</v>
      </c>
      <c r="BF157">
        <v>1908</v>
      </c>
      <c r="BG157" t="s">
        <v>2841</v>
      </c>
      <c r="BH157" t="s">
        <v>2841</v>
      </c>
      <c r="BJ157" s="1"/>
      <c r="BK157">
        <v>31.435600000000001</v>
      </c>
    </row>
    <row r="158" spans="1:63" ht="60" x14ac:dyDescent="0.25">
      <c r="A158">
        <v>7982</v>
      </c>
      <c r="B158" t="s">
        <v>2842</v>
      </c>
      <c r="C158" t="s">
        <v>2843</v>
      </c>
      <c r="D158" t="s">
        <v>2844</v>
      </c>
      <c r="E158" t="s">
        <v>2845</v>
      </c>
      <c r="F158" s="1">
        <v>44561</v>
      </c>
      <c r="G158" s="1">
        <v>44561</v>
      </c>
      <c r="H158" t="s">
        <v>119</v>
      </c>
      <c r="I158" t="s">
        <v>66</v>
      </c>
      <c r="K158" t="s">
        <v>133</v>
      </c>
      <c r="L158" t="s">
        <v>133</v>
      </c>
      <c r="M158" t="s">
        <v>69</v>
      </c>
      <c r="N158" t="s">
        <v>2846</v>
      </c>
      <c r="O158" t="s">
        <v>2847</v>
      </c>
      <c r="P158" t="s">
        <v>2848</v>
      </c>
      <c r="Q158" t="s">
        <v>2849</v>
      </c>
      <c r="R158" t="s">
        <v>817</v>
      </c>
      <c r="S158" t="s">
        <v>2850</v>
      </c>
      <c r="T158" t="s">
        <v>2851</v>
      </c>
      <c r="U158" t="s">
        <v>2852</v>
      </c>
      <c r="V158" t="s">
        <v>2773</v>
      </c>
      <c r="W158" t="s">
        <v>2774</v>
      </c>
      <c r="X158" t="s">
        <v>2775</v>
      </c>
      <c r="Y158" t="s">
        <v>1671</v>
      </c>
      <c r="Z158">
        <v>465</v>
      </c>
      <c r="AA158" t="s">
        <v>1707</v>
      </c>
      <c r="AB158" t="s">
        <v>1708</v>
      </c>
      <c r="AC158" t="s">
        <v>1709</v>
      </c>
      <c r="AD158" t="s">
        <v>1675</v>
      </c>
      <c r="AE158" s="4" t="s">
        <v>2853</v>
      </c>
      <c r="AH158" t="s">
        <v>2854</v>
      </c>
      <c r="AI158" t="s">
        <v>2855</v>
      </c>
      <c r="AJ158" t="s">
        <v>2856</v>
      </c>
      <c r="AK158" t="s">
        <v>2857</v>
      </c>
      <c r="AL158" t="s">
        <v>2858</v>
      </c>
      <c r="AM158" t="s">
        <v>2859</v>
      </c>
      <c r="AN158" t="s">
        <v>2860</v>
      </c>
      <c r="AO158" t="s">
        <v>2861</v>
      </c>
      <c r="AP158" t="s">
        <v>2862</v>
      </c>
      <c r="AQ158" t="s">
        <v>2863</v>
      </c>
      <c r="AR158">
        <v>0.49</v>
      </c>
      <c r="AS158" t="s">
        <v>94</v>
      </c>
      <c r="AT158">
        <v>0</v>
      </c>
      <c r="AU158">
        <v>3336.3311794890556</v>
      </c>
      <c r="AV158">
        <v>2003.7682043733489</v>
      </c>
      <c r="AW158">
        <v>63.203648200000003</v>
      </c>
      <c r="AX158">
        <v>660.77024235568706</v>
      </c>
      <c r="AY158">
        <v>597.97324837809083</v>
      </c>
      <c r="AZ158">
        <v>1778.59988</v>
      </c>
      <c r="BA158">
        <v>52.453524200000004</v>
      </c>
      <c r="BB158">
        <v>63.605472279955123</v>
      </c>
      <c r="BC158">
        <v>1.8220829451704179</v>
      </c>
      <c r="BD158">
        <v>38.200830829463101</v>
      </c>
      <c r="BE158">
        <v>1.0943253756428852</v>
      </c>
      <c r="BF158">
        <v>266</v>
      </c>
      <c r="BG158" t="s">
        <v>2864</v>
      </c>
      <c r="BH158" t="s">
        <v>2864</v>
      </c>
      <c r="BJ158" s="1"/>
      <c r="BK158">
        <v>12.170400000000001</v>
      </c>
    </row>
    <row r="159" spans="1:63" ht="30" x14ac:dyDescent="0.25">
      <c r="A159">
        <v>7983</v>
      </c>
      <c r="B159" t="s">
        <v>2865</v>
      </c>
      <c r="C159" t="s">
        <v>2866</v>
      </c>
      <c r="D159" t="s">
        <v>2867</v>
      </c>
      <c r="E159" t="s">
        <v>2868</v>
      </c>
      <c r="F159" s="1">
        <v>45078</v>
      </c>
      <c r="G159" s="1">
        <v>45261</v>
      </c>
      <c r="H159" t="s">
        <v>119</v>
      </c>
      <c r="I159" t="s">
        <v>639</v>
      </c>
      <c r="K159" t="s">
        <v>99</v>
      </c>
      <c r="L159" t="s">
        <v>99</v>
      </c>
      <c r="M159" t="s">
        <v>69</v>
      </c>
      <c r="N159" t="s">
        <v>2869</v>
      </c>
      <c r="O159" t="s">
        <v>2870</v>
      </c>
      <c r="P159" t="s">
        <v>2848</v>
      </c>
      <c r="Q159" t="s">
        <v>2849</v>
      </c>
      <c r="R159" t="s">
        <v>817</v>
      </c>
      <c r="S159" t="s">
        <v>2850</v>
      </c>
      <c r="T159" t="s">
        <v>2851</v>
      </c>
      <c r="U159" t="s">
        <v>2852</v>
      </c>
      <c r="V159" t="s">
        <v>2773</v>
      </c>
      <c r="W159" t="s">
        <v>2774</v>
      </c>
      <c r="X159" t="s">
        <v>2775</v>
      </c>
      <c r="Y159" t="s">
        <v>1671</v>
      </c>
      <c r="Z159">
        <v>465</v>
      </c>
      <c r="AA159" t="s">
        <v>1707</v>
      </c>
      <c r="AB159" t="s">
        <v>1708</v>
      </c>
      <c r="AC159" t="s">
        <v>1709</v>
      </c>
      <c r="AD159" t="s">
        <v>1675</v>
      </c>
      <c r="AE159" s="4" t="s">
        <v>2871</v>
      </c>
      <c r="AH159" t="s">
        <v>2872</v>
      </c>
      <c r="AI159" t="s">
        <v>2873</v>
      </c>
      <c r="AJ159" t="s">
        <v>2874</v>
      </c>
      <c r="AK159" t="s">
        <v>2875</v>
      </c>
      <c r="AL159" t="s">
        <v>2876</v>
      </c>
      <c r="AM159" t="s">
        <v>2877</v>
      </c>
      <c r="AN159" t="s">
        <v>2878</v>
      </c>
      <c r="AO159" t="s">
        <v>2879</v>
      </c>
      <c r="AP159" t="s">
        <v>2880</v>
      </c>
      <c r="AQ159" t="s">
        <v>2881</v>
      </c>
      <c r="AR159">
        <v>0.25</v>
      </c>
      <c r="AS159" t="s">
        <v>94</v>
      </c>
      <c r="AT159">
        <v>0</v>
      </c>
      <c r="AU159">
        <v>16719.340281108183</v>
      </c>
      <c r="AV159">
        <v>6567.6836786343683</v>
      </c>
      <c r="AW159">
        <v>2315.3681999999999</v>
      </c>
      <c r="AX159">
        <v>1705.2125941556869</v>
      </c>
      <c r="AY159">
        <v>597.97324837809083</v>
      </c>
      <c r="AZ159">
        <v>1776.9095500000001</v>
      </c>
      <c r="BA159">
        <v>1075.4600000000003</v>
      </c>
      <c r="BB159">
        <v>15.546222343098007</v>
      </c>
      <c r="BC159">
        <v>5.861561760504765</v>
      </c>
      <c r="BD159">
        <v>6.1068600214181537</v>
      </c>
      <c r="BE159">
        <v>2.3025360366206291</v>
      </c>
      <c r="BF159">
        <v>966</v>
      </c>
      <c r="BG159" t="s">
        <v>2882</v>
      </c>
      <c r="BH159" t="s">
        <v>2882</v>
      </c>
      <c r="BJ159" s="1"/>
      <c r="BK159">
        <v>10.48007</v>
      </c>
    </row>
    <row r="160" spans="1:63" ht="60" x14ac:dyDescent="0.25">
      <c r="A160">
        <v>7985</v>
      </c>
      <c r="B160" t="s">
        <v>2883</v>
      </c>
      <c r="C160" t="s">
        <v>2884</v>
      </c>
      <c r="D160" t="s">
        <v>2885</v>
      </c>
      <c r="E160" t="s">
        <v>2886</v>
      </c>
      <c r="F160" s="1">
        <v>44286</v>
      </c>
      <c r="G160" s="1">
        <v>44347</v>
      </c>
      <c r="H160" t="s">
        <v>119</v>
      </c>
      <c r="I160" t="s">
        <v>639</v>
      </c>
      <c r="K160" t="s">
        <v>68</v>
      </c>
      <c r="L160" t="s">
        <v>133</v>
      </c>
      <c r="M160" t="s">
        <v>69</v>
      </c>
      <c r="N160" t="s">
        <v>2846</v>
      </c>
      <c r="O160" t="s">
        <v>2887</v>
      </c>
      <c r="P160" t="s">
        <v>2888</v>
      </c>
      <c r="Q160" t="s">
        <v>2889</v>
      </c>
      <c r="R160" t="s">
        <v>817</v>
      </c>
      <c r="S160" t="s">
        <v>2890</v>
      </c>
      <c r="T160" t="s">
        <v>2851</v>
      </c>
      <c r="U160" t="s">
        <v>2852</v>
      </c>
      <c r="V160" t="s">
        <v>2773</v>
      </c>
      <c r="W160" t="s">
        <v>2774</v>
      </c>
      <c r="X160" t="s">
        <v>2775</v>
      </c>
      <c r="Y160" t="s">
        <v>1671</v>
      </c>
      <c r="Z160">
        <v>465</v>
      </c>
      <c r="AA160" t="s">
        <v>1707</v>
      </c>
      <c r="AB160" t="s">
        <v>1708</v>
      </c>
      <c r="AC160" t="s">
        <v>1709</v>
      </c>
      <c r="AD160" t="s">
        <v>1675</v>
      </c>
      <c r="AE160" s="4" t="s">
        <v>2891</v>
      </c>
      <c r="AH160" t="s">
        <v>2892</v>
      </c>
      <c r="AI160" t="s">
        <v>2893</v>
      </c>
      <c r="AJ160" t="s">
        <v>2894</v>
      </c>
      <c r="AK160" t="s">
        <v>2895</v>
      </c>
      <c r="AL160" t="s">
        <v>2896</v>
      </c>
      <c r="AM160" t="s">
        <v>2897</v>
      </c>
      <c r="AN160" t="s">
        <v>2898</v>
      </c>
      <c r="AO160" t="s">
        <v>2899</v>
      </c>
      <c r="AP160" t="s">
        <v>2900</v>
      </c>
      <c r="AQ160" t="s">
        <v>2901</v>
      </c>
      <c r="AR160">
        <v>0.56000000000000005</v>
      </c>
      <c r="AS160" t="s">
        <v>94</v>
      </c>
      <c r="AT160">
        <v>0</v>
      </c>
      <c r="AU160">
        <v>5939.8606746185988</v>
      </c>
      <c r="AV160">
        <v>3965.8188462117378</v>
      </c>
      <c r="AW160">
        <v>363.20364819999998</v>
      </c>
      <c r="AX160">
        <v>960.77024235568706</v>
      </c>
      <c r="AY160">
        <v>597.97324837809083</v>
      </c>
      <c r="AZ160">
        <v>1773.1908100000001</v>
      </c>
      <c r="BA160">
        <v>352.4535242</v>
      </c>
      <c r="BB160">
        <v>16.852890570752301</v>
      </c>
      <c r="BC160">
        <v>2.7943812513931707</v>
      </c>
      <c r="BD160">
        <v>11.252033456647551</v>
      </c>
      <c r="BE160">
        <v>1.8657019814673272</v>
      </c>
      <c r="BF160">
        <v>52</v>
      </c>
      <c r="BG160" t="s">
        <v>2902</v>
      </c>
      <c r="BH160" t="s">
        <v>2902</v>
      </c>
      <c r="BJ160" s="1"/>
      <c r="BK160">
        <v>6.7613300000000001</v>
      </c>
    </row>
    <row r="161" spans="1:63" ht="16.5" x14ac:dyDescent="0.3">
      <c r="A161">
        <v>7986</v>
      </c>
      <c r="B161" t="s">
        <v>2903</v>
      </c>
      <c r="C161" t="s">
        <v>2904</v>
      </c>
      <c r="D161" t="s">
        <v>2905</v>
      </c>
      <c r="E161" t="s">
        <v>2906</v>
      </c>
      <c r="F161" s="1">
        <v>45290</v>
      </c>
      <c r="G161" s="1">
        <v>45291</v>
      </c>
      <c r="H161" t="s">
        <v>119</v>
      </c>
      <c r="I161" t="s">
        <v>66</v>
      </c>
      <c r="K161" t="s">
        <v>303</v>
      </c>
      <c r="L161" t="s">
        <v>99</v>
      </c>
      <c r="M161" t="s">
        <v>303</v>
      </c>
      <c r="N161" t="s">
        <v>1699</v>
      </c>
      <c r="P161" t="s">
        <v>1726</v>
      </c>
      <c r="Q161" t="s">
        <v>1727</v>
      </c>
      <c r="R161" t="s">
        <v>817</v>
      </c>
      <c r="S161" t="s">
        <v>1728</v>
      </c>
      <c r="T161" t="s">
        <v>2907</v>
      </c>
      <c r="U161" t="s">
        <v>2908</v>
      </c>
      <c r="V161" t="s">
        <v>2773</v>
      </c>
      <c r="W161" t="s">
        <v>2774</v>
      </c>
      <c r="X161" t="s">
        <v>2775</v>
      </c>
      <c r="Y161" t="s">
        <v>1671</v>
      </c>
      <c r="Z161">
        <v>465</v>
      </c>
      <c r="AA161" t="s">
        <v>1707</v>
      </c>
      <c r="AB161" t="s">
        <v>1708</v>
      </c>
      <c r="AC161" t="s">
        <v>1709</v>
      </c>
      <c r="AD161" t="s">
        <v>1675</v>
      </c>
      <c r="AE161" s="4" t="s">
        <v>2909</v>
      </c>
      <c r="AF161" s="3">
        <v>13600000</v>
      </c>
      <c r="AG161" s="3" t="s">
        <v>19447</v>
      </c>
      <c r="AH161" t="s">
        <v>1730</v>
      </c>
      <c r="AI161" t="s">
        <v>2910</v>
      </c>
      <c r="AJ161" t="s">
        <v>2911</v>
      </c>
      <c r="AK161" t="s">
        <v>2912</v>
      </c>
      <c r="AL161" t="s">
        <v>2913</v>
      </c>
      <c r="AM161" t="s">
        <v>2914</v>
      </c>
      <c r="AN161" t="s">
        <v>2915</v>
      </c>
      <c r="AO161" t="s">
        <v>2916</v>
      </c>
      <c r="AP161" t="s">
        <v>2917</v>
      </c>
      <c r="AQ161" t="s">
        <v>2918</v>
      </c>
      <c r="AR161">
        <v>0.15</v>
      </c>
      <c r="AS161" t="s">
        <v>94</v>
      </c>
      <c r="AT161">
        <v>0</v>
      </c>
      <c r="AU161">
        <v>75908.078530498198</v>
      </c>
      <c r="AV161">
        <v>24197.874879261231</v>
      </c>
      <c r="AW161">
        <v>2139.9850288000002</v>
      </c>
      <c r="AX161">
        <v>1012.516239252168</v>
      </c>
      <c r="AY161">
        <v>81.213053958900403</v>
      </c>
      <c r="AZ161">
        <v>1015.57906</v>
      </c>
      <c r="BA161">
        <v>168.62326560000002</v>
      </c>
      <c r="BB161">
        <v>450.16373191682618</v>
      </c>
      <c r="BC161">
        <v>64.100599103314394</v>
      </c>
      <c r="BD161">
        <v>143.50258722104377</v>
      </c>
      <c r="BE161">
        <v>20.433902514927833</v>
      </c>
      <c r="BF161">
        <v>996</v>
      </c>
      <c r="BG161" t="s">
        <v>2919</v>
      </c>
      <c r="BH161" t="s">
        <v>2919</v>
      </c>
      <c r="BJ161" s="1"/>
      <c r="BK161">
        <v>18.529209999999999</v>
      </c>
    </row>
    <row r="162" spans="1:63" ht="30" x14ac:dyDescent="0.25">
      <c r="A162">
        <v>7987</v>
      </c>
      <c r="B162" t="s">
        <v>2920</v>
      </c>
      <c r="C162" t="s">
        <v>2921</v>
      </c>
      <c r="D162" t="s">
        <v>2922</v>
      </c>
      <c r="E162" t="s">
        <v>2923</v>
      </c>
      <c r="F162" s="1">
        <v>44407</v>
      </c>
      <c r="G162" s="1">
        <v>44550</v>
      </c>
      <c r="H162" t="s">
        <v>119</v>
      </c>
      <c r="I162" t="s">
        <v>639</v>
      </c>
      <c r="K162" t="s">
        <v>100</v>
      </c>
      <c r="L162" t="s">
        <v>100</v>
      </c>
      <c r="M162" t="s">
        <v>120</v>
      </c>
      <c r="N162" t="s">
        <v>2869</v>
      </c>
      <c r="O162" t="s">
        <v>2924</v>
      </c>
      <c r="P162" t="s">
        <v>2888</v>
      </c>
      <c r="Q162" t="s">
        <v>2889</v>
      </c>
      <c r="R162" t="s">
        <v>817</v>
      </c>
      <c r="S162" t="s">
        <v>2890</v>
      </c>
      <c r="T162" t="s">
        <v>2851</v>
      </c>
      <c r="U162" t="s">
        <v>2852</v>
      </c>
      <c r="V162" t="s">
        <v>2773</v>
      </c>
      <c r="W162" t="s">
        <v>2774</v>
      </c>
      <c r="X162" t="s">
        <v>2775</v>
      </c>
      <c r="Y162" t="s">
        <v>1671</v>
      </c>
      <c r="Z162">
        <v>465</v>
      </c>
      <c r="AA162" t="s">
        <v>1707</v>
      </c>
      <c r="AB162" t="s">
        <v>1708</v>
      </c>
      <c r="AC162" t="s">
        <v>1709</v>
      </c>
      <c r="AD162" t="s">
        <v>1675</v>
      </c>
      <c r="AE162" s="4" t="s">
        <v>2925</v>
      </c>
      <c r="AH162" t="s">
        <v>2926</v>
      </c>
      <c r="AI162" t="s">
        <v>2927</v>
      </c>
      <c r="AJ162" t="s">
        <v>2928</v>
      </c>
      <c r="AK162" t="s">
        <v>2929</v>
      </c>
      <c r="AL162" t="s">
        <v>2930</v>
      </c>
      <c r="AM162" t="s">
        <v>2931</v>
      </c>
      <c r="AN162" t="s">
        <v>2932</v>
      </c>
      <c r="AO162" t="s">
        <v>2933</v>
      </c>
      <c r="AP162" t="s">
        <v>2934</v>
      </c>
      <c r="AQ162" t="s">
        <v>2935</v>
      </c>
      <c r="AR162">
        <v>0.36</v>
      </c>
      <c r="AS162" t="s">
        <v>94</v>
      </c>
      <c r="AT162">
        <v>0</v>
      </c>
      <c r="AU162">
        <v>24712.885815450976</v>
      </c>
      <c r="AV162">
        <v>13639.18661129246</v>
      </c>
      <c r="AW162">
        <v>1009.0003968</v>
      </c>
      <c r="AX162">
        <v>1498.0426145051272</v>
      </c>
      <c r="AY162">
        <v>189.35281292036524</v>
      </c>
      <c r="AZ162">
        <v>1320.258795</v>
      </c>
      <c r="BA162">
        <v>965.10759680000001</v>
      </c>
      <c r="BB162">
        <v>25.606353009126963</v>
      </c>
      <c r="BC162">
        <v>10.813533402837265</v>
      </c>
      <c r="BD162">
        <v>14.132296395257697</v>
      </c>
      <c r="BE162">
        <v>5.9680525014415586</v>
      </c>
      <c r="BF162">
        <v>255</v>
      </c>
      <c r="BG162" t="s">
        <v>2936</v>
      </c>
      <c r="BH162" t="s">
        <v>2936</v>
      </c>
      <c r="BJ162" s="1"/>
      <c r="BK162">
        <v>19.023820000000001</v>
      </c>
    </row>
    <row r="163" spans="1:63" x14ac:dyDescent="0.25">
      <c r="A163">
        <v>7988</v>
      </c>
      <c r="B163" t="s">
        <v>2937</v>
      </c>
      <c r="C163" t="s">
        <v>2938</v>
      </c>
      <c r="D163" t="s">
        <v>2939</v>
      </c>
      <c r="F163" s="1">
        <v>45292</v>
      </c>
      <c r="G163" s="1">
        <v>45352</v>
      </c>
      <c r="H163" t="s">
        <v>98</v>
      </c>
      <c r="I163" t="s">
        <v>639</v>
      </c>
      <c r="K163" t="s">
        <v>120</v>
      </c>
      <c r="L163" t="s">
        <v>99</v>
      </c>
      <c r="P163" t="s">
        <v>2940</v>
      </c>
      <c r="Q163" t="s">
        <v>2941</v>
      </c>
      <c r="R163" t="s">
        <v>817</v>
      </c>
      <c r="S163" t="s">
        <v>2942</v>
      </c>
      <c r="T163" t="s">
        <v>2943</v>
      </c>
      <c r="U163" t="s">
        <v>2944</v>
      </c>
      <c r="V163" t="s">
        <v>2773</v>
      </c>
      <c r="W163" t="s">
        <v>2774</v>
      </c>
      <c r="X163" t="s">
        <v>2775</v>
      </c>
      <c r="Y163" t="s">
        <v>1671</v>
      </c>
      <c r="Z163">
        <v>465</v>
      </c>
      <c r="AA163" t="s">
        <v>1707</v>
      </c>
      <c r="AB163" t="s">
        <v>1708</v>
      </c>
      <c r="AC163" t="s">
        <v>1709</v>
      </c>
      <c r="AD163" t="s">
        <v>1675</v>
      </c>
      <c r="AE163" s="4"/>
      <c r="AR163">
        <v>0.1</v>
      </c>
      <c r="AS163" t="s">
        <v>94</v>
      </c>
      <c r="AT163">
        <v>0</v>
      </c>
      <c r="AU163">
        <v>0</v>
      </c>
      <c r="AV163">
        <v>0</v>
      </c>
      <c r="AX163">
        <v>320.04639930676302</v>
      </c>
      <c r="AY163">
        <v>95.270229469079226</v>
      </c>
      <c r="AZ163">
        <v>415.2555733333333</v>
      </c>
      <c r="BA163">
        <v>138.88888888888917</v>
      </c>
      <c r="BB163">
        <v>0</v>
      </c>
      <c r="BC163">
        <v>0</v>
      </c>
      <c r="BD163">
        <v>0</v>
      </c>
      <c r="BE163">
        <v>0</v>
      </c>
      <c r="BF163">
        <v>1057</v>
      </c>
      <c r="BJ163" s="1"/>
    </row>
    <row r="164" spans="1:63" x14ac:dyDescent="0.25">
      <c r="A164">
        <v>7989</v>
      </c>
      <c r="B164" t="s">
        <v>2945</v>
      </c>
      <c r="C164" t="s">
        <v>2946</v>
      </c>
      <c r="D164" t="s">
        <v>2947</v>
      </c>
      <c r="E164" t="s">
        <v>2948</v>
      </c>
      <c r="F164" s="1">
        <v>44712</v>
      </c>
      <c r="G164" s="1">
        <v>45230</v>
      </c>
      <c r="H164" t="s">
        <v>119</v>
      </c>
      <c r="I164" t="s">
        <v>66</v>
      </c>
      <c r="K164" t="s">
        <v>133</v>
      </c>
      <c r="L164" t="s">
        <v>133</v>
      </c>
      <c r="M164" t="s">
        <v>69</v>
      </c>
      <c r="N164" t="s">
        <v>2869</v>
      </c>
      <c r="O164" t="s">
        <v>2949</v>
      </c>
      <c r="P164" t="s">
        <v>2950</v>
      </c>
      <c r="Q164" t="s">
        <v>2951</v>
      </c>
      <c r="R164" t="s">
        <v>1962</v>
      </c>
      <c r="S164" t="s">
        <v>2952</v>
      </c>
      <c r="T164" t="s">
        <v>2943</v>
      </c>
      <c r="U164" t="s">
        <v>2944</v>
      </c>
      <c r="V164" t="s">
        <v>2773</v>
      </c>
      <c r="W164" t="s">
        <v>2774</v>
      </c>
      <c r="X164" t="s">
        <v>2775</v>
      </c>
      <c r="Y164" t="s">
        <v>1671</v>
      </c>
      <c r="Z164">
        <v>465</v>
      </c>
      <c r="AA164" t="s">
        <v>1707</v>
      </c>
      <c r="AB164" t="s">
        <v>1708</v>
      </c>
      <c r="AC164" t="s">
        <v>1709</v>
      </c>
      <c r="AD164" t="s">
        <v>1675</v>
      </c>
      <c r="AE164" s="4" t="s">
        <v>2953</v>
      </c>
      <c r="AH164" t="s">
        <v>2954</v>
      </c>
      <c r="AI164" t="s">
        <v>2955</v>
      </c>
      <c r="AJ164" t="s">
        <v>2956</v>
      </c>
      <c r="AK164" t="s">
        <v>2957</v>
      </c>
      <c r="AL164" t="s">
        <v>2958</v>
      </c>
      <c r="AM164" t="s">
        <v>2959</v>
      </c>
      <c r="AN164" t="s">
        <v>2960</v>
      </c>
      <c r="AO164" t="s">
        <v>2961</v>
      </c>
      <c r="AP164" t="s">
        <v>2962</v>
      </c>
      <c r="AQ164" t="s">
        <v>2963</v>
      </c>
      <c r="AR164">
        <v>0.49</v>
      </c>
      <c r="AS164" t="s">
        <v>94</v>
      </c>
      <c r="AT164">
        <v>0</v>
      </c>
      <c r="AU164">
        <v>8029.2266751595262</v>
      </c>
      <c r="AV164">
        <v>4434.7303739634845</v>
      </c>
      <c r="AW164">
        <v>1188.4412</v>
      </c>
      <c r="AX164">
        <v>2149.230102260758</v>
      </c>
      <c r="AY164">
        <v>1733.7056550706864</v>
      </c>
      <c r="AZ164">
        <v>5948.753326</v>
      </c>
      <c r="BA164">
        <v>356.03699999999992</v>
      </c>
      <c r="BB164">
        <v>22.551663661809101</v>
      </c>
      <c r="BC164">
        <v>1.2735120852549549</v>
      </c>
      <c r="BD164">
        <v>12.455813227174378</v>
      </c>
      <c r="BE164">
        <v>0.70339061961748794</v>
      </c>
      <c r="BF164">
        <v>935</v>
      </c>
      <c r="BG164" t="s">
        <v>2964</v>
      </c>
      <c r="BH164" t="s">
        <v>2964</v>
      </c>
      <c r="BJ164" s="1"/>
      <c r="BK164">
        <v>38.297510000000003</v>
      </c>
    </row>
    <row r="165" spans="1:63" ht="45.75" x14ac:dyDescent="0.3">
      <c r="A165">
        <v>7990</v>
      </c>
      <c r="B165" t="s">
        <v>2965</v>
      </c>
      <c r="C165" t="s">
        <v>2966</v>
      </c>
      <c r="D165" t="s">
        <v>2967</v>
      </c>
      <c r="E165" t="s">
        <v>2968</v>
      </c>
      <c r="F165" s="1">
        <v>44561</v>
      </c>
      <c r="G165" s="1">
        <v>44651</v>
      </c>
      <c r="H165" t="s">
        <v>119</v>
      </c>
      <c r="I165" t="s">
        <v>66</v>
      </c>
      <c r="K165" t="s">
        <v>100</v>
      </c>
      <c r="L165" t="s">
        <v>100</v>
      </c>
      <c r="M165" t="s">
        <v>120</v>
      </c>
      <c r="N165" t="s">
        <v>2430</v>
      </c>
      <c r="O165" t="s">
        <v>2969</v>
      </c>
      <c r="P165" t="s">
        <v>2970</v>
      </c>
      <c r="Q165" t="s">
        <v>2971</v>
      </c>
      <c r="R165" t="s">
        <v>1962</v>
      </c>
      <c r="S165" t="s">
        <v>2972</v>
      </c>
      <c r="T165" t="s">
        <v>2973</v>
      </c>
      <c r="U165" t="s">
        <v>2974</v>
      </c>
      <c r="V165" t="s">
        <v>2456</v>
      </c>
      <c r="W165" t="s">
        <v>2457</v>
      </c>
      <c r="X165" t="s">
        <v>2458</v>
      </c>
      <c r="Y165" t="s">
        <v>1671</v>
      </c>
      <c r="Z165">
        <v>470</v>
      </c>
      <c r="AA165" t="s">
        <v>1672</v>
      </c>
      <c r="AB165" t="s">
        <v>1673</v>
      </c>
      <c r="AC165" t="s">
        <v>1674</v>
      </c>
      <c r="AD165" t="s">
        <v>1675</v>
      </c>
      <c r="AE165" s="4" t="s">
        <v>2975</v>
      </c>
      <c r="AF165" s="3">
        <v>2700000</v>
      </c>
      <c r="AG165" s="3" t="s">
        <v>19447</v>
      </c>
      <c r="AH165" t="s">
        <v>2976</v>
      </c>
      <c r="AI165" t="s">
        <v>2977</v>
      </c>
      <c r="AJ165" t="s">
        <v>2978</v>
      </c>
      <c r="AK165" t="s">
        <v>2979</v>
      </c>
      <c r="AL165" t="s">
        <v>2980</v>
      </c>
      <c r="AM165" t="s">
        <v>2981</v>
      </c>
      <c r="AN165" t="s">
        <v>2982</v>
      </c>
      <c r="AO165" t="s">
        <v>2983</v>
      </c>
      <c r="AP165" t="s">
        <v>2984</v>
      </c>
      <c r="AQ165" t="s">
        <v>2985</v>
      </c>
      <c r="AR165">
        <v>0.36</v>
      </c>
      <c r="AS165" t="s">
        <v>94</v>
      </c>
      <c r="AT165">
        <v>0</v>
      </c>
      <c r="AU165">
        <v>30725.661674959887</v>
      </c>
      <c r="AV165">
        <v>17261.017378751185</v>
      </c>
      <c r="AW165">
        <v>558.21238000000005</v>
      </c>
      <c r="AX165">
        <v>1344.097392752547</v>
      </c>
      <c r="AY165">
        <v>477.05868682854378</v>
      </c>
      <c r="AZ165">
        <v>1960.8075014999999</v>
      </c>
      <c r="BA165">
        <v>553.71366</v>
      </c>
      <c r="BB165">
        <v>55.490163769772067</v>
      </c>
      <c r="BC165">
        <v>12.219289360297511</v>
      </c>
      <c r="BD165">
        <v>31.17318322750279</v>
      </c>
      <c r="BE165">
        <v>6.8645345455968974</v>
      </c>
      <c r="BF165">
        <v>356</v>
      </c>
      <c r="BG165" t="s">
        <v>2986</v>
      </c>
      <c r="BH165" t="s">
        <v>2987</v>
      </c>
      <c r="BJ165" s="1"/>
      <c r="BK165">
        <v>0.79774</v>
      </c>
    </row>
    <row r="166" spans="1:63" ht="60" x14ac:dyDescent="0.25">
      <c r="A166">
        <v>7991</v>
      </c>
      <c r="B166" t="s">
        <v>2988</v>
      </c>
      <c r="C166" t="s">
        <v>2989</v>
      </c>
      <c r="D166" t="s">
        <v>2990</v>
      </c>
      <c r="E166" t="s">
        <v>2991</v>
      </c>
      <c r="F166" s="1">
        <v>44256</v>
      </c>
      <c r="G166" s="1">
        <v>44378</v>
      </c>
      <c r="H166" t="s">
        <v>615</v>
      </c>
      <c r="I166" t="s">
        <v>66</v>
      </c>
      <c r="J166" t="s">
        <v>2992</v>
      </c>
      <c r="K166" t="s">
        <v>100</v>
      </c>
      <c r="L166" t="s">
        <v>100</v>
      </c>
      <c r="M166" t="s">
        <v>120</v>
      </c>
      <c r="N166" t="s">
        <v>2846</v>
      </c>
      <c r="P166" t="s">
        <v>2993</v>
      </c>
      <c r="Q166" t="s">
        <v>2994</v>
      </c>
      <c r="R166" t="s">
        <v>1962</v>
      </c>
      <c r="S166" t="s">
        <v>2995</v>
      </c>
      <c r="T166" t="s">
        <v>2996</v>
      </c>
      <c r="U166" t="s">
        <v>2997</v>
      </c>
      <c r="V166" t="s">
        <v>2773</v>
      </c>
      <c r="W166" t="s">
        <v>2774</v>
      </c>
      <c r="X166" t="s">
        <v>2775</v>
      </c>
      <c r="Y166" t="s">
        <v>1671</v>
      </c>
      <c r="Z166">
        <v>465</v>
      </c>
      <c r="AA166" t="s">
        <v>1707</v>
      </c>
      <c r="AB166" t="s">
        <v>1708</v>
      </c>
      <c r="AC166" t="s">
        <v>1709</v>
      </c>
      <c r="AD166" t="s">
        <v>1675</v>
      </c>
      <c r="AE166" s="4" t="s">
        <v>2998</v>
      </c>
      <c r="AH166" t="s">
        <v>2999</v>
      </c>
      <c r="AI166" t="s">
        <v>3000</v>
      </c>
      <c r="AJ166" t="s">
        <v>3001</v>
      </c>
      <c r="AK166" t="s">
        <v>3002</v>
      </c>
      <c r="AL166" t="s">
        <v>3003</v>
      </c>
      <c r="AM166" t="s">
        <v>3004</v>
      </c>
      <c r="AN166" t="s">
        <v>3005</v>
      </c>
      <c r="AO166" t="s">
        <v>3006</v>
      </c>
      <c r="AP166" t="s">
        <v>3007</v>
      </c>
      <c r="AQ166" t="s">
        <v>3008</v>
      </c>
      <c r="AR166">
        <v>0.36</v>
      </c>
      <c r="AS166" t="s">
        <v>94</v>
      </c>
      <c r="AT166">
        <v>0</v>
      </c>
      <c r="AU166">
        <v>21597.165818842783</v>
      </c>
      <c r="AV166">
        <v>12404.126115985246</v>
      </c>
      <c r="AW166">
        <v>467.60456260000001</v>
      </c>
      <c r="AX166">
        <v>492.6540467486073</v>
      </c>
      <c r="AY166">
        <v>188.55674591897827</v>
      </c>
      <c r="AZ166">
        <v>839.53611000000001</v>
      </c>
      <c r="BA166">
        <v>331.94880000000001</v>
      </c>
      <c r="BB166">
        <v>65.06173789103255</v>
      </c>
      <c r="BC166">
        <v>18.43571832166646</v>
      </c>
      <c r="BD166">
        <v>37.367588362980214</v>
      </c>
      <c r="BE166">
        <v>10.588378911329935</v>
      </c>
      <c r="BF166">
        <v>83</v>
      </c>
      <c r="BG166" t="s">
        <v>3009</v>
      </c>
      <c r="BJ166" s="1"/>
    </row>
    <row r="167" spans="1:63" x14ac:dyDescent="0.25">
      <c r="A167">
        <v>7992</v>
      </c>
      <c r="B167" t="s">
        <v>3010</v>
      </c>
      <c r="C167" t="s">
        <v>3011</v>
      </c>
      <c r="D167" t="s">
        <v>3012</v>
      </c>
      <c r="F167" s="1">
        <v>44986</v>
      </c>
      <c r="G167" s="1">
        <v>45352</v>
      </c>
      <c r="H167" t="s">
        <v>98</v>
      </c>
      <c r="I167" t="s">
        <v>616</v>
      </c>
      <c r="K167" t="s">
        <v>3013</v>
      </c>
      <c r="L167" t="s">
        <v>3013</v>
      </c>
      <c r="P167" t="s">
        <v>3014</v>
      </c>
      <c r="Q167" t="s">
        <v>3015</v>
      </c>
      <c r="R167" t="s">
        <v>3016</v>
      </c>
      <c r="S167" t="s">
        <v>3017</v>
      </c>
      <c r="T167" t="s">
        <v>2943</v>
      </c>
      <c r="U167" t="s">
        <v>2944</v>
      </c>
      <c r="V167" t="s">
        <v>2773</v>
      </c>
      <c r="W167" t="s">
        <v>2774</v>
      </c>
      <c r="X167" t="s">
        <v>2775</v>
      </c>
      <c r="Y167" t="s">
        <v>1671</v>
      </c>
      <c r="Z167">
        <v>465</v>
      </c>
      <c r="AA167" t="s">
        <v>1707</v>
      </c>
      <c r="AB167" t="s">
        <v>1708</v>
      </c>
      <c r="AC167" t="s">
        <v>1709</v>
      </c>
      <c r="AD167" t="s">
        <v>1675</v>
      </c>
      <c r="AE167" s="4"/>
      <c r="AR167">
        <v>0</v>
      </c>
      <c r="AS167" t="s">
        <v>94</v>
      </c>
      <c r="AT167">
        <v>0</v>
      </c>
      <c r="AU167">
        <v>0</v>
      </c>
      <c r="AV167">
        <v>0</v>
      </c>
      <c r="AX167">
        <v>320.04639930676302</v>
      </c>
      <c r="AY167">
        <v>95.270229469079226</v>
      </c>
      <c r="AZ167">
        <v>415.2555733333333</v>
      </c>
      <c r="BA167">
        <v>138.88888888888917</v>
      </c>
      <c r="BB167">
        <v>0</v>
      </c>
      <c r="BC167">
        <v>0</v>
      </c>
      <c r="BD167">
        <v>0</v>
      </c>
      <c r="BE167">
        <v>0</v>
      </c>
      <c r="BF167">
        <v>1057</v>
      </c>
      <c r="BJ167" s="1"/>
    </row>
    <row r="168" spans="1:63" ht="45.75" x14ac:dyDescent="0.3">
      <c r="A168">
        <v>7993</v>
      </c>
      <c r="B168" t="s">
        <v>3018</v>
      </c>
      <c r="C168" t="s">
        <v>3019</v>
      </c>
      <c r="D168" t="s">
        <v>3020</v>
      </c>
      <c r="E168" t="s">
        <v>3021</v>
      </c>
      <c r="F168" s="1">
        <v>44875</v>
      </c>
      <c r="G168" s="1">
        <v>45606</v>
      </c>
      <c r="H168" t="s">
        <v>119</v>
      </c>
      <c r="I168" t="s">
        <v>66</v>
      </c>
      <c r="J168" t="s">
        <v>2992</v>
      </c>
      <c r="K168" t="s">
        <v>99</v>
      </c>
      <c r="L168" t="s">
        <v>99</v>
      </c>
      <c r="M168" t="s">
        <v>303</v>
      </c>
      <c r="N168" t="s">
        <v>2869</v>
      </c>
      <c r="P168" t="s">
        <v>3022</v>
      </c>
      <c r="Q168" t="s">
        <v>3023</v>
      </c>
      <c r="R168" t="s">
        <v>817</v>
      </c>
      <c r="S168" t="s">
        <v>3024</v>
      </c>
      <c r="T168" t="s">
        <v>2996</v>
      </c>
      <c r="U168" t="s">
        <v>2997</v>
      </c>
      <c r="V168" t="s">
        <v>2773</v>
      </c>
      <c r="W168" t="s">
        <v>2774</v>
      </c>
      <c r="X168" t="s">
        <v>2775</v>
      </c>
      <c r="Y168" t="s">
        <v>1671</v>
      </c>
      <c r="Z168">
        <v>465</v>
      </c>
      <c r="AA168" t="s">
        <v>1707</v>
      </c>
      <c r="AB168" t="s">
        <v>1708</v>
      </c>
      <c r="AC168" t="s">
        <v>1709</v>
      </c>
      <c r="AD168" t="s">
        <v>1675</v>
      </c>
      <c r="AE168" s="4" t="s">
        <v>3025</v>
      </c>
      <c r="AF168" s="3">
        <v>3800000</v>
      </c>
      <c r="AG168" s="3" t="s">
        <v>19447</v>
      </c>
      <c r="AH168" t="s">
        <v>3026</v>
      </c>
      <c r="AI168" t="s">
        <v>3027</v>
      </c>
      <c r="AJ168" t="s">
        <v>3028</v>
      </c>
      <c r="AK168" t="s">
        <v>3029</v>
      </c>
      <c r="AL168" t="s">
        <v>3030</v>
      </c>
      <c r="AM168" t="s">
        <v>3031</v>
      </c>
      <c r="AN168" t="s">
        <v>3032</v>
      </c>
      <c r="AO168" t="s">
        <v>3033</v>
      </c>
      <c r="AP168" t="s">
        <v>3034</v>
      </c>
      <c r="AQ168" t="s">
        <v>3035</v>
      </c>
      <c r="AR168">
        <v>0.25</v>
      </c>
      <c r="AS168" t="s">
        <v>94</v>
      </c>
      <c r="AT168">
        <v>0</v>
      </c>
      <c r="AU168">
        <v>100383.38122264246</v>
      </c>
      <c r="AV168">
        <v>43483.931804612803</v>
      </c>
      <c r="AW168">
        <v>8501.3337599999995</v>
      </c>
      <c r="AX168">
        <v>2092.7054128184973</v>
      </c>
      <c r="AY168">
        <v>204.53375891828392</v>
      </c>
      <c r="AZ168">
        <v>936.03277333333324</v>
      </c>
      <c r="BA168">
        <v>231.73920000000001</v>
      </c>
      <c r="BB168">
        <v>433.17393528001497</v>
      </c>
      <c r="BC168">
        <v>85.961457814494608</v>
      </c>
      <c r="BD168">
        <v>187.64167566217887</v>
      </c>
      <c r="BE168">
        <v>37.236663319201426</v>
      </c>
      <c r="BF168">
        <v>1311</v>
      </c>
      <c r="BG168" t="s">
        <v>3036</v>
      </c>
      <c r="BH168" t="s">
        <v>3037</v>
      </c>
      <c r="BJ168" s="1"/>
      <c r="BK168">
        <v>0.33806999999999998</v>
      </c>
    </row>
    <row r="169" spans="1:63" ht="90.75" x14ac:dyDescent="0.3">
      <c r="A169">
        <v>7994</v>
      </c>
      <c r="B169" t="s">
        <v>3038</v>
      </c>
      <c r="C169" t="s">
        <v>3039</v>
      </c>
      <c r="D169" t="s">
        <v>3040</v>
      </c>
      <c r="E169" t="s">
        <v>3041</v>
      </c>
      <c r="F169" s="1">
        <v>45352</v>
      </c>
      <c r="G169" s="1">
        <v>45352</v>
      </c>
      <c r="H169" t="s">
        <v>119</v>
      </c>
      <c r="I169" t="s">
        <v>616</v>
      </c>
      <c r="K169" t="s">
        <v>120</v>
      </c>
      <c r="L169" t="s">
        <v>100</v>
      </c>
      <c r="M169" t="s">
        <v>69</v>
      </c>
      <c r="N169" t="s">
        <v>2846</v>
      </c>
      <c r="O169" t="s">
        <v>3042</v>
      </c>
      <c r="P169" t="s">
        <v>3043</v>
      </c>
      <c r="Q169" t="s">
        <v>3044</v>
      </c>
      <c r="R169" t="s">
        <v>1962</v>
      </c>
      <c r="S169" t="s">
        <v>3045</v>
      </c>
      <c r="T169" t="s">
        <v>2943</v>
      </c>
      <c r="U169" t="s">
        <v>2944</v>
      </c>
      <c r="V169" t="s">
        <v>2773</v>
      </c>
      <c r="W169" t="s">
        <v>2774</v>
      </c>
      <c r="X169" t="s">
        <v>2775</v>
      </c>
      <c r="Y169" t="s">
        <v>1671</v>
      </c>
      <c r="Z169">
        <v>465</v>
      </c>
      <c r="AA169" t="s">
        <v>1707</v>
      </c>
      <c r="AB169" t="s">
        <v>1708</v>
      </c>
      <c r="AC169" t="s">
        <v>1709</v>
      </c>
      <c r="AD169" t="s">
        <v>1675</v>
      </c>
      <c r="AE169" s="4" t="s">
        <v>3046</v>
      </c>
      <c r="AF169" s="3">
        <v>4500000</v>
      </c>
      <c r="AG169" s="3" t="s">
        <v>19447</v>
      </c>
      <c r="AH169" t="s">
        <v>3047</v>
      </c>
      <c r="AI169" t="s">
        <v>3048</v>
      </c>
      <c r="AJ169" t="s">
        <v>3049</v>
      </c>
      <c r="AK169" t="s">
        <v>3050</v>
      </c>
      <c r="AL169" t="s">
        <v>3051</v>
      </c>
      <c r="AM169" t="s">
        <v>3052</v>
      </c>
      <c r="AN169" t="s">
        <v>3041</v>
      </c>
      <c r="AO169" t="s">
        <v>3053</v>
      </c>
      <c r="AP169" t="s">
        <v>3054</v>
      </c>
      <c r="AQ169" t="s">
        <v>3055</v>
      </c>
      <c r="AR169">
        <v>0.12</v>
      </c>
      <c r="AS169" t="s">
        <v>890</v>
      </c>
      <c r="AT169">
        <v>0</v>
      </c>
      <c r="AU169">
        <v>19760.696400829773</v>
      </c>
      <c r="AV169">
        <v>4657.2359017669341</v>
      </c>
      <c r="AW169">
        <v>4909.4359904000003</v>
      </c>
      <c r="AX169">
        <v>2283.274003040096</v>
      </c>
      <c r="AY169">
        <v>95.270229469079226</v>
      </c>
      <c r="AZ169">
        <v>417.96011333333331</v>
      </c>
      <c r="BA169">
        <v>2120.6447776</v>
      </c>
      <c r="BB169">
        <v>9.3182491521251229</v>
      </c>
      <c r="BC169">
        <v>7.7840771801099908</v>
      </c>
      <c r="BD169">
        <v>2.196141452335866</v>
      </c>
      <c r="BE169">
        <v>1.8345650866743086</v>
      </c>
      <c r="BF169">
        <v>1057</v>
      </c>
      <c r="BG169" t="s">
        <v>3056</v>
      </c>
      <c r="BH169" t="s">
        <v>3056</v>
      </c>
      <c r="BJ169" s="1"/>
      <c r="BK169">
        <v>2.7045400000000002</v>
      </c>
    </row>
    <row r="170" spans="1:63" ht="45.75" x14ac:dyDescent="0.3">
      <c r="A170">
        <v>7995</v>
      </c>
      <c r="B170" t="s">
        <v>3057</v>
      </c>
      <c r="C170" t="s">
        <v>3058</v>
      </c>
      <c r="D170" t="s">
        <v>3059</v>
      </c>
      <c r="E170" t="s">
        <v>3060</v>
      </c>
      <c r="F170" s="1">
        <v>44986</v>
      </c>
      <c r="G170" s="1">
        <v>45292</v>
      </c>
      <c r="H170" t="s">
        <v>98</v>
      </c>
      <c r="I170" t="s">
        <v>515</v>
      </c>
      <c r="K170" t="s">
        <v>99</v>
      </c>
      <c r="L170" t="s">
        <v>99</v>
      </c>
      <c r="P170" t="s">
        <v>3022</v>
      </c>
      <c r="Q170" t="s">
        <v>3023</v>
      </c>
      <c r="R170" t="s">
        <v>817</v>
      </c>
      <c r="S170" t="s">
        <v>3024</v>
      </c>
      <c r="T170" t="s">
        <v>2943</v>
      </c>
      <c r="U170" t="s">
        <v>2944</v>
      </c>
      <c r="V170" t="s">
        <v>2773</v>
      </c>
      <c r="W170" t="s">
        <v>2774</v>
      </c>
      <c r="X170" t="s">
        <v>2775</v>
      </c>
      <c r="Y170" t="s">
        <v>1671</v>
      </c>
      <c r="Z170">
        <v>465</v>
      </c>
      <c r="AA170" t="s">
        <v>1707</v>
      </c>
      <c r="AB170" t="s">
        <v>1708</v>
      </c>
      <c r="AC170" t="s">
        <v>1709</v>
      </c>
      <c r="AD170" t="s">
        <v>1675</v>
      </c>
      <c r="AE170" s="4" t="s">
        <v>3061</v>
      </c>
      <c r="AF170" s="3">
        <v>3700000</v>
      </c>
      <c r="AG170" s="3" t="s">
        <v>19447</v>
      </c>
      <c r="AH170" t="s">
        <v>3062</v>
      </c>
      <c r="AI170" t="s">
        <v>3027</v>
      </c>
      <c r="AJ170" t="s">
        <v>3063</v>
      </c>
      <c r="AK170" t="s">
        <v>3029</v>
      </c>
      <c r="AL170" t="s">
        <v>3064</v>
      </c>
      <c r="AM170" t="s">
        <v>3031</v>
      </c>
      <c r="AN170" t="s">
        <v>3032</v>
      </c>
      <c r="AO170" t="s">
        <v>3065</v>
      </c>
      <c r="AP170" t="s">
        <v>3034</v>
      </c>
      <c r="AQ170" t="s">
        <v>3066</v>
      </c>
      <c r="AR170">
        <v>0.25</v>
      </c>
      <c r="AS170" t="s">
        <v>94</v>
      </c>
      <c r="AT170">
        <v>0</v>
      </c>
      <c r="AU170">
        <v>83377.33675096347</v>
      </c>
      <c r="AV170">
        <v>38150.621920420563</v>
      </c>
      <c r="AX170">
        <v>714.06281726294094</v>
      </c>
      <c r="AY170">
        <v>204.53375891828392</v>
      </c>
      <c r="AZ170">
        <v>935.69470333333322</v>
      </c>
      <c r="BA170">
        <v>416.2037037037033</v>
      </c>
      <c r="BB170">
        <v>200.32819508574113</v>
      </c>
      <c r="BC170">
        <v>61.674262146444903</v>
      </c>
      <c r="BD170">
        <v>91.663340765415441</v>
      </c>
      <c r="BE170">
        <v>28.22003615200309</v>
      </c>
      <c r="BF170">
        <v>997</v>
      </c>
      <c r="BJ170" s="1"/>
    </row>
    <row r="171" spans="1:63" x14ac:dyDescent="0.25">
      <c r="A171">
        <v>7996</v>
      </c>
      <c r="B171" t="s">
        <v>3067</v>
      </c>
      <c r="C171" t="s">
        <v>3068</v>
      </c>
      <c r="D171" t="s">
        <v>3069</v>
      </c>
      <c r="F171" s="1">
        <v>45717</v>
      </c>
      <c r="G171" s="1">
        <v>45717</v>
      </c>
      <c r="H171" t="s">
        <v>98</v>
      </c>
      <c r="I171" t="s">
        <v>515</v>
      </c>
      <c r="K171" t="s">
        <v>303</v>
      </c>
      <c r="L171" t="s">
        <v>100</v>
      </c>
      <c r="P171" t="s">
        <v>3043</v>
      </c>
      <c r="Q171" t="s">
        <v>3044</v>
      </c>
      <c r="R171" t="s">
        <v>1962</v>
      </c>
      <c r="S171" t="s">
        <v>3045</v>
      </c>
      <c r="T171" t="s">
        <v>2943</v>
      </c>
      <c r="U171" t="s">
        <v>2944</v>
      </c>
      <c r="V171" t="s">
        <v>2773</v>
      </c>
      <c r="W171" t="s">
        <v>2774</v>
      </c>
      <c r="X171" t="s">
        <v>2775</v>
      </c>
      <c r="Y171" t="s">
        <v>1671</v>
      </c>
      <c r="Z171">
        <v>465</v>
      </c>
      <c r="AA171" t="s">
        <v>1707</v>
      </c>
      <c r="AB171" t="s">
        <v>1708</v>
      </c>
      <c r="AC171" t="s">
        <v>1709</v>
      </c>
      <c r="AD171" t="s">
        <v>1675</v>
      </c>
      <c r="AE171" s="4"/>
      <c r="AR171">
        <v>0.18</v>
      </c>
      <c r="AS171" t="s">
        <v>890</v>
      </c>
      <c r="AT171">
        <v>0</v>
      </c>
      <c r="AU171">
        <v>0</v>
      </c>
      <c r="AV171">
        <v>0</v>
      </c>
      <c r="AX171">
        <v>320.04639930676302</v>
      </c>
      <c r="AY171">
        <v>95.270229469079226</v>
      </c>
      <c r="AZ171">
        <v>415.2555733333333</v>
      </c>
      <c r="BA171">
        <v>138.88888888888917</v>
      </c>
      <c r="BB171">
        <v>0</v>
      </c>
      <c r="BC171">
        <v>0</v>
      </c>
      <c r="BD171">
        <v>0</v>
      </c>
      <c r="BE171">
        <v>0</v>
      </c>
      <c r="BF171">
        <v>1422</v>
      </c>
      <c r="BJ171" s="1"/>
    </row>
    <row r="172" spans="1:63" ht="45.75" x14ac:dyDescent="0.3">
      <c r="A172">
        <v>7997</v>
      </c>
      <c r="B172" t="s">
        <v>3070</v>
      </c>
      <c r="C172" t="s">
        <v>3071</v>
      </c>
      <c r="D172" t="s">
        <v>3072</v>
      </c>
      <c r="E172" t="s">
        <v>3073</v>
      </c>
      <c r="F172" s="1">
        <v>44470</v>
      </c>
      <c r="G172" s="1">
        <v>44602</v>
      </c>
      <c r="H172" t="s">
        <v>119</v>
      </c>
      <c r="I172" t="s">
        <v>515</v>
      </c>
      <c r="K172" t="s">
        <v>99</v>
      </c>
      <c r="L172" t="s">
        <v>99</v>
      </c>
      <c r="M172" t="s">
        <v>69</v>
      </c>
      <c r="N172" t="s">
        <v>3074</v>
      </c>
      <c r="O172" t="s">
        <v>3075</v>
      </c>
      <c r="P172" t="s">
        <v>3043</v>
      </c>
      <c r="Q172" t="s">
        <v>3044</v>
      </c>
      <c r="R172" t="s">
        <v>1962</v>
      </c>
      <c r="S172" t="s">
        <v>3045</v>
      </c>
      <c r="T172" t="s">
        <v>2851</v>
      </c>
      <c r="U172" t="s">
        <v>2852</v>
      </c>
      <c r="V172" t="s">
        <v>2773</v>
      </c>
      <c r="W172" t="s">
        <v>2774</v>
      </c>
      <c r="X172" t="s">
        <v>2775</v>
      </c>
      <c r="Y172" t="s">
        <v>1671</v>
      </c>
      <c r="Z172">
        <v>465</v>
      </c>
      <c r="AA172" t="s">
        <v>1707</v>
      </c>
      <c r="AB172" t="s">
        <v>1708</v>
      </c>
      <c r="AC172" t="s">
        <v>1709</v>
      </c>
      <c r="AD172" t="s">
        <v>1675</v>
      </c>
      <c r="AE172" s="4" t="s">
        <v>3076</v>
      </c>
      <c r="AF172" s="3">
        <v>600000</v>
      </c>
      <c r="AG172" s="3" t="s">
        <v>19447</v>
      </c>
      <c r="AH172" t="s">
        <v>3077</v>
      </c>
      <c r="AI172" t="s">
        <v>3078</v>
      </c>
      <c r="AJ172" t="s">
        <v>3079</v>
      </c>
      <c r="AK172" t="s">
        <v>3080</v>
      </c>
      <c r="AL172" t="s">
        <v>3081</v>
      </c>
      <c r="AM172" t="s">
        <v>3082</v>
      </c>
      <c r="AN172" t="s">
        <v>3083</v>
      </c>
      <c r="AO172" t="s">
        <v>3084</v>
      </c>
      <c r="AP172" t="s">
        <v>3085</v>
      </c>
      <c r="AQ172" t="s">
        <v>3086</v>
      </c>
      <c r="AR172">
        <v>0.25</v>
      </c>
      <c r="AS172" t="s">
        <v>94</v>
      </c>
      <c r="AT172">
        <v>0</v>
      </c>
      <c r="AU172">
        <v>5893.9348995418177</v>
      </c>
      <c r="AV172">
        <v>2312.7255268680219</v>
      </c>
      <c r="AW172">
        <v>315.23900959999997</v>
      </c>
      <c r="AX172">
        <v>437.72018224009599</v>
      </c>
      <c r="AY172">
        <v>95.270229469079226</v>
      </c>
      <c r="AZ172">
        <v>415.2555733333333</v>
      </c>
      <c r="BA172">
        <v>273.16556000000003</v>
      </c>
      <c r="BB172">
        <v>21.576420173691801</v>
      </c>
      <c r="BC172">
        <v>8.5615252265766468</v>
      </c>
      <c r="BD172">
        <v>8.4663876620025675</v>
      </c>
      <c r="BE172">
        <v>3.3594632919965881</v>
      </c>
      <c r="BF172">
        <v>307</v>
      </c>
      <c r="BG172" t="s">
        <v>3087</v>
      </c>
      <c r="BH172" t="s">
        <v>3087</v>
      </c>
      <c r="BJ172" s="1"/>
    </row>
    <row r="173" spans="1:63" ht="75" x14ac:dyDescent="0.25">
      <c r="A173">
        <v>7998</v>
      </c>
      <c r="B173" t="s">
        <v>3088</v>
      </c>
      <c r="C173" t="s">
        <v>3089</v>
      </c>
      <c r="D173" t="s">
        <v>3090</v>
      </c>
      <c r="E173" t="s">
        <v>3091</v>
      </c>
      <c r="F173" s="1">
        <v>44530</v>
      </c>
      <c r="G173" s="1">
        <v>44621</v>
      </c>
      <c r="H173" t="s">
        <v>119</v>
      </c>
      <c r="I173" t="s">
        <v>639</v>
      </c>
      <c r="K173" t="s">
        <v>100</v>
      </c>
      <c r="L173" t="s">
        <v>99</v>
      </c>
      <c r="M173" t="s">
        <v>69</v>
      </c>
      <c r="N173" t="s">
        <v>2846</v>
      </c>
      <c r="O173" t="s">
        <v>3092</v>
      </c>
      <c r="P173" t="s">
        <v>2888</v>
      </c>
      <c r="Q173" t="s">
        <v>2889</v>
      </c>
      <c r="R173" t="s">
        <v>817</v>
      </c>
      <c r="S173" t="s">
        <v>2890</v>
      </c>
      <c r="T173" t="s">
        <v>2851</v>
      </c>
      <c r="U173" t="s">
        <v>2852</v>
      </c>
      <c r="V173" t="s">
        <v>2773</v>
      </c>
      <c r="W173" t="s">
        <v>2774</v>
      </c>
      <c r="X173" t="s">
        <v>2775</v>
      </c>
      <c r="Y173" t="s">
        <v>1671</v>
      </c>
      <c r="Z173">
        <v>465</v>
      </c>
      <c r="AA173" t="s">
        <v>1707</v>
      </c>
      <c r="AB173" t="s">
        <v>1708</v>
      </c>
      <c r="AC173" t="s">
        <v>1709</v>
      </c>
      <c r="AD173" t="s">
        <v>1675</v>
      </c>
      <c r="AE173" s="4" t="s">
        <v>3093</v>
      </c>
      <c r="AH173" t="s">
        <v>3094</v>
      </c>
      <c r="AI173" t="s">
        <v>3095</v>
      </c>
      <c r="AJ173" t="s">
        <v>2894</v>
      </c>
      <c r="AK173" t="s">
        <v>3096</v>
      </c>
      <c r="AL173" t="s">
        <v>2896</v>
      </c>
      <c r="AM173" t="s">
        <v>3097</v>
      </c>
      <c r="AN173" t="s">
        <v>3098</v>
      </c>
      <c r="AO173" t="s">
        <v>3099</v>
      </c>
      <c r="AP173" t="s">
        <v>2900</v>
      </c>
      <c r="AQ173" t="s">
        <v>3100</v>
      </c>
      <c r="AR173">
        <v>0.3</v>
      </c>
      <c r="AS173" t="s">
        <v>154</v>
      </c>
      <c r="AT173">
        <v>1</v>
      </c>
      <c r="AU173">
        <v>10760.361962011344</v>
      </c>
      <c r="AV173">
        <v>4685.9356448290582</v>
      </c>
      <c r="AW173">
        <v>721.27095999999995</v>
      </c>
      <c r="AX173">
        <v>840.31149264009593</v>
      </c>
      <c r="AY173">
        <v>95.270229469079226</v>
      </c>
      <c r="AZ173">
        <v>438.83764333333329</v>
      </c>
      <c r="BA173">
        <v>675.34479999999996</v>
      </c>
      <c r="BB173">
        <v>15.933138097770716</v>
      </c>
      <c r="BC173">
        <v>9.657630154195612</v>
      </c>
      <c r="BD173">
        <v>6.9385825504676397</v>
      </c>
      <c r="BE173">
        <v>4.2057166426083716</v>
      </c>
      <c r="BF173">
        <v>326</v>
      </c>
      <c r="BG173" t="s">
        <v>3101</v>
      </c>
      <c r="BH173" t="s">
        <v>3101</v>
      </c>
      <c r="BJ173" s="1"/>
      <c r="BK173">
        <v>23.582070000000002</v>
      </c>
    </row>
    <row r="174" spans="1:63" ht="45.75" x14ac:dyDescent="0.3">
      <c r="A174">
        <v>7999</v>
      </c>
      <c r="B174" t="s">
        <v>3102</v>
      </c>
      <c r="C174" t="s">
        <v>3103</v>
      </c>
      <c r="D174" t="s">
        <v>3104</v>
      </c>
      <c r="E174" t="s">
        <v>3105</v>
      </c>
      <c r="F174" s="1">
        <v>44926</v>
      </c>
      <c r="G174" s="1">
        <v>45107</v>
      </c>
      <c r="H174" t="s">
        <v>119</v>
      </c>
      <c r="I174" t="s">
        <v>66</v>
      </c>
      <c r="K174" t="s">
        <v>120</v>
      </c>
      <c r="L174" t="s">
        <v>99</v>
      </c>
      <c r="M174" t="s">
        <v>69</v>
      </c>
      <c r="N174" t="s">
        <v>2812</v>
      </c>
      <c r="P174" t="s">
        <v>3106</v>
      </c>
      <c r="Q174" t="s">
        <v>3107</v>
      </c>
      <c r="R174" t="s">
        <v>817</v>
      </c>
      <c r="S174" t="s">
        <v>3108</v>
      </c>
      <c r="T174" t="s">
        <v>2943</v>
      </c>
      <c r="U174" t="s">
        <v>2944</v>
      </c>
      <c r="V174" t="s">
        <v>2773</v>
      </c>
      <c r="W174" t="s">
        <v>2774</v>
      </c>
      <c r="X174" t="s">
        <v>2775</v>
      </c>
      <c r="Y174" t="s">
        <v>1671</v>
      </c>
      <c r="Z174">
        <v>465</v>
      </c>
      <c r="AA174" t="s">
        <v>1707</v>
      </c>
      <c r="AB174" t="s">
        <v>1708</v>
      </c>
      <c r="AC174" t="s">
        <v>1709</v>
      </c>
      <c r="AD174" t="s">
        <v>1675</v>
      </c>
      <c r="AE174" s="4" t="s">
        <v>3109</v>
      </c>
      <c r="AF174" s="3">
        <v>1568484</v>
      </c>
      <c r="AG174" s="3" t="s">
        <v>19447</v>
      </c>
      <c r="AH174" t="s">
        <v>3110</v>
      </c>
      <c r="AI174" t="s">
        <v>3111</v>
      </c>
      <c r="AJ174" t="s">
        <v>3112</v>
      </c>
      <c r="AK174" t="s">
        <v>3113</v>
      </c>
      <c r="AL174" t="s">
        <v>3114</v>
      </c>
      <c r="AM174" t="s">
        <v>3115</v>
      </c>
      <c r="AN174" t="s">
        <v>3116</v>
      </c>
      <c r="AO174" t="s">
        <v>3117</v>
      </c>
      <c r="AP174" t="s">
        <v>3118</v>
      </c>
      <c r="AQ174" t="s">
        <v>3119</v>
      </c>
      <c r="AR174">
        <v>0.1</v>
      </c>
      <c r="AS174" t="s">
        <v>94</v>
      </c>
      <c r="AT174">
        <v>0</v>
      </c>
      <c r="AU174">
        <v>22109.638777626784</v>
      </c>
      <c r="AV174">
        <v>5059.7712008663102</v>
      </c>
      <c r="AW174">
        <v>1000.4632476</v>
      </c>
      <c r="AX174">
        <v>1105.145074397642</v>
      </c>
      <c r="AY174">
        <v>365.16537762555583</v>
      </c>
      <c r="AZ174">
        <v>2120.80683</v>
      </c>
      <c r="BA174">
        <v>700.77624319999995</v>
      </c>
      <c r="BB174">
        <v>31.55021162913016</v>
      </c>
      <c r="BC174">
        <v>7.835898573261538</v>
      </c>
      <c r="BD174">
        <v>7.2202379146895002</v>
      </c>
      <c r="BE174">
        <v>1.7932384302007978</v>
      </c>
      <c r="BF174">
        <v>812</v>
      </c>
      <c r="BG174" t="s">
        <v>3120</v>
      </c>
      <c r="BH174" t="s">
        <v>3120</v>
      </c>
      <c r="BJ174" s="1"/>
      <c r="BK174">
        <v>26.96482</v>
      </c>
    </row>
    <row r="175" spans="1:63" ht="60.75" x14ac:dyDescent="0.3">
      <c r="A175">
        <v>8000</v>
      </c>
      <c r="B175" t="s">
        <v>3121</v>
      </c>
      <c r="C175" t="s">
        <v>3122</v>
      </c>
      <c r="D175" t="s">
        <v>3123</v>
      </c>
      <c r="E175" t="s">
        <v>3124</v>
      </c>
      <c r="F175" s="1">
        <v>44501</v>
      </c>
      <c r="G175" s="1">
        <v>44682</v>
      </c>
      <c r="H175" t="s">
        <v>119</v>
      </c>
      <c r="I175" t="s">
        <v>515</v>
      </c>
      <c r="K175" t="s">
        <v>133</v>
      </c>
      <c r="L175" t="s">
        <v>100</v>
      </c>
      <c r="M175" t="s">
        <v>303</v>
      </c>
      <c r="N175" t="s">
        <v>2869</v>
      </c>
      <c r="O175" t="s">
        <v>3125</v>
      </c>
      <c r="P175" t="s">
        <v>3126</v>
      </c>
      <c r="Q175" t="s">
        <v>3127</v>
      </c>
      <c r="R175" t="s">
        <v>817</v>
      </c>
      <c r="S175" t="s">
        <v>3128</v>
      </c>
      <c r="T175" t="s">
        <v>2851</v>
      </c>
      <c r="U175" t="s">
        <v>2852</v>
      </c>
      <c r="V175" t="s">
        <v>2773</v>
      </c>
      <c r="W175" t="s">
        <v>2774</v>
      </c>
      <c r="X175" t="s">
        <v>2775</v>
      </c>
      <c r="Y175" t="s">
        <v>1671</v>
      </c>
      <c r="Z175">
        <v>465</v>
      </c>
      <c r="AA175" t="s">
        <v>1707</v>
      </c>
      <c r="AB175" t="s">
        <v>1708</v>
      </c>
      <c r="AC175" t="s">
        <v>1709</v>
      </c>
      <c r="AD175" t="s">
        <v>1675</v>
      </c>
      <c r="AE175" s="4" t="s">
        <v>3129</v>
      </c>
      <c r="AF175" s="3">
        <v>4100000</v>
      </c>
      <c r="AG175" s="3" t="s">
        <v>19447</v>
      </c>
      <c r="AH175" t="s">
        <v>3130</v>
      </c>
      <c r="AI175" t="s">
        <v>3131</v>
      </c>
      <c r="AJ175" t="s">
        <v>3132</v>
      </c>
      <c r="AK175" t="s">
        <v>3133</v>
      </c>
      <c r="AL175" t="s">
        <v>3134</v>
      </c>
      <c r="AM175" t="s">
        <v>3135</v>
      </c>
      <c r="AN175" t="s">
        <v>3136</v>
      </c>
      <c r="AO175" t="s">
        <v>3137</v>
      </c>
      <c r="AP175" t="s">
        <v>3138</v>
      </c>
      <c r="AQ175" t="s">
        <v>3139</v>
      </c>
      <c r="AR175">
        <v>0.42</v>
      </c>
      <c r="AS175" t="s">
        <v>94</v>
      </c>
      <c r="AT175">
        <v>0</v>
      </c>
      <c r="AU175">
        <v>18519.513597857607</v>
      </c>
      <c r="AV175">
        <v>10687.116626019988</v>
      </c>
      <c r="AW175">
        <v>1422.8475230000001</v>
      </c>
      <c r="AX175">
        <v>1759.019340705127</v>
      </c>
      <c r="AY175">
        <v>189.35281292036524</v>
      </c>
      <c r="AZ175">
        <v>1306.305975</v>
      </c>
      <c r="BA175">
        <v>494.82375259999998</v>
      </c>
      <c r="BB175">
        <v>37.426484683786398</v>
      </c>
      <c r="BC175">
        <v>10.282165306623863</v>
      </c>
      <c r="BD175">
        <v>21.597824619100521</v>
      </c>
      <c r="BE175">
        <v>5.933562953436196</v>
      </c>
      <c r="BF175">
        <v>387</v>
      </c>
      <c r="BG175" t="s">
        <v>3140</v>
      </c>
      <c r="BH175" t="s">
        <v>3140</v>
      </c>
      <c r="BJ175" s="1"/>
      <c r="BK175">
        <v>5.0709999999999997</v>
      </c>
    </row>
    <row r="176" spans="1:63" x14ac:dyDescent="0.25">
      <c r="A176">
        <v>8001</v>
      </c>
      <c r="B176" t="s">
        <v>3141</v>
      </c>
      <c r="C176" t="s">
        <v>3142</v>
      </c>
      <c r="D176" t="s">
        <v>3143</v>
      </c>
      <c r="E176" t="s">
        <v>3144</v>
      </c>
      <c r="F176" s="1">
        <v>44196</v>
      </c>
      <c r="G176" s="1">
        <v>44593</v>
      </c>
      <c r="H176" t="s">
        <v>65</v>
      </c>
      <c r="I176" t="s">
        <v>66</v>
      </c>
      <c r="K176" t="s">
        <v>133</v>
      </c>
      <c r="L176" t="s">
        <v>100</v>
      </c>
      <c r="M176" t="s">
        <v>120</v>
      </c>
      <c r="N176" t="s">
        <v>3145</v>
      </c>
      <c r="O176" t="s">
        <v>3146</v>
      </c>
      <c r="P176" t="s">
        <v>2970</v>
      </c>
      <c r="Q176" t="s">
        <v>2971</v>
      </c>
      <c r="R176" t="s">
        <v>1962</v>
      </c>
      <c r="S176" t="s">
        <v>2972</v>
      </c>
      <c r="T176" t="s">
        <v>2943</v>
      </c>
      <c r="U176" t="s">
        <v>2944</v>
      </c>
      <c r="V176" t="s">
        <v>2773</v>
      </c>
      <c r="W176" t="s">
        <v>2774</v>
      </c>
      <c r="X176" t="s">
        <v>2775</v>
      </c>
      <c r="Y176" t="s">
        <v>1671</v>
      </c>
      <c r="Z176">
        <v>470</v>
      </c>
      <c r="AA176" t="s">
        <v>1672</v>
      </c>
      <c r="AB176" t="s">
        <v>1673</v>
      </c>
      <c r="AC176" t="s">
        <v>1674</v>
      </c>
      <c r="AD176" t="s">
        <v>1675</v>
      </c>
      <c r="AE176" s="4" t="s">
        <v>3147</v>
      </c>
      <c r="AH176" t="s">
        <v>2976</v>
      </c>
      <c r="AI176" t="s">
        <v>3148</v>
      </c>
      <c r="AJ176" t="s">
        <v>3149</v>
      </c>
      <c r="AK176" t="s">
        <v>3150</v>
      </c>
      <c r="AL176" t="s">
        <v>3151</v>
      </c>
      <c r="AM176" t="s">
        <v>3152</v>
      </c>
      <c r="AN176" t="s">
        <v>3153</v>
      </c>
      <c r="AO176" t="s">
        <v>3154</v>
      </c>
      <c r="AP176" t="s">
        <v>3155</v>
      </c>
      <c r="AQ176" t="s">
        <v>3156</v>
      </c>
      <c r="AR176">
        <v>0.42</v>
      </c>
      <c r="AS176" t="s">
        <v>94</v>
      </c>
      <c r="AT176">
        <v>0</v>
      </c>
      <c r="AU176">
        <v>18094.498517952881</v>
      </c>
      <c r="AV176">
        <v>10881.686962687603</v>
      </c>
      <c r="AW176">
        <v>53.106339199999994</v>
      </c>
      <c r="AX176">
        <v>980.49484491721887</v>
      </c>
      <c r="AY176">
        <v>609.19234511580089</v>
      </c>
      <c r="AZ176">
        <v>3568.0044330000001</v>
      </c>
      <c r="BA176">
        <v>665.35626666666701</v>
      </c>
      <c r="BB176">
        <v>27.19520266729214</v>
      </c>
      <c r="BC176">
        <v>4.2742633575678148</v>
      </c>
      <c r="BD176">
        <v>16.354677197530865</v>
      </c>
      <c r="BE176">
        <v>2.5704606185682271</v>
      </c>
      <c r="BF176">
        <v>298</v>
      </c>
      <c r="BG176" t="s">
        <v>3157</v>
      </c>
      <c r="BJ176" s="1"/>
    </row>
    <row r="177" spans="1:63" ht="16.5" x14ac:dyDescent="0.3">
      <c r="A177">
        <v>8002</v>
      </c>
      <c r="B177" t="s">
        <v>3158</v>
      </c>
      <c r="C177" t="s">
        <v>3159</v>
      </c>
      <c r="D177" t="s">
        <v>3160</v>
      </c>
      <c r="F177" s="1">
        <v>44377</v>
      </c>
      <c r="G177" s="1">
        <v>44378</v>
      </c>
      <c r="H177" t="s">
        <v>98</v>
      </c>
      <c r="I177" t="s">
        <v>66</v>
      </c>
      <c r="K177" t="s">
        <v>100</v>
      </c>
      <c r="L177" t="s">
        <v>99</v>
      </c>
      <c r="O177" t="s">
        <v>3161</v>
      </c>
      <c r="P177" t="s">
        <v>3162</v>
      </c>
      <c r="Q177" t="s">
        <v>3163</v>
      </c>
      <c r="R177" t="s">
        <v>3164</v>
      </c>
      <c r="S177" t="s">
        <v>3165</v>
      </c>
      <c r="T177" t="s">
        <v>2943</v>
      </c>
      <c r="U177" t="s">
        <v>2944</v>
      </c>
      <c r="V177" t="s">
        <v>2773</v>
      </c>
      <c r="W177" t="s">
        <v>2774</v>
      </c>
      <c r="X177" t="s">
        <v>2775</v>
      </c>
      <c r="Y177" t="s">
        <v>1671</v>
      </c>
      <c r="Z177">
        <v>465</v>
      </c>
      <c r="AA177" t="s">
        <v>1707</v>
      </c>
      <c r="AB177" t="s">
        <v>1708</v>
      </c>
      <c r="AC177" t="s">
        <v>1709</v>
      </c>
      <c r="AD177" t="s">
        <v>1675</v>
      </c>
      <c r="AE177" s="4" t="s">
        <v>3166</v>
      </c>
      <c r="AF177" s="3">
        <v>4200000</v>
      </c>
      <c r="AG177" s="3" t="s">
        <v>19447</v>
      </c>
      <c r="AH177" t="s">
        <v>3167</v>
      </c>
      <c r="AI177" t="s">
        <v>3168</v>
      </c>
      <c r="AJ177" t="s">
        <v>3169</v>
      </c>
      <c r="AK177" t="s">
        <v>3170</v>
      </c>
      <c r="AL177" t="s">
        <v>3171</v>
      </c>
      <c r="AM177" t="s">
        <v>3172</v>
      </c>
      <c r="AN177" t="s">
        <v>3173</v>
      </c>
      <c r="AO177" t="s">
        <v>3174</v>
      </c>
      <c r="AP177" t="s">
        <v>3175</v>
      </c>
      <c r="AQ177" t="s">
        <v>3176</v>
      </c>
      <c r="AR177">
        <v>0.3</v>
      </c>
      <c r="AS177" t="s">
        <v>154</v>
      </c>
      <c r="AT177">
        <v>1</v>
      </c>
      <c r="AU177">
        <v>11859.884806543922</v>
      </c>
      <c r="AV177">
        <v>5332.7601626567566</v>
      </c>
      <c r="AW177">
        <v>0</v>
      </c>
      <c r="AX177">
        <v>1450.7339915838861</v>
      </c>
      <c r="AY177">
        <v>130.54121681052877</v>
      </c>
      <c r="AZ177">
        <v>764.57237850000001</v>
      </c>
      <c r="BA177">
        <v>1057.2222222222226</v>
      </c>
      <c r="BB177">
        <v>11.217967762364188</v>
      </c>
      <c r="BC177">
        <v>6.5100010735800034</v>
      </c>
      <c r="BD177">
        <v>5.0441241685665572</v>
      </c>
      <c r="BE177">
        <v>2.9272016508022727</v>
      </c>
      <c r="BF177">
        <v>83</v>
      </c>
      <c r="BJ177" s="1"/>
    </row>
    <row r="178" spans="1:63" ht="16.5" x14ac:dyDescent="0.3">
      <c r="A178">
        <v>8003</v>
      </c>
      <c r="B178" t="s">
        <v>3177</v>
      </c>
      <c r="C178" t="s">
        <v>3178</v>
      </c>
      <c r="D178" t="s">
        <v>3179</v>
      </c>
      <c r="F178" s="1">
        <v>44561</v>
      </c>
      <c r="G178" s="1">
        <v>44562</v>
      </c>
      <c r="H178" t="s">
        <v>119</v>
      </c>
      <c r="I178" t="s">
        <v>616</v>
      </c>
      <c r="K178" t="s">
        <v>120</v>
      </c>
      <c r="L178" t="s">
        <v>303</v>
      </c>
      <c r="M178" t="s">
        <v>120</v>
      </c>
      <c r="O178" t="s">
        <v>3180</v>
      </c>
      <c r="P178" t="s">
        <v>3043</v>
      </c>
      <c r="Q178" t="s">
        <v>3044</v>
      </c>
      <c r="R178" t="s">
        <v>1962</v>
      </c>
      <c r="S178" t="s">
        <v>3045</v>
      </c>
      <c r="T178" t="s">
        <v>2973</v>
      </c>
      <c r="U178" t="s">
        <v>2974</v>
      </c>
      <c r="V178" t="s">
        <v>2456</v>
      </c>
      <c r="W178" t="s">
        <v>2457</v>
      </c>
      <c r="X178" t="s">
        <v>2458</v>
      </c>
      <c r="Y178" t="s">
        <v>1671</v>
      </c>
      <c r="Z178">
        <v>470</v>
      </c>
      <c r="AA178" t="s">
        <v>1672</v>
      </c>
      <c r="AB178" t="s">
        <v>1673</v>
      </c>
      <c r="AC178" t="s">
        <v>1674</v>
      </c>
      <c r="AD178" t="s">
        <v>1675</v>
      </c>
      <c r="AE178" s="4" t="s">
        <v>3181</v>
      </c>
      <c r="AF178" s="3">
        <v>1600000</v>
      </c>
      <c r="AG178" s="3" t="s">
        <v>19447</v>
      </c>
      <c r="AH178" t="s">
        <v>3182</v>
      </c>
      <c r="AI178" t="s">
        <v>3183</v>
      </c>
      <c r="AJ178" t="s">
        <v>3184</v>
      </c>
      <c r="AK178" t="s">
        <v>3185</v>
      </c>
      <c r="AL178" t="s">
        <v>3151</v>
      </c>
      <c r="AM178" t="s">
        <v>3186</v>
      </c>
      <c r="AN178" t="s">
        <v>3187</v>
      </c>
      <c r="AO178" t="s">
        <v>3188</v>
      </c>
      <c r="AP178" t="s">
        <v>3189</v>
      </c>
      <c r="AQ178" t="s">
        <v>3190</v>
      </c>
      <c r="AR178">
        <v>0.06</v>
      </c>
      <c r="AS178" t="s">
        <v>154</v>
      </c>
      <c r="AT178">
        <v>1</v>
      </c>
      <c r="AU178">
        <v>9795.1703728136999</v>
      </c>
      <c r="AV178">
        <v>1209.9532511031671</v>
      </c>
      <c r="AW178">
        <v>73.592839999999995</v>
      </c>
      <c r="AX178">
        <v>947.66016491721894</v>
      </c>
      <c r="AY178">
        <v>130.54121681052877</v>
      </c>
      <c r="AZ178">
        <v>774.34477849999996</v>
      </c>
      <c r="BA178">
        <v>640.60798666666699</v>
      </c>
      <c r="BB178">
        <v>15.290428119358593</v>
      </c>
      <c r="BC178">
        <v>6.9226129761723376</v>
      </c>
      <c r="BD178">
        <v>1.8887576744071293</v>
      </c>
      <c r="BE178">
        <v>0.85511918198954651</v>
      </c>
      <c r="BF178">
        <v>267</v>
      </c>
      <c r="BH178" t="s">
        <v>3191</v>
      </c>
      <c r="BJ178" s="1"/>
      <c r="BK178">
        <v>9.7723999999999993</v>
      </c>
    </row>
    <row r="179" spans="1:63" ht="16.5" x14ac:dyDescent="0.3">
      <c r="A179">
        <v>8004</v>
      </c>
      <c r="B179" t="s">
        <v>3192</v>
      </c>
      <c r="C179" t="s">
        <v>3193</v>
      </c>
      <c r="D179" t="s">
        <v>3194</v>
      </c>
      <c r="E179" t="s">
        <v>3195</v>
      </c>
      <c r="F179" s="1">
        <v>44301</v>
      </c>
      <c r="G179" s="1">
        <v>44650</v>
      </c>
      <c r="H179" t="s">
        <v>615</v>
      </c>
      <c r="I179" t="s">
        <v>639</v>
      </c>
      <c r="J179" t="s">
        <v>2829</v>
      </c>
      <c r="K179" t="s">
        <v>100</v>
      </c>
      <c r="L179" t="s">
        <v>100</v>
      </c>
      <c r="M179" t="s">
        <v>303</v>
      </c>
      <c r="N179" t="s">
        <v>3196</v>
      </c>
      <c r="P179" t="s">
        <v>3022</v>
      </c>
      <c r="Q179" t="s">
        <v>3023</v>
      </c>
      <c r="R179" t="s">
        <v>817</v>
      </c>
      <c r="S179" t="s">
        <v>3024</v>
      </c>
      <c r="T179" t="s">
        <v>2996</v>
      </c>
      <c r="U179" t="s">
        <v>2997</v>
      </c>
      <c r="V179" t="s">
        <v>2773</v>
      </c>
      <c r="W179" t="s">
        <v>2774</v>
      </c>
      <c r="X179" t="s">
        <v>2775</v>
      </c>
      <c r="Y179" t="s">
        <v>1671</v>
      </c>
      <c r="Z179">
        <v>465</v>
      </c>
      <c r="AA179" t="s">
        <v>1707</v>
      </c>
      <c r="AB179" t="s">
        <v>1708</v>
      </c>
      <c r="AC179" t="s">
        <v>1709</v>
      </c>
      <c r="AD179" t="s">
        <v>1675</v>
      </c>
      <c r="AE179" s="4" t="s">
        <v>3197</v>
      </c>
      <c r="AF179" s="3">
        <v>800000</v>
      </c>
      <c r="AG179" s="3" t="s">
        <v>19447</v>
      </c>
      <c r="AH179" t="s">
        <v>3198</v>
      </c>
      <c r="AI179" t="s">
        <v>3199</v>
      </c>
      <c r="AJ179" t="s">
        <v>3200</v>
      </c>
      <c r="AK179" t="s">
        <v>3201</v>
      </c>
      <c r="AL179" t="s">
        <v>3202</v>
      </c>
      <c r="AM179" t="s">
        <v>3203</v>
      </c>
      <c r="AN179" t="s">
        <v>3204</v>
      </c>
      <c r="AO179" t="s">
        <v>3205</v>
      </c>
      <c r="AP179" t="s">
        <v>3206</v>
      </c>
      <c r="AQ179" t="s">
        <v>3207</v>
      </c>
      <c r="AR179">
        <v>0.36</v>
      </c>
      <c r="AS179" t="s">
        <v>94</v>
      </c>
      <c r="AT179">
        <v>0</v>
      </c>
      <c r="AU179">
        <v>42487.990402827141</v>
      </c>
      <c r="AV179">
        <v>24017.356130371089</v>
      </c>
      <c r="AW179">
        <v>1463.9324799999999</v>
      </c>
      <c r="AX179">
        <v>1616.7537328184972</v>
      </c>
      <c r="AY179">
        <v>204.53375891828392</v>
      </c>
      <c r="AZ179">
        <v>935.69470333333322</v>
      </c>
      <c r="BA179">
        <v>1340.33824</v>
      </c>
      <c r="BB179">
        <v>31.699454014553179</v>
      </c>
      <c r="BC179">
        <v>18.66756389764813</v>
      </c>
      <c r="BD179">
        <v>17.918877051788876</v>
      </c>
      <c r="BE179">
        <v>10.552288445876709</v>
      </c>
      <c r="BF179">
        <v>355</v>
      </c>
      <c r="BG179" t="s">
        <v>3208</v>
      </c>
      <c r="BJ179" s="1"/>
    </row>
    <row r="180" spans="1:63" ht="45.75" x14ac:dyDescent="0.3">
      <c r="A180">
        <v>8005</v>
      </c>
      <c r="B180" t="s">
        <v>3209</v>
      </c>
      <c r="C180" t="s">
        <v>3210</v>
      </c>
      <c r="D180" t="s">
        <v>3211</v>
      </c>
      <c r="E180" t="s">
        <v>3212</v>
      </c>
      <c r="F180" s="1">
        <v>45169</v>
      </c>
      <c r="G180" s="1">
        <v>45716</v>
      </c>
      <c r="H180" t="s">
        <v>615</v>
      </c>
      <c r="I180" t="s">
        <v>515</v>
      </c>
      <c r="K180" t="s">
        <v>120</v>
      </c>
      <c r="L180" t="s">
        <v>99</v>
      </c>
      <c r="M180" t="s">
        <v>303</v>
      </c>
      <c r="N180" t="s">
        <v>1084</v>
      </c>
      <c r="O180" t="s">
        <v>3213</v>
      </c>
      <c r="P180" t="s">
        <v>3214</v>
      </c>
      <c r="Q180" t="s">
        <v>3215</v>
      </c>
      <c r="R180" t="s">
        <v>817</v>
      </c>
      <c r="S180" t="s">
        <v>3216</v>
      </c>
      <c r="T180" t="s">
        <v>2771</v>
      </c>
      <c r="U180" t="s">
        <v>2772</v>
      </c>
      <c r="V180" t="s">
        <v>2773</v>
      </c>
      <c r="W180" t="s">
        <v>2774</v>
      </c>
      <c r="X180" t="s">
        <v>2775</v>
      </c>
      <c r="Y180" t="s">
        <v>1671</v>
      </c>
      <c r="Z180">
        <v>465</v>
      </c>
      <c r="AA180" t="s">
        <v>1707</v>
      </c>
      <c r="AB180" t="s">
        <v>1708</v>
      </c>
      <c r="AC180" t="s">
        <v>1709</v>
      </c>
      <c r="AD180" t="s">
        <v>1675</v>
      </c>
      <c r="AE180" s="4" t="s">
        <v>3217</v>
      </c>
      <c r="AF180" s="3">
        <v>4000000</v>
      </c>
      <c r="AG180" s="3" t="s">
        <v>19447</v>
      </c>
      <c r="AH180" t="s">
        <v>3218</v>
      </c>
      <c r="AI180" t="s">
        <v>3219</v>
      </c>
      <c r="AJ180" t="s">
        <v>3220</v>
      </c>
      <c r="AK180" t="s">
        <v>3221</v>
      </c>
      <c r="AL180" t="s">
        <v>3222</v>
      </c>
      <c r="AM180" t="s">
        <v>3223</v>
      </c>
      <c r="AN180" t="s">
        <v>3224</v>
      </c>
      <c r="AO180" t="s">
        <v>3225</v>
      </c>
      <c r="AP180" t="s">
        <v>3226</v>
      </c>
      <c r="AQ180" t="s">
        <v>3227</v>
      </c>
      <c r="AR180">
        <v>0.1</v>
      </c>
      <c r="AS180" t="s">
        <v>94</v>
      </c>
      <c r="AT180">
        <v>0</v>
      </c>
      <c r="AU180">
        <v>17427.875172818469</v>
      </c>
      <c r="AV180">
        <v>3790.0142840755129</v>
      </c>
      <c r="AW180">
        <v>3319.5114143999999</v>
      </c>
      <c r="AX180">
        <v>1273.1601811486073</v>
      </c>
      <c r="AY180">
        <v>188.55674591897827</v>
      </c>
      <c r="AZ180">
        <v>839.53611000000001</v>
      </c>
      <c r="BA180">
        <v>1147.353912</v>
      </c>
      <c r="BB180">
        <v>15.189624570538324</v>
      </c>
      <c r="BC180">
        <v>8.7714342413756743</v>
      </c>
      <c r="BD180">
        <v>3.3032652300535434</v>
      </c>
      <c r="BE180">
        <v>1.9075108547077462</v>
      </c>
      <c r="BF180">
        <v>1421</v>
      </c>
      <c r="BG180" t="s">
        <v>3228</v>
      </c>
      <c r="BJ180" s="1"/>
    </row>
    <row r="181" spans="1:63" ht="45.75" x14ac:dyDescent="0.3">
      <c r="A181">
        <v>8006</v>
      </c>
      <c r="B181" t="s">
        <v>3229</v>
      </c>
      <c r="C181" t="s">
        <v>3230</v>
      </c>
      <c r="D181" t="s">
        <v>3231</v>
      </c>
      <c r="E181" t="s">
        <v>3232</v>
      </c>
      <c r="F181" s="1">
        <v>44500</v>
      </c>
      <c r="G181" s="1">
        <v>44592</v>
      </c>
      <c r="H181" t="s">
        <v>119</v>
      </c>
      <c r="I181" t="s">
        <v>515</v>
      </c>
      <c r="K181" t="s">
        <v>68</v>
      </c>
      <c r="L181" t="s">
        <v>100</v>
      </c>
      <c r="M181" t="s">
        <v>120</v>
      </c>
      <c r="N181" t="s">
        <v>2430</v>
      </c>
      <c r="O181" t="s">
        <v>3233</v>
      </c>
      <c r="P181" t="s">
        <v>3234</v>
      </c>
      <c r="Q181" t="s">
        <v>3235</v>
      </c>
      <c r="R181" t="s">
        <v>676</v>
      </c>
      <c r="S181" t="s">
        <v>3236</v>
      </c>
      <c r="T181" t="s">
        <v>2973</v>
      </c>
      <c r="U181" t="s">
        <v>2974</v>
      </c>
      <c r="V181" t="s">
        <v>2456</v>
      </c>
      <c r="W181" t="s">
        <v>2457</v>
      </c>
      <c r="X181" t="s">
        <v>2458</v>
      </c>
      <c r="Y181" t="s">
        <v>1671</v>
      </c>
      <c r="Z181">
        <v>470</v>
      </c>
      <c r="AA181" t="s">
        <v>1672</v>
      </c>
      <c r="AB181" t="s">
        <v>1673</v>
      </c>
      <c r="AC181" t="s">
        <v>1674</v>
      </c>
      <c r="AD181" t="s">
        <v>1675</v>
      </c>
      <c r="AE181" s="4" t="s">
        <v>3237</v>
      </c>
      <c r="AF181" s="3">
        <v>2200000</v>
      </c>
      <c r="AG181" s="3" t="s">
        <v>19447</v>
      </c>
      <c r="AH181" t="s">
        <v>3238</v>
      </c>
      <c r="AI181" t="s">
        <v>3239</v>
      </c>
      <c r="AJ181" t="s">
        <v>3240</v>
      </c>
      <c r="AK181" t="s">
        <v>3241</v>
      </c>
      <c r="AL181" t="s">
        <v>3242</v>
      </c>
      <c r="AM181" t="s">
        <v>3243</v>
      </c>
      <c r="AN181" t="s">
        <v>3244</v>
      </c>
      <c r="AO181" t="s">
        <v>3245</v>
      </c>
      <c r="AP181" t="s">
        <v>3246</v>
      </c>
      <c r="AQ181" t="s">
        <v>3247</v>
      </c>
      <c r="AR181">
        <v>0.48</v>
      </c>
      <c r="AS181" t="s">
        <v>154</v>
      </c>
      <c r="AT181">
        <v>1</v>
      </c>
      <c r="AU181">
        <v>19756.81938245966</v>
      </c>
      <c r="AV181">
        <v>12250.57150646224</v>
      </c>
      <c r="AW181">
        <v>832.90732879999996</v>
      </c>
      <c r="AX181">
        <v>1618.7923415525472</v>
      </c>
      <c r="AY181">
        <v>477.05868682854378</v>
      </c>
      <c r="AZ181">
        <v>1960.0097615</v>
      </c>
      <c r="BA181">
        <v>777.422774</v>
      </c>
      <c r="BB181">
        <v>25.41322436543345</v>
      </c>
      <c r="BC181">
        <v>7.2172808375169764</v>
      </c>
      <c r="BD181">
        <v>15.757927238779656</v>
      </c>
      <c r="BE181">
        <v>4.4752049037163353</v>
      </c>
      <c r="BF181">
        <v>297</v>
      </c>
      <c r="BG181" t="s">
        <v>3248</v>
      </c>
      <c r="BH181" t="s">
        <v>3249</v>
      </c>
      <c r="BI181">
        <v>6898</v>
      </c>
      <c r="BJ181" s="1">
        <v>44592</v>
      </c>
    </row>
    <row r="182" spans="1:63" ht="75.75" x14ac:dyDescent="0.3">
      <c r="A182">
        <v>8007</v>
      </c>
      <c r="B182" t="s">
        <v>3250</v>
      </c>
      <c r="C182" t="s">
        <v>3251</v>
      </c>
      <c r="D182" t="s">
        <v>3252</v>
      </c>
      <c r="E182" t="s">
        <v>3253</v>
      </c>
      <c r="F182" s="1">
        <v>44895</v>
      </c>
      <c r="G182" s="1">
        <v>45016</v>
      </c>
      <c r="H182" t="s">
        <v>119</v>
      </c>
      <c r="I182" t="s">
        <v>66</v>
      </c>
      <c r="K182" t="s">
        <v>99</v>
      </c>
      <c r="L182" t="s">
        <v>99</v>
      </c>
      <c r="M182" t="s">
        <v>69</v>
      </c>
      <c r="N182" t="s">
        <v>2846</v>
      </c>
      <c r="P182" t="s">
        <v>3254</v>
      </c>
      <c r="Q182" t="s">
        <v>3255</v>
      </c>
      <c r="R182" t="s">
        <v>1962</v>
      </c>
      <c r="S182" t="s">
        <v>3256</v>
      </c>
      <c r="T182" t="s">
        <v>2996</v>
      </c>
      <c r="U182" t="s">
        <v>2997</v>
      </c>
      <c r="V182" t="s">
        <v>2773</v>
      </c>
      <c r="W182" t="s">
        <v>2774</v>
      </c>
      <c r="X182" t="s">
        <v>2775</v>
      </c>
      <c r="Y182" t="s">
        <v>1671</v>
      </c>
      <c r="Z182">
        <v>465</v>
      </c>
      <c r="AA182" t="s">
        <v>1707</v>
      </c>
      <c r="AB182" t="s">
        <v>1708</v>
      </c>
      <c r="AC182" t="s">
        <v>1709</v>
      </c>
      <c r="AD182" t="s">
        <v>1675</v>
      </c>
      <c r="AE182" s="4" t="s">
        <v>3257</v>
      </c>
      <c r="AF182" s="3">
        <v>4500000</v>
      </c>
      <c r="AG182" s="3" t="s">
        <v>19447</v>
      </c>
      <c r="AH182" t="s">
        <v>3258</v>
      </c>
      <c r="AI182" t="s">
        <v>3259</v>
      </c>
      <c r="AJ182" t="s">
        <v>3260</v>
      </c>
      <c r="AK182" t="s">
        <v>3261</v>
      </c>
      <c r="AL182" t="s">
        <v>3262</v>
      </c>
      <c r="AM182" t="s">
        <v>3263</v>
      </c>
      <c r="AN182" t="s">
        <v>3264</v>
      </c>
      <c r="AO182" t="s">
        <v>3265</v>
      </c>
      <c r="AP182" t="s">
        <v>3266</v>
      </c>
      <c r="AQ182" t="s">
        <v>3267</v>
      </c>
      <c r="AR182">
        <v>0.25</v>
      </c>
      <c r="AS182" t="s">
        <v>94</v>
      </c>
      <c r="AT182">
        <v>0</v>
      </c>
      <c r="AU182">
        <v>67058.05641265391</v>
      </c>
      <c r="AV182">
        <v>29213.787923273696</v>
      </c>
      <c r="AW182">
        <v>1569.0874816</v>
      </c>
      <c r="AX182">
        <v>1062.9878544184969</v>
      </c>
      <c r="AY182">
        <v>204.53375891828392</v>
      </c>
      <c r="AZ182">
        <v>964.85503333333315</v>
      </c>
      <c r="BA182">
        <v>815.33225760000005</v>
      </c>
      <c r="BB182">
        <v>82.246293811611253</v>
      </c>
      <c r="BC182">
        <v>37.669101871576714</v>
      </c>
      <c r="BD182">
        <v>35.830531235532092</v>
      </c>
      <c r="BE182">
        <v>16.410513698228471</v>
      </c>
      <c r="BF182">
        <v>721</v>
      </c>
      <c r="BG182" t="s">
        <v>3268</v>
      </c>
      <c r="BH182" t="s">
        <v>3269</v>
      </c>
      <c r="BJ182" s="1"/>
      <c r="BK182">
        <v>29.160329999999998</v>
      </c>
    </row>
    <row r="183" spans="1:63" x14ac:dyDescent="0.25">
      <c r="A183">
        <v>8008</v>
      </c>
      <c r="B183" t="s">
        <v>3270</v>
      </c>
      <c r="C183" t="s">
        <v>3271</v>
      </c>
      <c r="D183" t="s">
        <v>3272</v>
      </c>
      <c r="F183" s="1">
        <v>43951</v>
      </c>
      <c r="G183" s="1">
        <v>43952</v>
      </c>
      <c r="H183" t="s">
        <v>98</v>
      </c>
      <c r="I183" t="s">
        <v>515</v>
      </c>
      <c r="K183" t="s">
        <v>3013</v>
      </c>
      <c r="L183" t="s">
        <v>3013</v>
      </c>
      <c r="P183" t="s">
        <v>3273</v>
      </c>
      <c r="Q183" t="s">
        <v>3274</v>
      </c>
      <c r="R183" t="s">
        <v>1703</v>
      </c>
      <c r="S183" t="s">
        <v>3275</v>
      </c>
      <c r="T183" t="s">
        <v>2907</v>
      </c>
      <c r="U183" t="s">
        <v>2908</v>
      </c>
      <c r="V183" t="s">
        <v>2773</v>
      </c>
      <c r="W183" t="s">
        <v>2774</v>
      </c>
      <c r="X183" t="s">
        <v>2775</v>
      </c>
      <c r="Y183" t="s">
        <v>1671</v>
      </c>
      <c r="Z183">
        <v>465</v>
      </c>
      <c r="AA183" t="s">
        <v>1707</v>
      </c>
      <c r="AB183" t="s">
        <v>1708</v>
      </c>
      <c r="AC183" t="s">
        <v>1709</v>
      </c>
      <c r="AD183" t="s">
        <v>1675</v>
      </c>
      <c r="AE183" s="4"/>
      <c r="AR183">
        <v>0</v>
      </c>
      <c r="AS183" t="s">
        <v>94</v>
      </c>
      <c r="AT183">
        <v>0</v>
      </c>
      <c r="AX183">
        <v>878.79876666666689</v>
      </c>
      <c r="AY183">
        <v>867.14876666666657</v>
      </c>
      <c r="AZ183">
        <v>19.213329999999999</v>
      </c>
      <c r="BF183">
        <v>-343</v>
      </c>
      <c r="BJ183" s="1"/>
    </row>
    <row r="184" spans="1:63" x14ac:dyDescent="0.25">
      <c r="A184">
        <v>8009</v>
      </c>
      <c r="B184" t="s">
        <v>3276</v>
      </c>
      <c r="C184" t="s">
        <v>3277</v>
      </c>
      <c r="D184" t="s">
        <v>3278</v>
      </c>
      <c r="E184" t="s">
        <v>3279</v>
      </c>
      <c r="F184" s="1">
        <v>44910</v>
      </c>
      <c r="G184" s="1">
        <v>45275</v>
      </c>
      <c r="H184" t="s">
        <v>119</v>
      </c>
      <c r="I184" t="s">
        <v>66</v>
      </c>
      <c r="K184" t="s">
        <v>99</v>
      </c>
      <c r="L184" t="s">
        <v>100</v>
      </c>
      <c r="M184" t="s">
        <v>120</v>
      </c>
      <c r="N184" t="s">
        <v>2869</v>
      </c>
      <c r="O184" t="s">
        <v>3280</v>
      </c>
      <c r="P184" t="s">
        <v>3281</v>
      </c>
      <c r="Q184" t="s">
        <v>3282</v>
      </c>
      <c r="R184" t="s">
        <v>753</v>
      </c>
      <c r="S184" t="s">
        <v>3283</v>
      </c>
      <c r="T184" t="s">
        <v>3284</v>
      </c>
      <c r="U184" t="s">
        <v>3285</v>
      </c>
      <c r="V184" t="s">
        <v>3286</v>
      </c>
      <c r="W184" t="s">
        <v>3287</v>
      </c>
      <c r="X184" t="s">
        <v>3288</v>
      </c>
      <c r="Y184" t="s">
        <v>109</v>
      </c>
      <c r="Z184">
        <v>465</v>
      </c>
      <c r="AA184" t="s">
        <v>1707</v>
      </c>
      <c r="AB184" t="s">
        <v>1708</v>
      </c>
      <c r="AC184" t="s">
        <v>1709</v>
      </c>
      <c r="AD184" t="s">
        <v>1675</v>
      </c>
      <c r="AE184" s="4" t="s">
        <v>3289</v>
      </c>
      <c r="AH184" t="s">
        <v>3290</v>
      </c>
      <c r="AI184" t="s">
        <v>3291</v>
      </c>
      <c r="AJ184" t="s">
        <v>3292</v>
      </c>
      <c r="AK184" t="s">
        <v>3293</v>
      </c>
      <c r="AL184" t="s">
        <v>3294</v>
      </c>
      <c r="AM184" t="s">
        <v>3295</v>
      </c>
      <c r="AN184" t="s">
        <v>3296</v>
      </c>
      <c r="AO184" t="s">
        <v>3297</v>
      </c>
      <c r="AP184" t="s">
        <v>3298</v>
      </c>
      <c r="AQ184" t="s">
        <v>3299</v>
      </c>
      <c r="AR184">
        <v>0.3</v>
      </c>
      <c r="AS184" t="s">
        <v>94</v>
      </c>
      <c r="AT184">
        <v>0</v>
      </c>
      <c r="AU184">
        <v>18703.383779106796</v>
      </c>
      <c r="AV184">
        <v>9034.6525887802127</v>
      </c>
      <c r="AW184">
        <v>4286.4700128000004</v>
      </c>
      <c r="AX184">
        <v>1540.004094879105</v>
      </c>
      <c r="AY184">
        <v>649.91204260851782</v>
      </c>
      <c r="AZ184">
        <v>4545.1889300000003</v>
      </c>
      <c r="BA184">
        <v>748.75991759999999</v>
      </c>
      <c r="BB184">
        <v>24.979146638961055</v>
      </c>
      <c r="BC184">
        <v>3.5329740270508911</v>
      </c>
      <c r="BD184">
        <v>12.066154152240125</v>
      </c>
      <c r="BE184">
        <v>1.7065999028071555</v>
      </c>
      <c r="BF184">
        <v>980</v>
      </c>
      <c r="BG184" t="s">
        <v>3300</v>
      </c>
      <c r="BH184" t="s">
        <v>3301</v>
      </c>
      <c r="BI184">
        <v>7627</v>
      </c>
      <c r="BJ184" s="1">
        <v>44910</v>
      </c>
      <c r="BK184">
        <v>19.660270000000001</v>
      </c>
    </row>
    <row r="185" spans="1:63" ht="30.75" x14ac:dyDescent="0.3">
      <c r="A185">
        <v>8010</v>
      </c>
      <c r="B185" t="s">
        <v>3302</v>
      </c>
      <c r="C185" t="s">
        <v>3303</v>
      </c>
      <c r="D185" t="s">
        <v>3304</v>
      </c>
      <c r="E185" t="s">
        <v>3305</v>
      </c>
      <c r="F185" s="1">
        <v>45260</v>
      </c>
      <c r="G185" s="1">
        <v>45504</v>
      </c>
      <c r="H185" t="s">
        <v>119</v>
      </c>
      <c r="I185" t="s">
        <v>66</v>
      </c>
      <c r="K185" t="s">
        <v>100</v>
      </c>
      <c r="L185" t="s">
        <v>133</v>
      </c>
      <c r="M185" t="s">
        <v>69</v>
      </c>
      <c r="N185" t="s">
        <v>2869</v>
      </c>
      <c r="P185" t="s">
        <v>3306</v>
      </c>
      <c r="Q185" t="s">
        <v>3307</v>
      </c>
      <c r="R185" t="s">
        <v>676</v>
      </c>
      <c r="S185" t="s">
        <v>3308</v>
      </c>
      <c r="T185" t="s">
        <v>3309</v>
      </c>
      <c r="U185" t="s">
        <v>3310</v>
      </c>
      <c r="V185" t="s">
        <v>2773</v>
      </c>
      <c r="W185" t="s">
        <v>2774</v>
      </c>
      <c r="X185" t="s">
        <v>2775</v>
      </c>
      <c r="Y185" t="s">
        <v>1671</v>
      </c>
      <c r="Z185">
        <v>465</v>
      </c>
      <c r="AA185" t="s">
        <v>1707</v>
      </c>
      <c r="AB185" t="s">
        <v>1708</v>
      </c>
      <c r="AC185" t="s">
        <v>1709</v>
      </c>
      <c r="AD185" t="s">
        <v>1675</v>
      </c>
      <c r="AE185" s="4" t="s">
        <v>3311</v>
      </c>
      <c r="AF185" s="3">
        <v>6000000</v>
      </c>
      <c r="AG185" s="3" t="s">
        <v>19447</v>
      </c>
      <c r="AH185" t="s">
        <v>3312</v>
      </c>
      <c r="AI185" t="s">
        <v>3313</v>
      </c>
      <c r="AJ185" t="s">
        <v>3314</v>
      </c>
      <c r="AK185" t="s">
        <v>3315</v>
      </c>
      <c r="AL185" t="s">
        <v>3316</v>
      </c>
      <c r="AM185" t="s">
        <v>3317</v>
      </c>
      <c r="AN185" t="s">
        <v>3305</v>
      </c>
      <c r="AO185" t="s">
        <v>3318</v>
      </c>
      <c r="AP185" t="s">
        <v>3319</v>
      </c>
      <c r="AQ185" t="s">
        <v>3320</v>
      </c>
      <c r="AR185">
        <v>0.42</v>
      </c>
      <c r="AS185" t="s">
        <v>890</v>
      </c>
      <c r="AT185">
        <v>0</v>
      </c>
      <c r="AU185">
        <v>16933.579747065454</v>
      </c>
      <c r="AV185">
        <v>9341.0436816843285</v>
      </c>
      <c r="AW185">
        <v>3520.2391557999999</v>
      </c>
      <c r="AX185">
        <v>3287.3117975337077</v>
      </c>
      <c r="AY185">
        <v>205.41139914489705</v>
      </c>
      <c r="AZ185">
        <v>1314.3877199999999</v>
      </c>
      <c r="BA185">
        <v>2047.7814896999998</v>
      </c>
      <c r="BB185">
        <v>8.2692317672752402</v>
      </c>
      <c r="BC185">
        <v>5.0365043193576824</v>
      </c>
      <c r="BD185">
        <v>4.5615431766857073</v>
      </c>
      <c r="BE185">
        <v>2.7782788726798828</v>
      </c>
      <c r="BF185">
        <v>1209</v>
      </c>
      <c r="BG185" t="s">
        <v>3321</v>
      </c>
      <c r="BH185" t="s">
        <v>3321</v>
      </c>
      <c r="BI185">
        <v>5745</v>
      </c>
      <c r="BJ185" s="1">
        <v>44377</v>
      </c>
      <c r="BK185">
        <v>15.368679999999999</v>
      </c>
    </row>
    <row r="186" spans="1:63" ht="30.75" x14ac:dyDescent="0.3">
      <c r="A186">
        <v>8011</v>
      </c>
      <c r="B186" t="s">
        <v>3322</v>
      </c>
      <c r="C186" t="s">
        <v>3323</v>
      </c>
      <c r="D186" t="s">
        <v>3324</v>
      </c>
      <c r="E186" t="s">
        <v>3325</v>
      </c>
      <c r="F186" s="1">
        <v>45657</v>
      </c>
      <c r="G186" s="1">
        <v>45809</v>
      </c>
      <c r="H186" t="s">
        <v>119</v>
      </c>
      <c r="I186" t="s">
        <v>66</v>
      </c>
      <c r="J186" t="s">
        <v>1959</v>
      </c>
      <c r="K186" t="s">
        <v>100</v>
      </c>
      <c r="L186" t="s">
        <v>100</v>
      </c>
      <c r="M186" t="s">
        <v>120</v>
      </c>
      <c r="N186" t="s">
        <v>2869</v>
      </c>
      <c r="O186" t="s">
        <v>3326</v>
      </c>
      <c r="P186" t="s">
        <v>3327</v>
      </c>
      <c r="Q186" t="s">
        <v>3328</v>
      </c>
      <c r="R186" t="s">
        <v>676</v>
      </c>
      <c r="S186" t="s">
        <v>3329</v>
      </c>
      <c r="T186" t="s">
        <v>3309</v>
      </c>
      <c r="U186" t="s">
        <v>3310</v>
      </c>
      <c r="V186" t="s">
        <v>2773</v>
      </c>
      <c r="W186" t="s">
        <v>2774</v>
      </c>
      <c r="X186" t="s">
        <v>2775</v>
      </c>
      <c r="Y186" t="s">
        <v>1671</v>
      </c>
      <c r="Z186">
        <v>465</v>
      </c>
      <c r="AA186" t="s">
        <v>1707</v>
      </c>
      <c r="AB186" t="s">
        <v>1708</v>
      </c>
      <c r="AC186" t="s">
        <v>1709</v>
      </c>
      <c r="AD186" t="s">
        <v>1675</v>
      </c>
      <c r="AE186" s="4" t="s">
        <v>3330</v>
      </c>
      <c r="AF186" s="3">
        <v>8500000</v>
      </c>
      <c r="AG186" s="3" t="s">
        <v>19447</v>
      </c>
      <c r="AH186" t="s">
        <v>3331</v>
      </c>
      <c r="AI186" t="s">
        <v>3332</v>
      </c>
      <c r="AJ186" t="s">
        <v>3333</v>
      </c>
      <c r="AK186" t="s">
        <v>3334</v>
      </c>
      <c r="AL186" t="s">
        <v>3335</v>
      </c>
      <c r="AM186" t="s">
        <v>3336</v>
      </c>
      <c r="AN186" t="s">
        <v>3305</v>
      </c>
      <c r="AO186" t="s">
        <v>3337</v>
      </c>
      <c r="AP186" t="s">
        <v>3319</v>
      </c>
      <c r="AQ186" t="s">
        <v>3338</v>
      </c>
      <c r="AR186">
        <v>0.36</v>
      </c>
      <c r="AS186" t="s">
        <v>94</v>
      </c>
      <c r="AT186">
        <v>0</v>
      </c>
      <c r="AU186">
        <v>15953.840747427215</v>
      </c>
      <c r="AV186">
        <v>8080.0812878782199</v>
      </c>
      <c r="AW186">
        <v>9139.3093558</v>
      </c>
      <c r="AX186">
        <v>2195.0617975337077</v>
      </c>
      <c r="AY186">
        <v>205.41139914489705</v>
      </c>
      <c r="AZ186">
        <v>1299.0190399999999</v>
      </c>
      <c r="BA186">
        <v>1704.9714896999999</v>
      </c>
      <c r="BB186">
        <v>9.3572478154660477</v>
      </c>
      <c r="BC186">
        <v>5.3108825043534615</v>
      </c>
      <c r="BD186">
        <v>4.7391298544821767</v>
      </c>
      <c r="BE186">
        <v>2.6897825435838358</v>
      </c>
      <c r="BF186">
        <v>1514</v>
      </c>
      <c r="BG186" t="s">
        <v>3339</v>
      </c>
      <c r="BH186" t="s">
        <v>3339</v>
      </c>
      <c r="BJ186" s="1"/>
    </row>
    <row r="187" spans="1:63" ht="45.75" x14ac:dyDescent="0.3">
      <c r="A187">
        <v>8012</v>
      </c>
      <c r="B187" t="s">
        <v>3340</v>
      </c>
      <c r="C187" t="s">
        <v>3341</v>
      </c>
      <c r="D187" t="s">
        <v>3342</v>
      </c>
      <c r="E187" t="s">
        <v>3343</v>
      </c>
      <c r="F187" s="1">
        <v>44316</v>
      </c>
      <c r="G187" s="1">
        <v>44925</v>
      </c>
      <c r="H187" t="s">
        <v>98</v>
      </c>
      <c r="I187" t="s">
        <v>515</v>
      </c>
      <c r="K187" t="s">
        <v>99</v>
      </c>
      <c r="L187" t="s">
        <v>303</v>
      </c>
      <c r="M187" t="s">
        <v>120</v>
      </c>
      <c r="P187" t="s">
        <v>3344</v>
      </c>
      <c r="Q187" t="s">
        <v>3345</v>
      </c>
      <c r="R187" t="s">
        <v>676</v>
      </c>
      <c r="S187" t="s">
        <v>3346</v>
      </c>
      <c r="Z187">
        <v>464</v>
      </c>
      <c r="AA187" t="s">
        <v>430</v>
      </c>
      <c r="AB187" t="s">
        <v>431</v>
      </c>
      <c r="AC187" t="s">
        <v>432</v>
      </c>
      <c r="AD187" t="s">
        <v>433</v>
      </c>
      <c r="AE187" s="4" t="s">
        <v>3347</v>
      </c>
      <c r="AF187" s="3">
        <v>1570000</v>
      </c>
      <c r="AG187" s="3" t="s">
        <v>19447</v>
      </c>
      <c r="AH187" t="s">
        <v>3348</v>
      </c>
      <c r="AI187" t="s">
        <v>3349</v>
      </c>
      <c r="AJ187" t="s">
        <v>3350</v>
      </c>
      <c r="AK187" t="s">
        <v>3351</v>
      </c>
      <c r="AL187" t="s">
        <v>3352</v>
      </c>
      <c r="AM187" t="s">
        <v>3353</v>
      </c>
      <c r="AN187" t="s">
        <v>3354</v>
      </c>
      <c r="AO187" t="s">
        <v>3355</v>
      </c>
      <c r="AP187" t="s">
        <v>3356</v>
      </c>
      <c r="AQ187" t="s">
        <v>3357</v>
      </c>
      <c r="AR187">
        <v>0.15</v>
      </c>
      <c r="AS187" t="s">
        <v>154</v>
      </c>
      <c r="AT187">
        <v>1</v>
      </c>
      <c r="AU187">
        <v>16356.168241367304</v>
      </c>
      <c r="AV187">
        <v>4251.0023362169868</v>
      </c>
      <c r="AW187">
        <v>2084.6742399999998</v>
      </c>
      <c r="AX187">
        <v>338.51829296187799</v>
      </c>
      <c r="AY187">
        <v>57.040746432140523</v>
      </c>
      <c r="AZ187">
        <v>1823.1340752999999</v>
      </c>
      <c r="BF187">
        <v>630</v>
      </c>
      <c r="BG187" t="s">
        <v>3358</v>
      </c>
      <c r="BJ187" s="1"/>
    </row>
    <row r="188" spans="1:63" ht="60.75" x14ac:dyDescent="0.3">
      <c r="A188">
        <v>8013</v>
      </c>
      <c r="B188" t="s">
        <v>3359</v>
      </c>
      <c r="C188" t="s">
        <v>3360</v>
      </c>
      <c r="D188" t="s">
        <v>3361</v>
      </c>
      <c r="E188" t="s">
        <v>3362</v>
      </c>
      <c r="F188" s="1">
        <v>44165</v>
      </c>
      <c r="G188" s="1">
        <v>44197</v>
      </c>
      <c r="H188" t="s">
        <v>98</v>
      </c>
      <c r="I188" t="s">
        <v>515</v>
      </c>
      <c r="K188" t="s">
        <v>99</v>
      </c>
      <c r="L188" t="s">
        <v>303</v>
      </c>
      <c r="M188" t="s">
        <v>120</v>
      </c>
      <c r="O188" t="s">
        <v>3363</v>
      </c>
      <c r="P188" t="s">
        <v>3364</v>
      </c>
      <c r="Q188" t="s">
        <v>3365</v>
      </c>
      <c r="R188" t="s">
        <v>1962</v>
      </c>
      <c r="S188" t="s">
        <v>3366</v>
      </c>
      <c r="T188" t="s">
        <v>2996</v>
      </c>
      <c r="U188" t="s">
        <v>2997</v>
      </c>
      <c r="V188" t="s">
        <v>2773</v>
      </c>
      <c r="W188" t="s">
        <v>2774</v>
      </c>
      <c r="X188" t="s">
        <v>2775</v>
      </c>
      <c r="Y188" t="s">
        <v>1671</v>
      </c>
      <c r="Z188">
        <v>465</v>
      </c>
      <c r="AA188" t="s">
        <v>1707</v>
      </c>
      <c r="AB188" t="s">
        <v>1708</v>
      </c>
      <c r="AC188" t="s">
        <v>1709</v>
      </c>
      <c r="AD188" t="s">
        <v>1675</v>
      </c>
      <c r="AE188" s="4" t="s">
        <v>3367</v>
      </c>
      <c r="AF188" s="3">
        <v>5600000</v>
      </c>
      <c r="AG188" s="3" t="s">
        <v>19447</v>
      </c>
      <c r="AH188" t="s">
        <v>3368</v>
      </c>
      <c r="AI188" t="s">
        <v>3369</v>
      </c>
      <c r="AJ188" t="s">
        <v>3370</v>
      </c>
      <c r="AK188" t="s">
        <v>3371</v>
      </c>
      <c r="AL188" t="s">
        <v>3372</v>
      </c>
      <c r="AM188" t="s">
        <v>3373</v>
      </c>
      <c r="AN188" t="s">
        <v>3374</v>
      </c>
      <c r="AO188" t="s">
        <v>3374</v>
      </c>
      <c r="AP188" t="s">
        <v>3372</v>
      </c>
      <c r="AQ188" t="s">
        <v>3375</v>
      </c>
      <c r="AR188">
        <v>0.15</v>
      </c>
      <c r="AS188" t="s">
        <v>154</v>
      </c>
      <c r="AT188">
        <v>1</v>
      </c>
      <c r="AU188">
        <v>0</v>
      </c>
      <c r="AV188">
        <v>0</v>
      </c>
      <c r="AX188">
        <v>67.7568900635098</v>
      </c>
      <c r="AY188">
        <v>24.870696700234827</v>
      </c>
      <c r="AZ188">
        <v>5374.25803</v>
      </c>
      <c r="BF188">
        <v>-98</v>
      </c>
      <c r="BJ188" s="1"/>
    </row>
    <row r="189" spans="1:63" ht="16.5" x14ac:dyDescent="0.3">
      <c r="A189">
        <v>8014</v>
      </c>
      <c r="B189" t="s">
        <v>3376</v>
      </c>
      <c r="C189" t="s">
        <v>3377</v>
      </c>
      <c r="D189" t="s">
        <v>3378</v>
      </c>
      <c r="E189" t="s">
        <v>3379</v>
      </c>
      <c r="F189" s="1">
        <v>44166</v>
      </c>
      <c r="G189" s="1">
        <v>44586</v>
      </c>
      <c r="H189" t="s">
        <v>65</v>
      </c>
      <c r="I189" t="s">
        <v>616</v>
      </c>
      <c r="K189" t="s">
        <v>68</v>
      </c>
      <c r="L189" t="s">
        <v>133</v>
      </c>
      <c r="M189" t="s">
        <v>120</v>
      </c>
      <c r="N189" t="s">
        <v>2869</v>
      </c>
      <c r="P189" t="s">
        <v>3380</v>
      </c>
      <c r="Q189" t="s">
        <v>3381</v>
      </c>
      <c r="R189" t="s">
        <v>676</v>
      </c>
      <c r="S189" t="s">
        <v>3382</v>
      </c>
      <c r="T189" t="s">
        <v>3309</v>
      </c>
      <c r="U189" t="s">
        <v>3310</v>
      </c>
      <c r="V189" t="s">
        <v>2773</v>
      </c>
      <c r="W189" t="s">
        <v>2774</v>
      </c>
      <c r="X189" t="s">
        <v>2775</v>
      </c>
      <c r="Y189" t="s">
        <v>1671</v>
      </c>
      <c r="Z189">
        <v>465</v>
      </c>
      <c r="AA189" t="s">
        <v>1707</v>
      </c>
      <c r="AB189" t="s">
        <v>1708</v>
      </c>
      <c r="AC189" t="s">
        <v>1709</v>
      </c>
      <c r="AD189" t="s">
        <v>1675</v>
      </c>
      <c r="AE189" s="4" t="s">
        <v>3383</v>
      </c>
      <c r="AF189" s="3">
        <v>2730000</v>
      </c>
      <c r="AG189" s="3" t="s">
        <v>19447</v>
      </c>
      <c r="AH189" t="s">
        <v>3384</v>
      </c>
      <c r="AI189" t="s">
        <v>3385</v>
      </c>
      <c r="AJ189" t="s">
        <v>3386</v>
      </c>
      <c r="AK189" t="s">
        <v>3387</v>
      </c>
      <c r="AL189" t="s">
        <v>3388</v>
      </c>
      <c r="AM189" t="s">
        <v>3389</v>
      </c>
      <c r="AN189" t="s">
        <v>3379</v>
      </c>
      <c r="AO189" t="s">
        <v>3390</v>
      </c>
      <c r="AP189" t="s">
        <v>3391</v>
      </c>
      <c r="AQ189" t="s">
        <v>3392</v>
      </c>
      <c r="AR189">
        <v>0.56000000000000005</v>
      </c>
      <c r="AS189" t="s">
        <v>94</v>
      </c>
      <c r="AT189">
        <v>0</v>
      </c>
      <c r="AU189">
        <v>12377.268728105391</v>
      </c>
      <c r="AV189">
        <v>9597.6633485270759</v>
      </c>
      <c r="AW189">
        <v>223.5248</v>
      </c>
      <c r="AX189">
        <v>89.774865492005105</v>
      </c>
      <c r="AY189">
        <v>113.22186778705486</v>
      </c>
      <c r="AZ189">
        <v>3229.6775244404507</v>
      </c>
      <c r="BF189">
        <v>291</v>
      </c>
      <c r="BH189" t="s">
        <v>3393</v>
      </c>
      <c r="BJ189" s="1"/>
      <c r="BK189">
        <v>17.076319999999999</v>
      </c>
    </row>
    <row r="190" spans="1:63" ht="45.75" x14ac:dyDescent="0.3">
      <c r="A190">
        <v>8015</v>
      </c>
      <c r="B190" t="s">
        <v>3394</v>
      </c>
      <c r="C190" t="s">
        <v>3395</v>
      </c>
      <c r="D190" t="s">
        <v>3396</v>
      </c>
      <c r="E190" t="s">
        <v>3397</v>
      </c>
      <c r="F190" s="1">
        <v>44803</v>
      </c>
      <c r="G190" s="1">
        <v>45016</v>
      </c>
      <c r="H190" t="s">
        <v>119</v>
      </c>
      <c r="I190" t="s">
        <v>66</v>
      </c>
      <c r="K190" t="s">
        <v>100</v>
      </c>
      <c r="L190" t="s">
        <v>100</v>
      </c>
      <c r="M190" t="s">
        <v>120</v>
      </c>
      <c r="N190" t="s">
        <v>2869</v>
      </c>
      <c r="P190" t="s">
        <v>2523</v>
      </c>
      <c r="Q190" t="s">
        <v>2524</v>
      </c>
      <c r="R190" t="s">
        <v>676</v>
      </c>
      <c r="S190" t="s">
        <v>2525</v>
      </c>
      <c r="T190" t="s">
        <v>3309</v>
      </c>
      <c r="U190" t="s">
        <v>3310</v>
      </c>
      <c r="V190" t="s">
        <v>2773</v>
      </c>
      <c r="W190" t="s">
        <v>2774</v>
      </c>
      <c r="X190" t="s">
        <v>2775</v>
      </c>
      <c r="Y190" t="s">
        <v>1671</v>
      </c>
      <c r="Z190">
        <v>465</v>
      </c>
      <c r="AA190" t="s">
        <v>1707</v>
      </c>
      <c r="AB190" t="s">
        <v>1708</v>
      </c>
      <c r="AC190" t="s">
        <v>1709</v>
      </c>
      <c r="AD190" t="s">
        <v>1675</v>
      </c>
      <c r="AE190" s="4" t="s">
        <v>3398</v>
      </c>
      <c r="AF190" s="3">
        <v>1530000</v>
      </c>
      <c r="AG190" s="3" t="s">
        <v>19447</v>
      </c>
      <c r="AH190" t="s">
        <v>3399</v>
      </c>
      <c r="AI190" t="s">
        <v>3400</v>
      </c>
      <c r="AJ190" t="s">
        <v>3401</v>
      </c>
      <c r="AK190" t="s">
        <v>3402</v>
      </c>
      <c r="AL190" t="s">
        <v>3403</v>
      </c>
      <c r="AM190" t="s">
        <v>3404</v>
      </c>
      <c r="AN190" t="s">
        <v>3405</v>
      </c>
      <c r="AO190" t="s">
        <v>3390</v>
      </c>
      <c r="AP190" t="s">
        <v>3406</v>
      </c>
      <c r="AQ190" t="s">
        <v>3407</v>
      </c>
      <c r="AR190">
        <v>0.36</v>
      </c>
      <c r="AS190" t="s">
        <v>94</v>
      </c>
      <c r="AT190">
        <v>0</v>
      </c>
      <c r="AU190">
        <v>12740.739133469109</v>
      </c>
      <c r="AV190">
        <v>7407.1086674585022</v>
      </c>
      <c r="AW190">
        <v>73.746427600000004</v>
      </c>
      <c r="AX190">
        <v>139.66289309200511</v>
      </c>
      <c r="AY190">
        <v>49.410849191654016</v>
      </c>
      <c r="AZ190">
        <v>1405.4178653984802</v>
      </c>
      <c r="BA190">
        <v>49.888027600000001</v>
      </c>
      <c r="BB190">
        <v>255.38670792166394</v>
      </c>
      <c r="BC190">
        <v>8.7546811943558964</v>
      </c>
      <c r="BD190">
        <v>148.47467466239337</v>
      </c>
      <c r="BE190">
        <v>5.089726292660754</v>
      </c>
      <c r="BF190">
        <v>721</v>
      </c>
      <c r="BG190" t="s">
        <v>3408</v>
      </c>
      <c r="BH190" t="s">
        <v>3408</v>
      </c>
      <c r="BJ190" s="1"/>
      <c r="BK190">
        <v>3.41526</v>
      </c>
    </row>
    <row r="191" spans="1:63" ht="16.5" x14ac:dyDescent="0.3">
      <c r="A191">
        <v>8016</v>
      </c>
      <c r="B191" t="s">
        <v>3409</v>
      </c>
      <c r="C191" t="s">
        <v>3410</v>
      </c>
      <c r="D191" t="s">
        <v>3411</v>
      </c>
      <c r="E191" t="s">
        <v>3412</v>
      </c>
      <c r="F191" s="1">
        <v>43040</v>
      </c>
      <c r="G191" s="1">
        <v>44469</v>
      </c>
      <c r="H191" t="s">
        <v>65</v>
      </c>
      <c r="I191" t="s">
        <v>66</v>
      </c>
      <c r="J191" t="s">
        <v>1959</v>
      </c>
      <c r="K191" t="s">
        <v>68</v>
      </c>
      <c r="L191" t="s">
        <v>68</v>
      </c>
      <c r="M191" t="s">
        <v>69</v>
      </c>
      <c r="N191" t="s">
        <v>2869</v>
      </c>
      <c r="O191" t="s">
        <v>3413</v>
      </c>
      <c r="P191" t="s">
        <v>3327</v>
      </c>
      <c r="Q191" t="s">
        <v>3328</v>
      </c>
      <c r="R191" t="s">
        <v>676</v>
      </c>
      <c r="S191" t="s">
        <v>3329</v>
      </c>
      <c r="T191" t="s">
        <v>3309</v>
      </c>
      <c r="U191" t="s">
        <v>3310</v>
      </c>
      <c r="V191" t="s">
        <v>2773</v>
      </c>
      <c r="W191" t="s">
        <v>2774</v>
      </c>
      <c r="X191" t="s">
        <v>2775</v>
      </c>
      <c r="Y191" t="s">
        <v>1671</v>
      </c>
      <c r="Z191">
        <v>465</v>
      </c>
      <c r="AA191" t="s">
        <v>1707</v>
      </c>
      <c r="AB191" t="s">
        <v>1708</v>
      </c>
      <c r="AC191" t="s">
        <v>1709</v>
      </c>
      <c r="AD191" t="s">
        <v>1675</v>
      </c>
      <c r="AE191" s="4" t="s">
        <v>3414</v>
      </c>
      <c r="AF191" s="3">
        <v>3500000</v>
      </c>
      <c r="AG191" s="3" t="s">
        <v>19447</v>
      </c>
      <c r="AH191" t="s">
        <v>3415</v>
      </c>
      <c r="AI191" t="s">
        <v>3416</v>
      </c>
      <c r="AJ191" t="s">
        <v>3417</v>
      </c>
      <c r="AK191" t="s">
        <v>3418</v>
      </c>
      <c r="AL191" t="s">
        <v>3419</v>
      </c>
      <c r="AM191" t="s">
        <v>3420</v>
      </c>
      <c r="AN191" t="s">
        <v>3421</v>
      </c>
      <c r="AO191" t="s">
        <v>3390</v>
      </c>
      <c r="AP191" t="s">
        <v>3422</v>
      </c>
      <c r="AQ191" t="s">
        <v>3423</v>
      </c>
      <c r="AR191">
        <v>0.64</v>
      </c>
      <c r="AS191" t="s">
        <v>94</v>
      </c>
      <c r="AT191">
        <v>0</v>
      </c>
      <c r="AU191">
        <v>13661.472242304855</v>
      </c>
      <c r="AV191">
        <v>11877.36111852966</v>
      </c>
      <c r="AW191">
        <v>258.72589369999997</v>
      </c>
      <c r="AX191">
        <v>388.5876654920051</v>
      </c>
      <c r="AY191">
        <v>144.8753161837293</v>
      </c>
      <c r="AZ191">
        <v>4110.7484301610684</v>
      </c>
      <c r="BA191">
        <v>247.34399999999999</v>
      </c>
      <c r="BB191">
        <v>55.232680971864518</v>
      </c>
      <c r="BC191">
        <v>3.1347366907039071</v>
      </c>
      <c r="BD191">
        <v>48.019604755036148</v>
      </c>
      <c r="BE191">
        <v>2.7253577818427983</v>
      </c>
      <c r="BF191">
        <v>174</v>
      </c>
      <c r="BG191" t="s">
        <v>3424</v>
      </c>
      <c r="BH191" t="s">
        <v>3424</v>
      </c>
      <c r="BJ191" s="1"/>
    </row>
    <row r="192" spans="1:63" ht="45.75" x14ac:dyDescent="0.3">
      <c r="A192">
        <v>8017</v>
      </c>
      <c r="B192" t="s">
        <v>3425</v>
      </c>
      <c r="C192" t="s">
        <v>3426</v>
      </c>
      <c r="D192" t="s">
        <v>3427</v>
      </c>
      <c r="E192" t="s">
        <v>3428</v>
      </c>
      <c r="F192" s="1">
        <v>44319</v>
      </c>
      <c r="G192" s="1">
        <v>44589</v>
      </c>
      <c r="H192" t="s">
        <v>119</v>
      </c>
      <c r="I192" t="s">
        <v>616</v>
      </c>
      <c r="K192" t="s">
        <v>68</v>
      </c>
      <c r="L192" t="s">
        <v>68</v>
      </c>
      <c r="M192" t="s">
        <v>120</v>
      </c>
      <c r="N192" t="s">
        <v>2869</v>
      </c>
      <c r="O192" t="s">
        <v>3429</v>
      </c>
      <c r="P192" t="s">
        <v>3430</v>
      </c>
      <c r="Q192" t="s">
        <v>3431</v>
      </c>
      <c r="R192" t="s">
        <v>676</v>
      </c>
      <c r="S192" t="s">
        <v>3432</v>
      </c>
      <c r="T192" t="s">
        <v>2996</v>
      </c>
      <c r="U192" t="s">
        <v>2997</v>
      </c>
      <c r="V192" t="s">
        <v>2773</v>
      </c>
      <c r="W192" t="s">
        <v>2774</v>
      </c>
      <c r="X192" t="s">
        <v>2775</v>
      </c>
      <c r="Y192" t="s">
        <v>1671</v>
      </c>
      <c r="Z192">
        <v>465</v>
      </c>
      <c r="AA192" t="s">
        <v>1707</v>
      </c>
      <c r="AB192" t="s">
        <v>1708</v>
      </c>
      <c r="AC192" t="s">
        <v>1709</v>
      </c>
      <c r="AD192" t="s">
        <v>1675</v>
      </c>
      <c r="AE192" s="4" t="s">
        <v>3433</v>
      </c>
      <c r="AF192" s="3">
        <v>51270000</v>
      </c>
      <c r="AG192" s="3" t="s">
        <v>19447</v>
      </c>
      <c r="AH192" t="s">
        <v>3434</v>
      </c>
      <c r="AI192" t="s">
        <v>3435</v>
      </c>
      <c r="AJ192" t="s">
        <v>3436</v>
      </c>
      <c r="AK192" t="s">
        <v>3437</v>
      </c>
      <c r="AL192" t="s">
        <v>3438</v>
      </c>
      <c r="AM192" t="s">
        <v>3439</v>
      </c>
      <c r="AN192" t="s">
        <v>3440</v>
      </c>
      <c r="AO192" t="s">
        <v>3441</v>
      </c>
      <c r="AP192" t="s">
        <v>943</v>
      </c>
      <c r="AQ192" t="s">
        <v>3442</v>
      </c>
      <c r="AR192">
        <v>0.64</v>
      </c>
      <c r="AS192" t="s">
        <v>94</v>
      </c>
      <c r="AT192">
        <v>0</v>
      </c>
      <c r="AU192">
        <v>95002.881645530302</v>
      </c>
      <c r="AV192">
        <v>84494.233751254171</v>
      </c>
      <c r="AW192">
        <v>331.82350000000002</v>
      </c>
      <c r="AX192">
        <v>313.74799999999999</v>
      </c>
      <c r="AY192">
        <v>334.01999760410303</v>
      </c>
      <c r="AZ192">
        <v>5278.8200580000002</v>
      </c>
      <c r="BA192">
        <v>260.5317</v>
      </c>
      <c r="BB192">
        <v>364.64998940831498</v>
      </c>
      <c r="BC192">
        <v>17.150541398337083</v>
      </c>
      <c r="BD192">
        <v>324.3145987657324</v>
      </c>
      <c r="BE192">
        <v>15.253451566643434</v>
      </c>
      <c r="BF192">
        <v>294</v>
      </c>
      <c r="BG192" t="s">
        <v>3443</v>
      </c>
      <c r="BH192" t="s">
        <v>3444</v>
      </c>
      <c r="BJ192" s="1"/>
      <c r="BK192">
        <v>6.6062500000000002</v>
      </c>
    </row>
    <row r="193" spans="1:63" ht="16.5" x14ac:dyDescent="0.3">
      <c r="A193">
        <v>8018</v>
      </c>
      <c r="B193" t="s">
        <v>3445</v>
      </c>
      <c r="C193" t="s">
        <v>3446</v>
      </c>
      <c r="D193" t="s">
        <v>3447</v>
      </c>
      <c r="E193" t="s">
        <v>3448</v>
      </c>
      <c r="F193" s="1">
        <v>44348</v>
      </c>
      <c r="G193" s="1">
        <v>44713</v>
      </c>
      <c r="H193" t="s">
        <v>119</v>
      </c>
      <c r="I193" t="s">
        <v>66</v>
      </c>
      <c r="K193" t="s">
        <v>100</v>
      </c>
      <c r="L193" t="s">
        <v>100</v>
      </c>
      <c r="N193" t="s">
        <v>2869</v>
      </c>
      <c r="P193" t="s">
        <v>3380</v>
      </c>
      <c r="Q193" t="s">
        <v>3381</v>
      </c>
      <c r="R193" t="s">
        <v>676</v>
      </c>
      <c r="S193" t="s">
        <v>3382</v>
      </c>
      <c r="T193" t="s">
        <v>3309</v>
      </c>
      <c r="U193" t="s">
        <v>3310</v>
      </c>
      <c r="V193" t="s">
        <v>2773</v>
      </c>
      <c r="W193" t="s">
        <v>2774</v>
      </c>
      <c r="X193" t="s">
        <v>2775</v>
      </c>
      <c r="Y193" t="s">
        <v>1671</v>
      </c>
      <c r="Z193">
        <v>465</v>
      </c>
      <c r="AA193" t="s">
        <v>1707</v>
      </c>
      <c r="AB193" t="s">
        <v>1708</v>
      </c>
      <c r="AC193" t="s">
        <v>1709</v>
      </c>
      <c r="AD193" t="s">
        <v>1675</v>
      </c>
      <c r="AE193" s="4" t="s">
        <v>3449</v>
      </c>
      <c r="AF193" s="3">
        <v>2750000</v>
      </c>
      <c r="AG193" s="3" t="s">
        <v>19447</v>
      </c>
      <c r="AH193" t="s">
        <v>3450</v>
      </c>
      <c r="AI193" t="s">
        <v>3451</v>
      </c>
      <c r="AJ193" t="s">
        <v>3452</v>
      </c>
      <c r="AK193" t="s">
        <v>3453</v>
      </c>
      <c r="AL193" t="s">
        <v>3454</v>
      </c>
      <c r="AM193" t="s">
        <v>3420</v>
      </c>
      <c r="AN193" t="s">
        <v>3448</v>
      </c>
      <c r="AO193" t="s">
        <v>3455</v>
      </c>
      <c r="AP193" t="s">
        <v>3456</v>
      </c>
      <c r="AQ193" t="s">
        <v>3457</v>
      </c>
      <c r="AR193">
        <v>0.36</v>
      </c>
      <c r="AS193" t="s">
        <v>94</v>
      </c>
      <c r="AT193">
        <v>0</v>
      </c>
      <c r="AU193">
        <v>11344.682349231194</v>
      </c>
      <c r="AV193">
        <v>6406.8346435650892</v>
      </c>
      <c r="AW193">
        <v>385.43759999999997</v>
      </c>
      <c r="AX193">
        <v>440.699708663048</v>
      </c>
      <c r="AY193">
        <v>110.31162155237173</v>
      </c>
      <c r="AZ193">
        <v>4078.2175600000005</v>
      </c>
      <c r="BA193">
        <v>216.90600000000001</v>
      </c>
      <c r="BB193">
        <v>52.302298457540104</v>
      </c>
      <c r="BC193">
        <v>2.6412935951093321</v>
      </c>
      <c r="BD193">
        <v>29.537378604395865</v>
      </c>
      <c r="BE193">
        <v>1.4916531629569905</v>
      </c>
      <c r="BF193">
        <v>418</v>
      </c>
      <c r="BG193" t="s">
        <v>3458</v>
      </c>
      <c r="BH193" t="s">
        <v>3458</v>
      </c>
      <c r="BJ193" s="1"/>
      <c r="BK193">
        <v>17.076319999999999</v>
      </c>
    </row>
    <row r="194" spans="1:63" ht="75.75" x14ac:dyDescent="0.3">
      <c r="A194">
        <v>8019</v>
      </c>
      <c r="B194" t="s">
        <v>3459</v>
      </c>
      <c r="C194" t="s">
        <v>3460</v>
      </c>
      <c r="D194" t="s">
        <v>3461</v>
      </c>
      <c r="E194" t="s">
        <v>3462</v>
      </c>
      <c r="F194" s="1">
        <v>44560</v>
      </c>
      <c r="G194" s="1">
        <v>44742</v>
      </c>
      <c r="H194" t="s">
        <v>119</v>
      </c>
      <c r="I194" t="s">
        <v>66</v>
      </c>
      <c r="K194" t="s">
        <v>133</v>
      </c>
      <c r="L194" t="s">
        <v>68</v>
      </c>
      <c r="M194" t="s">
        <v>120</v>
      </c>
      <c r="N194" t="s">
        <v>2869</v>
      </c>
      <c r="O194" t="s">
        <v>3463</v>
      </c>
      <c r="P194" t="s">
        <v>3464</v>
      </c>
      <c r="Q194" t="s">
        <v>3465</v>
      </c>
      <c r="R194" t="s">
        <v>676</v>
      </c>
      <c r="S194" t="s">
        <v>3466</v>
      </c>
      <c r="T194" t="s">
        <v>2943</v>
      </c>
      <c r="U194" t="s">
        <v>2944</v>
      </c>
      <c r="V194" t="s">
        <v>2773</v>
      </c>
      <c r="W194" t="s">
        <v>2774</v>
      </c>
      <c r="X194" t="s">
        <v>2775</v>
      </c>
      <c r="Y194" t="s">
        <v>1671</v>
      </c>
      <c r="Z194">
        <v>465</v>
      </c>
      <c r="AA194" t="s">
        <v>1707</v>
      </c>
      <c r="AB194" t="s">
        <v>1708</v>
      </c>
      <c r="AC194" t="s">
        <v>1709</v>
      </c>
      <c r="AD194" t="s">
        <v>1675</v>
      </c>
      <c r="AE194" s="4" t="s">
        <v>3467</v>
      </c>
      <c r="AF194" s="3">
        <v>5500000</v>
      </c>
      <c r="AG194" s="3" t="s">
        <v>19447</v>
      </c>
      <c r="AH194" t="s">
        <v>3468</v>
      </c>
      <c r="AI194" t="s">
        <v>3469</v>
      </c>
      <c r="AJ194" t="s">
        <v>3470</v>
      </c>
      <c r="AK194" t="s">
        <v>3471</v>
      </c>
      <c r="AL194" t="s">
        <v>3472</v>
      </c>
      <c r="AM194" t="s">
        <v>3473</v>
      </c>
      <c r="AN194" t="s">
        <v>3474</v>
      </c>
      <c r="AO194" t="s">
        <v>3475</v>
      </c>
      <c r="AP194" t="s">
        <v>3476</v>
      </c>
      <c r="AQ194" t="s">
        <v>3477</v>
      </c>
      <c r="AR194">
        <v>0.56000000000000005</v>
      </c>
      <c r="AS194" t="s">
        <v>890</v>
      </c>
      <c r="AT194">
        <v>0</v>
      </c>
      <c r="AU194">
        <v>99976.899551147741</v>
      </c>
      <c r="AV194">
        <v>83594.904468177585</v>
      </c>
      <c r="AW194">
        <v>857.15168069999993</v>
      </c>
      <c r="AX194">
        <v>1075.4416538460659</v>
      </c>
      <c r="AY194">
        <v>251.83986350638338</v>
      </c>
      <c r="AZ194">
        <v>5918.2476000000006</v>
      </c>
      <c r="BA194">
        <v>309.51204940000002</v>
      </c>
      <c r="BB194">
        <v>323.0145635523931</v>
      </c>
      <c r="BC194">
        <v>16.053429351721977</v>
      </c>
      <c r="BD194">
        <v>270.08610692291063</v>
      </c>
      <c r="BE194">
        <v>13.42294969206645</v>
      </c>
      <c r="BF194">
        <v>447</v>
      </c>
      <c r="BG194" t="s">
        <v>3478</v>
      </c>
      <c r="BH194" t="s">
        <v>3478</v>
      </c>
      <c r="BJ194" s="1"/>
      <c r="BK194">
        <v>17.076319999999999</v>
      </c>
    </row>
    <row r="195" spans="1:63" x14ac:dyDescent="0.25">
      <c r="A195">
        <v>8020</v>
      </c>
      <c r="B195" t="s">
        <v>3479</v>
      </c>
      <c r="C195" t="s">
        <v>3480</v>
      </c>
      <c r="D195" t="s">
        <v>3481</v>
      </c>
      <c r="F195" s="1">
        <v>44530</v>
      </c>
      <c r="G195" s="1">
        <v>44560</v>
      </c>
      <c r="H195" t="s">
        <v>98</v>
      </c>
      <c r="I195" t="s">
        <v>66</v>
      </c>
      <c r="K195" t="s">
        <v>99</v>
      </c>
      <c r="L195" t="s">
        <v>99</v>
      </c>
      <c r="M195" t="s">
        <v>120</v>
      </c>
      <c r="N195" t="s">
        <v>2869</v>
      </c>
      <c r="P195" t="s">
        <v>2571</v>
      </c>
      <c r="Q195" t="s">
        <v>2572</v>
      </c>
      <c r="R195" t="s">
        <v>1962</v>
      </c>
      <c r="S195" t="s">
        <v>2573</v>
      </c>
      <c r="T195" t="s">
        <v>2996</v>
      </c>
      <c r="U195" t="s">
        <v>2997</v>
      </c>
      <c r="V195" t="s">
        <v>2773</v>
      </c>
      <c r="W195" t="s">
        <v>2774</v>
      </c>
      <c r="X195" t="s">
        <v>2775</v>
      </c>
      <c r="Y195" t="s">
        <v>1671</v>
      </c>
      <c r="Z195">
        <v>465</v>
      </c>
      <c r="AA195" t="s">
        <v>1707</v>
      </c>
      <c r="AB195" t="s">
        <v>1708</v>
      </c>
      <c r="AC195" t="s">
        <v>1709</v>
      </c>
      <c r="AD195" t="s">
        <v>1675</v>
      </c>
      <c r="AE195" s="4"/>
      <c r="AR195">
        <v>0.25</v>
      </c>
      <c r="AS195" t="s">
        <v>94</v>
      </c>
      <c r="AT195">
        <v>0</v>
      </c>
      <c r="AU195">
        <v>27394.211365931362</v>
      </c>
      <c r="AV195">
        <v>12088.71878363114</v>
      </c>
      <c r="AW195">
        <v>16.767040000000001</v>
      </c>
      <c r="AX195">
        <v>139.00799084403201</v>
      </c>
      <c r="AY195">
        <v>39.459358576161705</v>
      </c>
      <c r="AZ195">
        <v>5586.0189300000002</v>
      </c>
      <c r="BA195">
        <v>14.139200000000001</v>
      </c>
      <c r="BB195">
        <v>1937.4654411799365</v>
      </c>
      <c r="BC195">
        <v>4.8916853292375446</v>
      </c>
      <c r="BD195">
        <v>854.97897926552696</v>
      </c>
      <c r="BE195">
        <v>2.1586388282273625</v>
      </c>
      <c r="BF195">
        <v>265</v>
      </c>
      <c r="BG195" t="s">
        <v>3482</v>
      </c>
      <c r="BJ195" s="1"/>
    </row>
    <row r="196" spans="1:63" ht="30.75" x14ac:dyDescent="0.3">
      <c r="A196">
        <v>8021</v>
      </c>
      <c r="B196" t="s">
        <v>3483</v>
      </c>
      <c r="C196" t="s">
        <v>3484</v>
      </c>
      <c r="D196" t="s">
        <v>3485</v>
      </c>
      <c r="E196" t="s">
        <v>3486</v>
      </c>
      <c r="F196" s="1">
        <v>44270</v>
      </c>
      <c r="G196" s="1">
        <v>44391</v>
      </c>
      <c r="H196" t="s">
        <v>615</v>
      </c>
      <c r="I196" t="s">
        <v>515</v>
      </c>
      <c r="K196" t="s">
        <v>100</v>
      </c>
      <c r="L196" t="s">
        <v>100</v>
      </c>
      <c r="M196" t="s">
        <v>120</v>
      </c>
      <c r="N196" t="s">
        <v>2869</v>
      </c>
      <c r="P196" t="s">
        <v>3487</v>
      </c>
      <c r="Q196" t="s">
        <v>3488</v>
      </c>
      <c r="R196" t="s">
        <v>1962</v>
      </c>
      <c r="S196" t="s">
        <v>3489</v>
      </c>
      <c r="T196" t="s">
        <v>2996</v>
      </c>
      <c r="U196" t="s">
        <v>2997</v>
      </c>
      <c r="V196" t="s">
        <v>2773</v>
      </c>
      <c r="W196" t="s">
        <v>2774</v>
      </c>
      <c r="X196" t="s">
        <v>2775</v>
      </c>
      <c r="Y196" t="s">
        <v>1671</v>
      </c>
      <c r="Z196">
        <v>465</v>
      </c>
      <c r="AA196" t="s">
        <v>1707</v>
      </c>
      <c r="AB196" t="s">
        <v>1708</v>
      </c>
      <c r="AC196" t="s">
        <v>1709</v>
      </c>
      <c r="AD196" t="s">
        <v>1675</v>
      </c>
      <c r="AE196" s="4" t="s">
        <v>3490</v>
      </c>
      <c r="AF196" s="3">
        <v>598806</v>
      </c>
      <c r="AG196" s="3" t="s">
        <v>19447</v>
      </c>
      <c r="AH196" t="s">
        <v>3491</v>
      </c>
      <c r="AI196" t="s">
        <v>3492</v>
      </c>
      <c r="AJ196" t="s">
        <v>3493</v>
      </c>
      <c r="AK196" t="s">
        <v>3494</v>
      </c>
      <c r="AL196" t="s">
        <v>3495</v>
      </c>
      <c r="AM196" t="s">
        <v>3496</v>
      </c>
      <c r="AN196" t="s">
        <v>3486</v>
      </c>
      <c r="AO196" t="s">
        <v>3497</v>
      </c>
      <c r="AP196" t="s">
        <v>3498</v>
      </c>
      <c r="AQ196" t="s">
        <v>3499</v>
      </c>
      <c r="AR196">
        <v>0.36</v>
      </c>
      <c r="AS196" t="s">
        <v>94</v>
      </c>
      <c r="AT196">
        <v>0</v>
      </c>
      <c r="AU196">
        <v>14987.778688887061</v>
      </c>
      <c r="AV196">
        <v>8311.7321428002015</v>
      </c>
      <c r="AW196">
        <v>88.709796800000007</v>
      </c>
      <c r="AX196">
        <v>834.16305617578496</v>
      </c>
      <c r="AY196">
        <v>712.12199972733254</v>
      </c>
      <c r="AZ196">
        <v>2768.1532200000001</v>
      </c>
      <c r="BA196">
        <v>65.695999999999998</v>
      </c>
      <c r="BB196">
        <v>228.13837507438899</v>
      </c>
      <c r="BC196">
        <v>5.2888412633637092</v>
      </c>
      <c r="BD196">
        <v>126.51808546639371</v>
      </c>
      <c r="BE196">
        <v>2.933018483883981</v>
      </c>
      <c r="BF196">
        <v>96</v>
      </c>
      <c r="BG196" t="s">
        <v>3500</v>
      </c>
      <c r="BJ196" s="1"/>
    </row>
    <row r="197" spans="1:63" ht="120" x14ac:dyDescent="0.25">
      <c r="A197">
        <v>8022</v>
      </c>
      <c r="B197" t="s">
        <v>3501</v>
      </c>
      <c r="C197" t="s">
        <v>3502</v>
      </c>
      <c r="D197" t="s">
        <v>3503</v>
      </c>
      <c r="E197" t="s">
        <v>3504</v>
      </c>
      <c r="F197" s="1">
        <v>44560</v>
      </c>
      <c r="G197" s="1">
        <v>44592</v>
      </c>
      <c r="H197" t="s">
        <v>119</v>
      </c>
      <c r="I197" t="s">
        <v>616</v>
      </c>
      <c r="J197" t="s">
        <v>1959</v>
      </c>
      <c r="K197" t="s">
        <v>100</v>
      </c>
      <c r="L197" t="s">
        <v>100</v>
      </c>
      <c r="M197" t="s">
        <v>69</v>
      </c>
      <c r="N197" t="s">
        <v>1661</v>
      </c>
      <c r="O197" t="s">
        <v>3505</v>
      </c>
      <c r="P197" t="s">
        <v>3506</v>
      </c>
      <c r="Q197" t="s">
        <v>3507</v>
      </c>
      <c r="R197" t="s">
        <v>676</v>
      </c>
      <c r="S197" t="s">
        <v>3508</v>
      </c>
      <c r="T197" t="s">
        <v>2973</v>
      </c>
      <c r="U197" t="s">
        <v>2974</v>
      </c>
      <c r="V197" t="s">
        <v>2456</v>
      </c>
      <c r="W197" t="s">
        <v>2457</v>
      </c>
      <c r="X197" t="s">
        <v>2458</v>
      </c>
      <c r="Y197" t="s">
        <v>1671</v>
      </c>
      <c r="Z197">
        <v>470</v>
      </c>
      <c r="AA197" t="s">
        <v>1672</v>
      </c>
      <c r="AB197" t="s">
        <v>1673</v>
      </c>
      <c r="AC197" t="s">
        <v>1674</v>
      </c>
      <c r="AD197" t="s">
        <v>1675</v>
      </c>
      <c r="AE197" s="4" t="s">
        <v>3509</v>
      </c>
      <c r="AH197" t="s">
        <v>3510</v>
      </c>
      <c r="AI197" t="s">
        <v>3511</v>
      </c>
      <c r="AJ197" t="s">
        <v>3512</v>
      </c>
      <c r="AK197" t="s">
        <v>3513</v>
      </c>
      <c r="AL197" t="s">
        <v>3514</v>
      </c>
      <c r="AM197" t="s">
        <v>3515</v>
      </c>
      <c r="AN197" t="s">
        <v>3516</v>
      </c>
      <c r="AO197" t="s">
        <v>3517</v>
      </c>
      <c r="AP197" t="s">
        <v>3518</v>
      </c>
      <c r="AQ197" t="s">
        <v>3519</v>
      </c>
      <c r="AR197">
        <v>0.36</v>
      </c>
      <c r="AS197" t="s">
        <v>94</v>
      </c>
      <c r="AT197">
        <v>0</v>
      </c>
      <c r="AU197">
        <v>176205.35620083986</v>
      </c>
      <c r="AV197">
        <v>102025.87532631632</v>
      </c>
      <c r="AW197">
        <v>1945.63849</v>
      </c>
      <c r="AX197">
        <v>2634.0392415413999</v>
      </c>
      <c r="AY197">
        <v>614.31379019043459</v>
      </c>
      <c r="AZ197">
        <v>4480.29234</v>
      </c>
      <c r="BA197">
        <v>1040.20514</v>
      </c>
      <c r="BB197">
        <v>169.39481398913281</v>
      </c>
      <c r="BC197">
        <v>31.918383594813246</v>
      </c>
      <c r="BD197">
        <v>98.082456433849501</v>
      </c>
      <c r="BE197">
        <v>18.481282836545432</v>
      </c>
      <c r="BF197">
        <v>297</v>
      </c>
      <c r="BG197" t="s">
        <v>3520</v>
      </c>
      <c r="BH197" t="s">
        <v>3521</v>
      </c>
      <c r="BJ197" s="1"/>
      <c r="BK197">
        <v>18.783940000000001</v>
      </c>
    </row>
    <row r="198" spans="1:63" ht="45.75" x14ac:dyDescent="0.3">
      <c r="A198">
        <v>8023</v>
      </c>
      <c r="B198" t="s">
        <v>3522</v>
      </c>
      <c r="C198" t="s">
        <v>3523</v>
      </c>
      <c r="D198" t="s">
        <v>3524</v>
      </c>
      <c r="E198" t="s">
        <v>3525</v>
      </c>
      <c r="F198" s="1">
        <v>44926</v>
      </c>
      <c r="G198" s="1">
        <v>44927</v>
      </c>
      <c r="H198" t="s">
        <v>119</v>
      </c>
      <c r="I198" t="s">
        <v>515</v>
      </c>
      <c r="K198" t="s">
        <v>68</v>
      </c>
      <c r="L198" t="s">
        <v>133</v>
      </c>
      <c r="M198" t="s">
        <v>69</v>
      </c>
      <c r="N198" t="s">
        <v>3526</v>
      </c>
      <c r="P198" t="s">
        <v>3527</v>
      </c>
      <c r="Q198" t="s">
        <v>3528</v>
      </c>
      <c r="R198" t="s">
        <v>1962</v>
      </c>
      <c r="S198" t="s">
        <v>3529</v>
      </c>
      <c r="T198" t="s">
        <v>2996</v>
      </c>
      <c r="U198" t="s">
        <v>2997</v>
      </c>
      <c r="V198" t="s">
        <v>2773</v>
      </c>
      <c r="W198" t="s">
        <v>2774</v>
      </c>
      <c r="X198" t="s">
        <v>2775</v>
      </c>
      <c r="Y198" t="s">
        <v>1671</v>
      </c>
      <c r="Z198">
        <v>465</v>
      </c>
      <c r="AA198" t="s">
        <v>1707</v>
      </c>
      <c r="AB198" t="s">
        <v>1708</v>
      </c>
      <c r="AC198" t="s">
        <v>1709</v>
      </c>
      <c r="AD198" t="s">
        <v>1675</v>
      </c>
      <c r="AE198" s="4" t="s">
        <v>3530</v>
      </c>
      <c r="AF198" s="3">
        <v>3900000</v>
      </c>
      <c r="AG198" s="3" t="s">
        <v>19447</v>
      </c>
      <c r="AH198" t="s">
        <v>3531</v>
      </c>
      <c r="AI198" t="s">
        <v>3532</v>
      </c>
      <c r="AJ198" t="s">
        <v>3533</v>
      </c>
      <c r="AK198" t="s">
        <v>3534</v>
      </c>
      <c r="AL198" t="s">
        <v>3535</v>
      </c>
      <c r="AM198" t="s">
        <v>3536</v>
      </c>
      <c r="AN198" t="s">
        <v>3537</v>
      </c>
      <c r="AO198" t="s">
        <v>3538</v>
      </c>
      <c r="AP198" t="s">
        <v>3539</v>
      </c>
      <c r="AQ198" t="s">
        <v>3540</v>
      </c>
      <c r="AR198">
        <v>0.56000000000000005</v>
      </c>
      <c r="AS198" t="s">
        <v>94</v>
      </c>
      <c r="AT198">
        <v>0</v>
      </c>
      <c r="AU198">
        <v>9925.9733929440445</v>
      </c>
      <c r="AV198">
        <v>7409.6315850013498</v>
      </c>
      <c r="AW198">
        <v>638.1042976</v>
      </c>
      <c r="AX198">
        <v>485.27044081058096</v>
      </c>
      <c r="AY198">
        <v>148.02722583255562</v>
      </c>
      <c r="AZ198">
        <v>2567.39887</v>
      </c>
      <c r="BA198">
        <v>272.25252160000002</v>
      </c>
      <c r="BB198">
        <v>36.458701409302371</v>
      </c>
      <c r="BC198">
        <v>3.4954901232968809</v>
      </c>
      <c r="BD198">
        <v>27.216025553980948</v>
      </c>
      <c r="BE198">
        <v>2.609345501676668</v>
      </c>
      <c r="BF198">
        <v>632</v>
      </c>
      <c r="BG198" t="s">
        <v>3541</v>
      </c>
      <c r="BH198" t="s">
        <v>3542</v>
      </c>
      <c r="BJ198" s="1"/>
      <c r="BK198">
        <v>11.16845</v>
      </c>
    </row>
    <row r="199" spans="1:63" ht="16.5" x14ac:dyDescent="0.3">
      <c r="A199">
        <v>8024</v>
      </c>
      <c r="B199" t="s">
        <v>3543</v>
      </c>
      <c r="C199" t="s">
        <v>3544</v>
      </c>
      <c r="D199" t="s">
        <v>3545</v>
      </c>
      <c r="E199" t="s">
        <v>3546</v>
      </c>
      <c r="F199" s="1">
        <v>44561</v>
      </c>
      <c r="G199" s="1">
        <v>44926</v>
      </c>
      <c r="H199" t="s">
        <v>119</v>
      </c>
      <c r="I199" t="s">
        <v>66</v>
      </c>
      <c r="K199" t="s">
        <v>100</v>
      </c>
      <c r="L199" t="s">
        <v>133</v>
      </c>
      <c r="M199" t="s">
        <v>69</v>
      </c>
      <c r="N199" t="s">
        <v>2869</v>
      </c>
      <c r="P199" t="s">
        <v>2523</v>
      </c>
      <c r="Q199" t="s">
        <v>2524</v>
      </c>
      <c r="R199" t="s">
        <v>676</v>
      </c>
      <c r="S199" t="s">
        <v>2525</v>
      </c>
      <c r="T199" t="s">
        <v>3309</v>
      </c>
      <c r="U199" t="s">
        <v>3310</v>
      </c>
      <c r="V199" t="s">
        <v>2773</v>
      </c>
      <c r="W199" t="s">
        <v>2774</v>
      </c>
      <c r="X199" t="s">
        <v>2775</v>
      </c>
      <c r="Y199" t="s">
        <v>1671</v>
      </c>
      <c r="Z199">
        <v>465</v>
      </c>
      <c r="AA199" t="s">
        <v>1707</v>
      </c>
      <c r="AB199" t="s">
        <v>1708</v>
      </c>
      <c r="AC199" t="s">
        <v>1709</v>
      </c>
      <c r="AD199" t="s">
        <v>1675</v>
      </c>
      <c r="AE199" s="4" t="s">
        <v>3547</v>
      </c>
      <c r="AF199" s="3">
        <v>2800000</v>
      </c>
      <c r="AG199" s="3" t="s">
        <v>19447</v>
      </c>
      <c r="AH199" t="s">
        <v>3548</v>
      </c>
      <c r="AI199" t="s">
        <v>3549</v>
      </c>
      <c r="AJ199" t="s">
        <v>3550</v>
      </c>
      <c r="AK199" t="s">
        <v>3551</v>
      </c>
      <c r="AL199" t="s">
        <v>3552</v>
      </c>
      <c r="AM199" t="s">
        <v>3553</v>
      </c>
      <c r="AN199" t="s">
        <v>3546</v>
      </c>
      <c r="AO199" t="s">
        <v>3554</v>
      </c>
      <c r="AP199" t="s">
        <v>3555</v>
      </c>
      <c r="AQ199" t="s">
        <v>3556</v>
      </c>
      <c r="AR199">
        <v>0.42</v>
      </c>
      <c r="AS199" t="s">
        <v>890</v>
      </c>
      <c r="AT199">
        <v>0</v>
      </c>
      <c r="AU199">
        <v>102668.6038126346</v>
      </c>
      <c r="AV199">
        <v>70225.988162922993</v>
      </c>
      <c r="AW199">
        <v>559.9186954999999</v>
      </c>
      <c r="AX199">
        <v>282.61789549999997</v>
      </c>
      <c r="AY199">
        <v>94.579494774519858</v>
      </c>
      <c r="AZ199">
        <v>2774.1189799999997</v>
      </c>
      <c r="BA199">
        <v>234.2063832</v>
      </c>
      <c r="BB199">
        <v>438.36808548877588</v>
      </c>
      <c r="BC199">
        <v>34.128158166849509</v>
      </c>
      <c r="BD199">
        <v>299.84660197307119</v>
      </c>
      <c r="BE199">
        <v>23.343880626071169</v>
      </c>
      <c r="BF199">
        <v>631</v>
      </c>
      <c r="BG199" t="s">
        <v>3557</v>
      </c>
      <c r="BH199" t="s">
        <v>3557</v>
      </c>
      <c r="BI199">
        <v>9138</v>
      </c>
      <c r="BJ199" s="1">
        <v>44561</v>
      </c>
      <c r="BK199">
        <v>23.906829999999999</v>
      </c>
    </row>
    <row r="200" spans="1:63" ht="30.75" x14ac:dyDescent="0.3">
      <c r="A200">
        <v>8025</v>
      </c>
      <c r="B200" t="s">
        <v>3558</v>
      </c>
      <c r="C200" t="s">
        <v>3559</v>
      </c>
      <c r="D200" t="s">
        <v>3560</v>
      </c>
      <c r="E200" t="s">
        <v>3561</v>
      </c>
      <c r="F200" s="1">
        <v>44408</v>
      </c>
      <c r="G200" s="1">
        <v>45276</v>
      </c>
      <c r="H200" t="s">
        <v>98</v>
      </c>
      <c r="I200" t="s">
        <v>515</v>
      </c>
      <c r="K200" t="s">
        <v>303</v>
      </c>
      <c r="L200" t="s">
        <v>303</v>
      </c>
      <c r="M200" t="s">
        <v>120</v>
      </c>
      <c r="N200" t="s">
        <v>2869</v>
      </c>
      <c r="P200" t="s">
        <v>3487</v>
      </c>
      <c r="Q200" t="s">
        <v>3488</v>
      </c>
      <c r="R200" t="s">
        <v>1962</v>
      </c>
      <c r="S200" t="s">
        <v>3489</v>
      </c>
      <c r="T200" t="s">
        <v>2996</v>
      </c>
      <c r="U200" t="s">
        <v>2997</v>
      </c>
      <c r="V200" t="s">
        <v>2773</v>
      </c>
      <c r="W200" t="s">
        <v>2774</v>
      </c>
      <c r="X200" t="s">
        <v>2775</v>
      </c>
      <c r="Y200" t="s">
        <v>1671</v>
      </c>
      <c r="Z200">
        <v>465</v>
      </c>
      <c r="AA200" t="s">
        <v>1707</v>
      </c>
      <c r="AB200" t="s">
        <v>1708</v>
      </c>
      <c r="AC200" t="s">
        <v>1709</v>
      </c>
      <c r="AD200" t="s">
        <v>1675</v>
      </c>
      <c r="AE200" s="4" t="s">
        <v>3562</v>
      </c>
      <c r="AF200" s="3">
        <v>1430000</v>
      </c>
      <c r="AG200" s="3" t="s">
        <v>19447</v>
      </c>
      <c r="AH200" t="s">
        <v>3563</v>
      </c>
      <c r="AI200" t="s">
        <v>3564</v>
      </c>
      <c r="AJ200" t="s">
        <v>3565</v>
      </c>
      <c r="AK200" t="s">
        <v>3566</v>
      </c>
      <c r="AL200" t="s">
        <v>3567</v>
      </c>
      <c r="AM200" t="s">
        <v>3568</v>
      </c>
      <c r="AN200" t="s">
        <v>3569</v>
      </c>
      <c r="AO200" t="s">
        <v>3570</v>
      </c>
      <c r="AP200" t="s">
        <v>3571</v>
      </c>
      <c r="AQ200" t="s">
        <v>3572</v>
      </c>
      <c r="AR200">
        <v>0.09</v>
      </c>
      <c r="AS200" t="s">
        <v>154</v>
      </c>
      <c r="AT200">
        <v>1</v>
      </c>
      <c r="AU200">
        <v>0</v>
      </c>
      <c r="AV200">
        <v>0</v>
      </c>
      <c r="AW200">
        <v>1588.8306799999998</v>
      </c>
      <c r="AX200">
        <v>144.617324586519</v>
      </c>
      <c r="AY200">
        <v>97.366605461866953</v>
      </c>
      <c r="AZ200">
        <v>1717.36599</v>
      </c>
      <c r="BF200">
        <v>981</v>
      </c>
      <c r="BG200" t="s">
        <v>3573</v>
      </c>
      <c r="BJ200" s="1"/>
    </row>
    <row r="201" spans="1:63" ht="90.75" x14ac:dyDescent="0.3">
      <c r="A201">
        <v>8026</v>
      </c>
      <c r="B201" t="s">
        <v>3574</v>
      </c>
      <c r="C201" t="s">
        <v>3575</v>
      </c>
      <c r="D201" t="s">
        <v>3576</v>
      </c>
      <c r="E201" t="s">
        <v>3577</v>
      </c>
      <c r="F201" s="1">
        <v>44620</v>
      </c>
      <c r="G201" s="1">
        <v>45016</v>
      </c>
      <c r="H201" t="s">
        <v>119</v>
      </c>
      <c r="I201" t="s">
        <v>616</v>
      </c>
      <c r="K201" t="s">
        <v>303</v>
      </c>
      <c r="L201" t="s">
        <v>99</v>
      </c>
      <c r="M201" t="s">
        <v>69</v>
      </c>
      <c r="N201" t="s">
        <v>2869</v>
      </c>
      <c r="O201" t="s">
        <v>3578</v>
      </c>
      <c r="P201" t="s">
        <v>2032</v>
      </c>
      <c r="Q201" t="s">
        <v>2033</v>
      </c>
      <c r="R201" t="s">
        <v>676</v>
      </c>
      <c r="S201" t="s">
        <v>2034</v>
      </c>
      <c r="T201" t="s">
        <v>3309</v>
      </c>
      <c r="U201" t="s">
        <v>3310</v>
      </c>
      <c r="V201" t="s">
        <v>2773</v>
      </c>
      <c r="W201" t="s">
        <v>2774</v>
      </c>
      <c r="X201" t="s">
        <v>2775</v>
      </c>
      <c r="Y201" t="s">
        <v>1671</v>
      </c>
      <c r="Z201">
        <v>465</v>
      </c>
      <c r="AA201" t="s">
        <v>1707</v>
      </c>
      <c r="AB201" t="s">
        <v>1708</v>
      </c>
      <c r="AC201" t="s">
        <v>1709</v>
      </c>
      <c r="AD201" t="s">
        <v>1675</v>
      </c>
      <c r="AE201" s="4" t="s">
        <v>3579</v>
      </c>
      <c r="AF201" s="3">
        <v>10000000</v>
      </c>
      <c r="AG201" s="3" t="s">
        <v>19447</v>
      </c>
      <c r="AH201" t="s">
        <v>3580</v>
      </c>
      <c r="AI201" t="s">
        <v>3581</v>
      </c>
      <c r="AJ201" t="s">
        <v>3582</v>
      </c>
      <c r="AK201" t="s">
        <v>3583</v>
      </c>
      <c r="AL201" t="s">
        <v>3584</v>
      </c>
      <c r="AM201" t="s">
        <v>3585</v>
      </c>
      <c r="AN201" t="s">
        <v>3586</v>
      </c>
      <c r="AO201" t="s">
        <v>3587</v>
      </c>
      <c r="AP201" t="s">
        <v>3588</v>
      </c>
      <c r="AQ201" t="s">
        <v>3589</v>
      </c>
      <c r="AR201">
        <v>0.15</v>
      </c>
      <c r="AS201" t="s">
        <v>94</v>
      </c>
      <c r="AT201">
        <v>0</v>
      </c>
      <c r="AU201">
        <v>73635.03931007965</v>
      </c>
      <c r="AV201">
        <v>22562.767964204289</v>
      </c>
      <c r="AW201">
        <v>6312.0261270999999</v>
      </c>
      <c r="AX201">
        <v>2818.8443219986598</v>
      </c>
      <c r="AY201">
        <v>139.53705631223369</v>
      </c>
      <c r="AZ201">
        <v>5058.0182199999999</v>
      </c>
      <c r="BA201">
        <v>370.1963141</v>
      </c>
      <c r="BB201">
        <v>198.90808337488969</v>
      </c>
      <c r="BC201">
        <v>13.565241175989806</v>
      </c>
      <c r="BD201">
        <v>60.948116188184073</v>
      </c>
      <c r="BE201">
        <v>4.1565726303677133</v>
      </c>
      <c r="BF201">
        <v>721</v>
      </c>
      <c r="BG201" t="s">
        <v>3590</v>
      </c>
      <c r="BH201" t="s">
        <v>3590</v>
      </c>
      <c r="BJ201" s="1"/>
      <c r="BK201">
        <v>12.943199999999999</v>
      </c>
    </row>
    <row r="202" spans="1:63" ht="45.75" x14ac:dyDescent="0.3">
      <c r="A202">
        <v>8027</v>
      </c>
      <c r="B202" t="s">
        <v>3591</v>
      </c>
      <c r="C202" t="s">
        <v>3592</v>
      </c>
      <c r="D202" t="s">
        <v>3593</v>
      </c>
      <c r="E202" t="s">
        <v>3594</v>
      </c>
      <c r="F202" s="1">
        <v>45261</v>
      </c>
      <c r="G202" s="1">
        <v>45627</v>
      </c>
      <c r="H202" t="s">
        <v>119</v>
      </c>
      <c r="I202" t="s">
        <v>515</v>
      </c>
      <c r="K202" t="s">
        <v>303</v>
      </c>
      <c r="L202" t="s">
        <v>100</v>
      </c>
      <c r="M202" t="s">
        <v>303</v>
      </c>
      <c r="N202" t="s">
        <v>2869</v>
      </c>
      <c r="O202" t="s">
        <v>3595</v>
      </c>
      <c r="P202" t="s">
        <v>3506</v>
      </c>
      <c r="Q202" t="s">
        <v>3507</v>
      </c>
      <c r="R202" t="s">
        <v>676</v>
      </c>
      <c r="S202" t="s">
        <v>3508</v>
      </c>
      <c r="T202" t="s">
        <v>2996</v>
      </c>
      <c r="U202" t="s">
        <v>2997</v>
      </c>
      <c r="V202" t="s">
        <v>2773</v>
      </c>
      <c r="W202" t="s">
        <v>2774</v>
      </c>
      <c r="X202" t="s">
        <v>2775</v>
      </c>
      <c r="Y202" t="s">
        <v>1671</v>
      </c>
      <c r="Z202">
        <v>465</v>
      </c>
      <c r="AA202" t="s">
        <v>1707</v>
      </c>
      <c r="AB202" t="s">
        <v>1708</v>
      </c>
      <c r="AC202" t="s">
        <v>1709</v>
      </c>
      <c r="AD202" t="s">
        <v>1675</v>
      </c>
      <c r="AE202" s="4" t="s">
        <v>3596</v>
      </c>
      <c r="AF202" s="3">
        <v>9000000</v>
      </c>
      <c r="AG202" s="3" t="s">
        <v>19447</v>
      </c>
      <c r="AH202" t="s">
        <v>3597</v>
      </c>
      <c r="AI202" t="s">
        <v>3598</v>
      </c>
      <c r="AJ202" t="s">
        <v>3599</v>
      </c>
      <c r="AK202" t="s">
        <v>3600</v>
      </c>
      <c r="AL202" t="s">
        <v>3601</v>
      </c>
      <c r="AM202" t="s">
        <v>3602</v>
      </c>
      <c r="AN202" t="s">
        <v>3603</v>
      </c>
      <c r="AO202" t="s">
        <v>3604</v>
      </c>
      <c r="AP202" t="s">
        <v>3605</v>
      </c>
      <c r="AQ202" t="s">
        <v>3606</v>
      </c>
      <c r="AR202">
        <v>0.18</v>
      </c>
      <c r="AS202" t="s">
        <v>890</v>
      </c>
      <c r="AT202">
        <v>0</v>
      </c>
      <c r="AU202">
        <v>58385.817664021619</v>
      </c>
      <c r="AV202">
        <v>20132.498068010773</v>
      </c>
      <c r="AW202">
        <v>10334.850122</v>
      </c>
      <c r="AX202">
        <v>4481.0781243545043</v>
      </c>
      <c r="AY202">
        <v>314.28331316730214</v>
      </c>
      <c r="AZ202">
        <v>82.831239999999994</v>
      </c>
      <c r="BA202">
        <v>630.1673606999999</v>
      </c>
      <c r="BB202">
        <v>92.651288062850028</v>
      </c>
      <c r="BC202">
        <v>81.887703014704684</v>
      </c>
      <c r="BD202">
        <v>31.947859130068672</v>
      </c>
      <c r="BE202">
        <v>28.236378091409026</v>
      </c>
      <c r="BF202">
        <v>1332</v>
      </c>
      <c r="BG202" t="s">
        <v>3607</v>
      </c>
      <c r="BH202" t="s">
        <v>3608</v>
      </c>
      <c r="BJ202" s="1"/>
      <c r="BK202">
        <v>13.21251</v>
      </c>
    </row>
    <row r="203" spans="1:63" ht="45.75" x14ac:dyDescent="0.3">
      <c r="A203">
        <v>8028</v>
      </c>
      <c r="B203" t="s">
        <v>3609</v>
      </c>
      <c r="C203" t="s">
        <v>3610</v>
      </c>
      <c r="D203" t="s">
        <v>3611</v>
      </c>
      <c r="E203" t="s">
        <v>3612</v>
      </c>
      <c r="F203" s="1">
        <v>44925</v>
      </c>
      <c r="G203" s="1">
        <v>45107</v>
      </c>
      <c r="H203" t="s">
        <v>119</v>
      </c>
      <c r="I203" t="s">
        <v>515</v>
      </c>
      <c r="J203" t="s">
        <v>1959</v>
      </c>
      <c r="K203" t="s">
        <v>99</v>
      </c>
      <c r="L203" t="s">
        <v>100</v>
      </c>
      <c r="M203" t="s">
        <v>69</v>
      </c>
      <c r="N203" t="s">
        <v>1661</v>
      </c>
      <c r="P203" t="s">
        <v>3430</v>
      </c>
      <c r="Q203" t="s">
        <v>3431</v>
      </c>
      <c r="R203" t="s">
        <v>676</v>
      </c>
      <c r="S203" t="s">
        <v>3432</v>
      </c>
      <c r="T203" t="s">
        <v>2973</v>
      </c>
      <c r="U203" t="s">
        <v>2974</v>
      </c>
      <c r="V203" t="s">
        <v>2456</v>
      </c>
      <c r="W203" t="s">
        <v>2457</v>
      </c>
      <c r="X203" t="s">
        <v>2458</v>
      </c>
      <c r="Y203" t="s">
        <v>1671</v>
      </c>
      <c r="Z203">
        <v>470</v>
      </c>
      <c r="AA203" t="s">
        <v>1672</v>
      </c>
      <c r="AB203" t="s">
        <v>1673</v>
      </c>
      <c r="AC203" t="s">
        <v>1674</v>
      </c>
      <c r="AD203" t="s">
        <v>1675</v>
      </c>
      <c r="AE203" s="4" t="s">
        <v>3613</v>
      </c>
      <c r="AF203" s="3">
        <v>3000000</v>
      </c>
      <c r="AG203" s="3" t="s">
        <v>19447</v>
      </c>
      <c r="AH203" t="s">
        <v>3614</v>
      </c>
      <c r="AI203" t="s">
        <v>3615</v>
      </c>
      <c r="AJ203" t="s">
        <v>3616</v>
      </c>
      <c r="AK203" t="s">
        <v>3617</v>
      </c>
      <c r="AL203" t="s">
        <v>3618</v>
      </c>
      <c r="AM203" t="s">
        <v>3619</v>
      </c>
      <c r="AN203" t="s">
        <v>3612</v>
      </c>
      <c r="AO203" t="s">
        <v>3620</v>
      </c>
      <c r="AP203" t="s">
        <v>3621</v>
      </c>
      <c r="AQ203" t="s">
        <v>3622</v>
      </c>
      <c r="AR203">
        <v>0.3</v>
      </c>
      <c r="AS203" t="s">
        <v>94</v>
      </c>
      <c r="AT203">
        <v>0</v>
      </c>
      <c r="AU203">
        <v>126163.96018344234</v>
      </c>
      <c r="AV203">
        <v>66512.576177383919</v>
      </c>
      <c r="AW203">
        <v>1856.967592</v>
      </c>
      <c r="AX203">
        <v>1067.351032</v>
      </c>
      <c r="AZ203">
        <v>17.076319999999999</v>
      </c>
      <c r="BA203">
        <v>762.89276659999996</v>
      </c>
      <c r="BB203">
        <v>165.37574572337323</v>
      </c>
      <c r="BC203">
        <v>161.7550776703338</v>
      </c>
      <c r="BD203">
        <v>87.184698937193872</v>
      </c>
      <c r="BE203">
        <v>85.275913263847443</v>
      </c>
      <c r="BF203">
        <v>812</v>
      </c>
      <c r="BG203" t="s">
        <v>3623</v>
      </c>
      <c r="BH203" t="s">
        <v>3624</v>
      </c>
      <c r="BJ203" s="1"/>
      <c r="BK203">
        <v>17.076319999999999</v>
      </c>
    </row>
    <row r="204" spans="1:63" ht="30.75" x14ac:dyDescent="0.3">
      <c r="A204">
        <v>8029</v>
      </c>
      <c r="B204" t="s">
        <v>3625</v>
      </c>
      <c r="C204" t="s">
        <v>3626</v>
      </c>
      <c r="D204" t="s">
        <v>3627</v>
      </c>
      <c r="E204" t="s">
        <v>3628</v>
      </c>
      <c r="F204" s="1">
        <v>45291</v>
      </c>
      <c r="G204" s="1">
        <v>45444</v>
      </c>
      <c r="H204" t="s">
        <v>615</v>
      </c>
      <c r="I204" t="s">
        <v>66</v>
      </c>
      <c r="J204" t="s">
        <v>2829</v>
      </c>
      <c r="K204" t="s">
        <v>303</v>
      </c>
      <c r="L204" t="s">
        <v>100</v>
      </c>
      <c r="M204" t="s">
        <v>120</v>
      </c>
      <c r="N204" t="s">
        <v>2869</v>
      </c>
      <c r="P204" t="s">
        <v>3629</v>
      </c>
      <c r="Q204" t="s">
        <v>3630</v>
      </c>
      <c r="R204" t="s">
        <v>676</v>
      </c>
      <c r="S204" t="s">
        <v>3631</v>
      </c>
      <c r="T204" t="s">
        <v>3632</v>
      </c>
      <c r="U204" t="s">
        <v>3633</v>
      </c>
      <c r="V204" t="s">
        <v>2773</v>
      </c>
      <c r="W204" t="s">
        <v>2774</v>
      </c>
      <c r="X204" t="s">
        <v>2775</v>
      </c>
      <c r="Y204" t="s">
        <v>1671</v>
      </c>
      <c r="Z204">
        <v>465</v>
      </c>
      <c r="AA204" t="s">
        <v>1707</v>
      </c>
      <c r="AB204" t="s">
        <v>1708</v>
      </c>
      <c r="AC204" t="s">
        <v>1709</v>
      </c>
      <c r="AD204" t="s">
        <v>1675</v>
      </c>
      <c r="AE204" s="4" t="s">
        <v>3634</v>
      </c>
      <c r="AF204" s="3">
        <v>4000000</v>
      </c>
      <c r="AG204" s="3" t="s">
        <v>19447</v>
      </c>
      <c r="AH204" t="s">
        <v>3635</v>
      </c>
      <c r="AI204" t="s">
        <v>3636</v>
      </c>
      <c r="AJ204" t="s">
        <v>3637</v>
      </c>
      <c r="AK204" t="s">
        <v>3638</v>
      </c>
      <c r="AL204" t="s">
        <v>3639</v>
      </c>
      <c r="AM204" t="s">
        <v>3640</v>
      </c>
      <c r="AN204" t="s">
        <v>3628</v>
      </c>
      <c r="AO204" t="s">
        <v>3641</v>
      </c>
      <c r="AP204" t="s">
        <v>3642</v>
      </c>
      <c r="AQ204" t="s">
        <v>3643</v>
      </c>
      <c r="AR204">
        <v>0.18</v>
      </c>
      <c r="AS204" t="s">
        <v>890</v>
      </c>
      <c r="AT204">
        <v>0</v>
      </c>
      <c r="AU204">
        <v>366908.845572758</v>
      </c>
      <c r="AV204">
        <v>142724.5517068496</v>
      </c>
      <c r="AW204">
        <v>3347.3589741999999</v>
      </c>
      <c r="AX204">
        <v>913.51142283314925</v>
      </c>
      <c r="AY204">
        <v>53.385349024901828</v>
      </c>
      <c r="AZ204">
        <v>40.212330000000009</v>
      </c>
      <c r="BA204">
        <v>768.44560000000001</v>
      </c>
      <c r="BB204">
        <v>477.46886126065135</v>
      </c>
      <c r="BC204">
        <v>453.72565081103943</v>
      </c>
      <c r="BD204">
        <v>185.7314970725964</v>
      </c>
      <c r="BE204">
        <v>176.49558164457693</v>
      </c>
      <c r="BF204">
        <v>1149</v>
      </c>
      <c r="BG204" t="s">
        <v>3644</v>
      </c>
      <c r="BJ204" s="1"/>
    </row>
    <row r="205" spans="1:63" ht="16.5" x14ac:dyDescent="0.3">
      <c r="A205">
        <v>8030</v>
      </c>
      <c r="B205" t="s">
        <v>3645</v>
      </c>
      <c r="C205" t="s">
        <v>3646</v>
      </c>
      <c r="D205" t="s">
        <v>3647</v>
      </c>
      <c r="E205" t="s">
        <v>3648</v>
      </c>
      <c r="F205" s="1">
        <v>44500</v>
      </c>
      <c r="G205" s="1">
        <v>44804</v>
      </c>
      <c r="H205" t="s">
        <v>119</v>
      </c>
      <c r="I205" t="s">
        <v>515</v>
      </c>
      <c r="K205" t="s">
        <v>100</v>
      </c>
      <c r="L205" t="s">
        <v>99</v>
      </c>
      <c r="M205" t="s">
        <v>120</v>
      </c>
      <c r="N205" t="s">
        <v>2869</v>
      </c>
      <c r="O205" t="s">
        <v>3649</v>
      </c>
      <c r="P205" t="s">
        <v>3650</v>
      </c>
      <c r="Q205" t="s">
        <v>3651</v>
      </c>
      <c r="R205" t="s">
        <v>1962</v>
      </c>
      <c r="S205" t="s">
        <v>3652</v>
      </c>
      <c r="T205" t="s">
        <v>3653</v>
      </c>
      <c r="U205" t="s">
        <v>3654</v>
      </c>
      <c r="V205" t="s">
        <v>2344</v>
      </c>
      <c r="W205" t="s">
        <v>2345</v>
      </c>
      <c r="X205" t="s">
        <v>2346</v>
      </c>
      <c r="Y205" t="s">
        <v>1671</v>
      </c>
      <c r="Z205">
        <v>465</v>
      </c>
      <c r="AA205" t="s">
        <v>1707</v>
      </c>
      <c r="AB205" t="s">
        <v>1708</v>
      </c>
      <c r="AC205" t="s">
        <v>1709</v>
      </c>
      <c r="AD205" t="s">
        <v>1675</v>
      </c>
      <c r="AE205" s="4" t="s">
        <v>3655</v>
      </c>
      <c r="AF205" s="3">
        <v>720000</v>
      </c>
      <c r="AG205" s="3" t="s">
        <v>19447</v>
      </c>
      <c r="AH205" t="s">
        <v>3656</v>
      </c>
      <c r="AI205" t="s">
        <v>3657</v>
      </c>
      <c r="AJ205" t="s">
        <v>3658</v>
      </c>
      <c r="AK205" t="s">
        <v>3659</v>
      </c>
      <c r="AL205" t="s">
        <v>3660</v>
      </c>
      <c r="AM205" t="s">
        <v>3661</v>
      </c>
      <c r="AN205" t="s">
        <v>3662</v>
      </c>
      <c r="AO205" t="s">
        <v>3663</v>
      </c>
      <c r="AP205" t="s">
        <v>3664</v>
      </c>
      <c r="AQ205" t="s">
        <v>3665</v>
      </c>
      <c r="AR205">
        <v>0.3</v>
      </c>
      <c r="AS205" t="s">
        <v>154</v>
      </c>
      <c r="AT205">
        <v>1</v>
      </c>
      <c r="AU205">
        <v>10352.072193046904</v>
      </c>
      <c r="AV205">
        <v>4812.31723134197</v>
      </c>
      <c r="AW205">
        <v>215.0128928</v>
      </c>
      <c r="AX205">
        <v>520.41988648791414</v>
      </c>
      <c r="AY205">
        <v>123.90052516196882</v>
      </c>
      <c r="AZ205">
        <v>738.33709480000005</v>
      </c>
      <c r="BA205">
        <v>112.3646656</v>
      </c>
      <c r="BB205">
        <v>92.129248440952097</v>
      </c>
      <c r="BC205">
        <v>12.16886184434291</v>
      </c>
      <c r="BD205">
        <v>42.827673678779412</v>
      </c>
      <c r="BE205">
        <v>5.6568793616686746</v>
      </c>
      <c r="BF205">
        <v>509</v>
      </c>
      <c r="BG205" t="s">
        <v>3666</v>
      </c>
      <c r="BH205" t="s">
        <v>3666</v>
      </c>
      <c r="BJ205" s="1"/>
      <c r="BK205">
        <v>14.359450000000001</v>
      </c>
    </row>
    <row r="206" spans="1:63" x14ac:dyDescent="0.25">
      <c r="A206">
        <v>8031</v>
      </c>
      <c r="B206" t="s">
        <v>3667</v>
      </c>
      <c r="C206" t="s">
        <v>3668</v>
      </c>
      <c r="D206" t="s">
        <v>3669</v>
      </c>
      <c r="E206" t="s">
        <v>3670</v>
      </c>
      <c r="F206" s="1">
        <v>44166</v>
      </c>
      <c r="G206" s="1">
        <v>44166</v>
      </c>
      <c r="H206" t="s">
        <v>98</v>
      </c>
      <c r="I206" t="s">
        <v>639</v>
      </c>
      <c r="K206" t="s">
        <v>68</v>
      </c>
      <c r="L206" t="s">
        <v>99</v>
      </c>
      <c r="M206" t="s">
        <v>69</v>
      </c>
      <c r="P206" t="s">
        <v>2950</v>
      </c>
      <c r="Q206" t="s">
        <v>2951</v>
      </c>
      <c r="R206" t="s">
        <v>1962</v>
      </c>
      <c r="S206" t="s">
        <v>2952</v>
      </c>
      <c r="T206" t="s">
        <v>2943</v>
      </c>
      <c r="U206" t="s">
        <v>2944</v>
      </c>
      <c r="V206" t="s">
        <v>2773</v>
      </c>
      <c r="W206" t="s">
        <v>2774</v>
      </c>
      <c r="X206" t="s">
        <v>2775</v>
      </c>
      <c r="Y206" t="s">
        <v>1671</v>
      </c>
      <c r="Z206">
        <v>465</v>
      </c>
      <c r="AA206" t="s">
        <v>1707</v>
      </c>
      <c r="AB206" t="s">
        <v>1708</v>
      </c>
      <c r="AC206" t="s">
        <v>1709</v>
      </c>
      <c r="AD206" t="s">
        <v>1675</v>
      </c>
      <c r="AE206" s="4" t="s">
        <v>3671</v>
      </c>
      <c r="AH206" t="s">
        <v>3672</v>
      </c>
      <c r="AI206" t="s">
        <v>3673</v>
      </c>
      <c r="AJ206" t="s">
        <v>3674</v>
      </c>
      <c r="AK206" t="s">
        <v>3675</v>
      </c>
      <c r="AL206" t="s">
        <v>3676</v>
      </c>
      <c r="AM206" t="s">
        <v>3672</v>
      </c>
      <c r="AN206" t="s">
        <v>3677</v>
      </c>
      <c r="AO206" t="s">
        <v>3678</v>
      </c>
      <c r="AP206" t="s">
        <v>3679</v>
      </c>
      <c r="AQ206" t="s">
        <v>3680</v>
      </c>
      <c r="AR206">
        <v>0.4</v>
      </c>
      <c r="AS206" t="s">
        <v>154</v>
      </c>
      <c r="AT206">
        <v>2</v>
      </c>
      <c r="AU206">
        <v>19646.873855120932</v>
      </c>
      <c r="AV206">
        <v>11351.474522000501</v>
      </c>
      <c r="AW206">
        <v>42.661619999999999</v>
      </c>
      <c r="AX206">
        <v>107.43377447360201</v>
      </c>
      <c r="AY206">
        <v>95.209207768412398</v>
      </c>
      <c r="AZ206">
        <v>2381.2822899999996</v>
      </c>
      <c r="BF206">
        <v>-129</v>
      </c>
      <c r="BG206" t="s">
        <v>3681</v>
      </c>
      <c r="BJ206" s="1"/>
    </row>
    <row r="207" spans="1:63" ht="45.75" x14ac:dyDescent="0.3">
      <c r="A207">
        <v>8032</v>
      </c>
      <c r="B207" t="s">
        <v>3682</v>
      </c>
      <c r="C207" t="s">
        <v>3683</v>
      </c>
      <c r="D207" t="s">
        <v>3684</v>
      </c>
      <c r="E207" t="s">
        <v>3685</v>
      </c>
      <c r="F207" s="1">
        <v>44178</v>
      </c>
      <c r="G207" s="1">
        <v>44713</v>
      </c>
      <c r="H207" t="s">
        <v>98</v>
      </c>
      <c r="I207" t="s">
        <v>515</v>
      </c>
      <c r="J207" t="s">
        <v>2829</v>
      </c>
      <c r="K207" t="s">
        <v>100</v>
      </c>
      <c r="L207" t="s">
        <v>100</v>
      </c>
      <c r="M207" t="s">
        <v>120</v>
      </c>
      <c r="N207" t="s">
        <v>3686</v>
      </c>
      <c r="O207" t="s">
        <v>3687</v>
      </c>
      <c r="P207" t="s">
        <v>3126</v>
      </c>
      <c r="Q207" t="s">
        <v>3127</v>
      </c>
      <c r="R207" t="s">
        <v>817</v>
      </c>
      <c r="S207" t="s">
        <v>3128</v>
      </c>
      <c r="T207" t="s">
        <v>3688</v>
      </c>
      <c r="U207" t="s">
        <v>3689</v>
      </c>
      <c r="V207" t="s">
        <v>3690</v>
      </c>
      <c r="W207" t="s">
        <v>3691</v>
      </c>
      <c r="X207" t="s">
        <v>3692</v>
      </c>
      <c r="Y207" t="s">
        <v>1671</v>
      </c>
      <c r="Z207">
        <v>465</v>
      </c>
      <c r="AA207" t="s">
        <v>1707</v>
      </c>
      <c r="AB207" t="s">
        <v>1708</v>
      </c>
      <c r="AC207" t="s">
        <v>1709</v>
      </c>
      <c r="AD207" t="s">
        <v>1675</v>
      </c>
      <c r="AE207" s="4" t="s">
        <v>3693</v>
      </c>
      <c r="AF207" s="3">
        <v>3100000</v>
      </c>
      <c r="AG207" s="3" t="s">
        <v>19447</v>
      </c>
      <c r="AH207" t="s">
        <v>3694</v>
      </c>
      <c r="AI207" t="s">
        <v>3695</v>
      </c>
      <c r="AJ207" t="s">
        <v>3696</v>
      </c>
      <c r="AK207" t="s">
        <v>3697</v>
      </c>
      <c r="AL207" t="s">
        <v>3698</v>
      </c>
      <c r="AM207" t="s">
        <v>2598</v>
      </c>
      <c r="AN207" t="s">
        <v>3699</v>
      </c>
      <c r="AO207" t="s">
        <v>3700</v>
      </c>
      <c r="AP207" t="s">
        <v>3701</v>
      </c>
      <c r="AQ207" t="s">
        <v>3702</v>
      </c>
      <c r="AR207">
        <v>0.36</v>
      </c>
      <c r="AS207" t="s">
        <v>94</v>
      </c>
      <c r="AT207">
        <v>0</v>
      </c>
      <c r="AU207">
        <v>5743.6436395723986</v>
      </c>
      <c r="AV207">
        <v>3202.931238398703</v>
      </c>
      <c r="AW207">
        <v>202.97225</v>
      </c>
      <c r="AX207">
        <v>109.539459801603</v>
      </c>
      <c r="AY207">
        <v>161.60174227829825</v>
      </c>
      <c r="AZ207">
        <v>8671.0365600000005</v>
      </c>
      <c r="BF207">
        <v>418</v>
      </c>
      <c r="BG207" t="s">
        <v>3703</v>
      </c>
      <c r="BJ207" s="1"/>
    </row>
    <row r="208" spans="1:63" ht="30.75" x14ac:dyDescent="0.3">
      <c r="A208">
        <v>8033</v>
      </c>
      <c r="B208" t="s">
        <v>3704</v>
      </c>
      <c r="C208" t="s">
        <v>3705</v>
      </c>
      <c r="D208" t="s">
        <v>3706</v>
      </c>
      <c r="E208" t="s">
        <v>3707</v>
      </c>
      <c r="F208" s="1">
        <v>44922</v>
      </c>
      <c r="G208" s="1">
        <v>45107</v>
      </c>
      <c r="H208" t="s">
        <v>119</v>
      </c>
      <c r="I208" t="s">
        <v>515</v>
      </c>
      <c r="K208" t="s">
        <v>99</v>
      </c>
      <c r="L208" t="s">
        <v>99</v>
      </c>
      <c r="M208" t="s">
        <v>120</v>
      </c>
      <c r="N208" t="s">
        <v>2846</v>
      </c>
      <c r="O208" t="s">
        <v>3708</v>
      </c>
      <c r="P208" t="s">
        <v>2950</v>
      </c>
      <c r="Q208" t="s">
        <v>2951</v>
      </c>
      <c r="R208" t="s">
        <v>1962</v>
      </c>
      <c r="S208" t="s">
        <v>2952</v>
      </c>
      <c r="T208" t="s">
        <v>2943</v>
      </c>
      <c r="U208" t="s">
        <v>2944</v>
      </c>
      <c r="V208" t="s">
        <v>2773</v>
      </c>
      <c r="W208" t="s">
        <v>2774</v>
      </c>
      <c r="X208" t="s">
        <v>2775</v>
      </c>
      <c r="Y208" t="s">
        <v>1671</v>
      </c>
      <c r="Z208">
        <v>465</v>
      </c>
      <c r="AA208" t="s">
        <v>1707</v>
      </c>
      <c r="AB208" t="s">
        <v>1708</v>
      </c>
      <c r="AC208" t="s">
        <v>1709</v>
      </c>
      <c r="AD208" t="s">
        <v>1675</v>
      </c>
      <c r="AE208" s="4" t="s">
        <v>3709</v>
      </c>
      <c r="AF208" s="3">
        <v>1242000</v>
      </c>
      <c r="AG208" s="3" t="s">
        <v>19447</v>
      </c>
      <c r="AH208" t="s">
        <v>3710</v>
      </c>
      <c r="AI208" t="s">
        <v>3711</v>
      </c>
      <c r="AJ208" t="s">
        <v>3712</v>
      </c>
      <c r="AK208" t="s">
        <v>3713</v>
      </c>
      <c r="AL208" t="s">
        <v>3714</v>
      </c>
      <c r="AM208" t="s">
        <v>3715</v>
      </c>
      <c r="AN208" t="s">
        <v>3716</v>
      </c>
      <c r="AO208" t="s">
        <v>3717</v>
      </c>
      <c r="AP208" t="s">
        <v>3718</v>
      </c>
      <c r="AQ208" t="s">
        <v>3719</v>
      </c>
      <c r="AR208">
        <v>0.25</v>
      </c>
      <c r="AS208" t="s">
        <v>94</v>
      </c>
      <c r="AT208">
        <v>0</v>
      </c>
      <c r="AU208">
        <v>9095.0975633005492</v>
      </c>
      <c r="AV208">
        <v>3831.8005113652971</v>
      </c>
      <c r="AW208">
        <v>609.69740000000002</v>
      </c>
      <c r="AX208">
        <v>609.52928950821104</v>
      </c>
      <c r="AY208">
        <v>436.03101448125125</v>
      </c>
      <c r="AZ208">
        <v>991.16847699999994</v>
      </c>
      <c r="BF208">
        <v>812</v>
      </c>
      <c r="BH208" t="s">
        <v>3720</v>
      </c>
      <c r="BJ208" s="1"/>
      <c r="BK208">
        <v>8.0723099999999999</v>
      </c>
    </row>
    <row r="209" spans="1:63" x14ac:dyDescent="0.25">
      <c r="A209">
        <v>8034</v>
      </c>
      <c r="B209" t="s">
        <v>3721</v>
      </c>
      <c r="C209" t="s">
        <v>3722</v>
      </c>
      <c r="D209" t="s">
        <v>3723</v>
      </c>
      <c r="E209" t="s">
        <v>2948</v>
      </c>
      <c r="F209" s="1">
        <v>44166</v>
      </c>
      <c r="G209" s="1">
        <v>44256</v>
      </c>
      <c r="H209" t="s">
        <v>98</v>
      </c>
      <c r="I209" t="s">
        <v>66</v>
      </c>
      <c r="K209" t="s">
        <v>67</v>
      </c>
      <c r="L209" t="s">
        <v>68</v>
      </c>
      <c r="P209" t="s">
        <v>2950</v>
      </c>
      <c r="Q209" t="s">
        <v>2951</v>
      </c>
      <c r="R209" t="s">
        <v>1962</v>
      </c>
      <c r="S209" t="s">
        <v>2952</v>
      </c>
      <c r="T209" t="s">
        <v>2943</v>
      </c>
      <c r="U209" t="s">
        <v>2944</v>
      </c>
      <c r="V209" t="s">
        <v>2773</v>
      </c>
      <c r="W209" t="s">
        <v>2774</v>
      </c>
      <c r="X209" t="s">
        <v>2775</v>
      </c>
      <c r="Y209" t="s">
        <v>1671</v>
      </c>
      <c r="Z209">
        <v>465</v>
      </c>
      <c r="AA209" t="s">
        <v>1707</v>
      </c>
      <c r="AB209" t="s">
        <v>1708</v>
      </c>
      <c r="AC209" t="s">
        <v>1709</v>
      </c>
      <c r="AD209" t="s">
        <v>1675</v>
      </c>
      <c r="AE209" s="4" t="s">
        <v>3724</v>
      </c>
      <c r="AH209" t="s">
        <v>3725</v>
      </c>
      <c r="AI209" t="s">
        <v>3726</v>
      </c>
      <c r="AJ209" t="s">
        <v>3727</v>
      </c>
      <c r="AK209" t="s">
        <v>3728</v>
      </c>
      <c r="AL209" t="s">
        <v>3729</v>
      </c>
      <c r="AM209" t="s">
        <v>3730</v>
      </c>
      <c r="AN209" t="s">
        <v>3731</v>
      </c>
      <c r="AO209" t="s">
        <v>3732</v>
      </c>
      <c r="AP209" t="s">
        <v>3733</v>
      </c>
      <c r="AQ209" t="s">
        <v>3734</v>
      </c>
      <c r="AR209">
        <v>0.8</v>
      </c>
      <c r="AS209" t="s">
        <v>94</v>
      </c>
      <c r="AT209">
        <v>0</v>
      </c>
      <c r="AU209">
        <v>6928.3569295847665</v>
      </c>
      <c r="AV209">
        <v>6604.0380800720186</v>
      </c>
      <c r="AX209">
        <v>277.61561114836297</v>
      </c>
      <c r="AY209">
        <v>122.67363092696473</v>
      </c>
      <c r="AZ209">
        <v>8038.3245099999995</v>
      </c>
      <c r="BA209">
        <v>21.554166666666667</v>
      </c>
      <c r="BB209">
        <v>321.43933174180245</v>
      </c>
      <c r="BC209">
        <v>0.85961057325122603</v>
      </c>
      <c r="BD209">
        <v>306.3926424158679</v>
      </c>
      <c r="BE209">
        <v>0.81937189689848522</v>
      </c>
      <c r="BF209">
        <v>-39</v>
      </c>
      <c r="BJ209" s="1"/>
    </row>
    <row r="210" spans="1:63" ht="135.75" x14ac:dyDescent="0.3">
      <c r="A210">
        <v>8035</v>
      </c>
      <c r="B210" t="s">
        <v>3735</v>
      </c>
      <c r="C210" t="s">
        <v>3736</v>
      </c>
      <c r="D210" t="s">
        <v>3737</v>
      </c>
      <c r="E210" t="s">
        <v>3738</v>
      </c>
      <c r="F210" s="1">
        <v>45473</v>
      </c>
      <c r="G210" s="1">
        <v>45838</v>
      </c>
      <c r="H210" t="s">
        <v>615</v>
      </c>
      <c r="I210" t="s">
        <v>515</v>
      </c>
      <c r="J210" t="s">
        <v>3739</v>
      </c>
      <c r="K210" t="s">
        <v>120</v>
      </c>
      <c r="L210" t="s">
        <v>99</v>
      </c>
      <c r="M210" t="s">
        <v>303</v>
      </c>
      <c r="N210" t="s">
        <v>2869</v>
      </c>
      <c r="O210" t="s">
        <v>3740</v>
      </c>
      <c r="P210" t="s">
        <v>3214</v>
      </c>
      <c r="Q210" t="s">
        <v>3215</v>
      </c>
      <c r="R210" t="s">
        <v>817</v>
      </c>
      <c r="S210" t="s">
        <v>3216</v>
      </c>
      <c r="T210" t="s">
        <v>3688</v>
      </c>
      <c r="U210" t="s">
        <v>3689</v>
      </c>
      <c r="V210" t="s">
        <v>3690</v>
      </c>
      <c r="W210" t="s">
        <v>3691</v>
      </c>
      <c r="X210" t="s">
        <v>3692</v>
      </c>
      <c r="Y210" t="s">
        <v>1671</v>
      </c>
      <c r="Z210">
        <v>465</v>
      </c>
      <c r="AA210" t="s">
        <v>1707</v>
      </c>
      <c r="AB210" t="s">
        <v>1708</v>
      </c>
      <c r="AC210" t="s">
        <v>1709</v>
      </c>
      <c r="AD210" t="s">
        <v>1675</v>
      </c>
      <c r="AE210" s="4" t="s">
        <v>3741</v>
      </c>
      <c r="AF210" s="3">
        <v>800000</v>
      </c>
      <c r="AG210" s="3" t="s">
        <v>19447</v>
      </c>
      <c r="AH210" t="s">
        <v>3742</v>
      </c>
      <c r="AI210" t="s">
        <v>3743</v>
      </c>
      <c r="AJ210" t="s">
        <v>3744</v>
      </c>
      <c r="AK210" t="s">
        <v>3745</v>
      </c>
      <c r="AL210" t="s">
        <v>3746</v>
      </c>
      <c r="AM210" t="s">
        <v>3747</v>
      </c>
      <c r="AN210" t="s">
        <v>3748</v>
      </c>
      <c r="AO210" t="s">
        <v>3749</v>
      </c>
      <c r="AP210" t="s">
        <v>3750</v>
      </c>
      <c r="AQ210" t="s">
        <v>3751</v>
      </c>
      <c r="AR210">
        <v>0.1</v>
      </c>
      <c r="AS210" t="s">
        <v>94</v>
      </c>
      <c r="AT210">
        <v>0</v>
      </c>
      <c r="AU210">
        <v>127765.53765470991</v>
      </c>
      <c r="AV210">
        <v>31141.186948572755</v>
      </c>
      <c r="AW210">
        <v>9287.4495999999999</v>
      </c>
      <c r="AX210">
        <v>2561.420729508211</v>
      </c>
      <c r="AY210">
        <v>654.04652172187696</v>
      </c>
      <c r="AZ210">
        <v>1474.6442505</v>
      </c>
      <c r="BA210">
        <v>1876.5762</v>
      </c>
      <c r="BB210">
        <v>68.084385624580506</v>
      </c>
      <c r="BC210">
        <v>38.125076980730228</v>
      </c>
      <c r="BD210">
        <v>16.59468288501834</v>
      </c>
      <c r="BE210">
        <v>9.2924913202670716</v>
      </c>
      <c r="BF210">
        <v>1543</v>
      </c>
      <c r="BG210" t="s">
        <v>3752</v>
      </c>
      <c r="BI210">
        <v>5404</v>
      </c>
      <c r="BJ210" s="1">
        <v>45170</v>
      </c>
    </row>
    <row r="211" spans="1:63" x14ac:dyDescent="0.25">
      <c r="A211">
        <v>8036</v>
      </c>
      <c r="B211" t="s">
        <v>3753</v>
      </c>
      <c r="C211" t="s">
        <v>3754</v>
      </c>
      <c r="D211" t="s">
        <v>3755</v>
      </c>
      <c r="E211" t="s">
        <v>3756</v>
      </c>
      <c r="F211" s="1">
        <v>45292</v>
      </c>
      <c r="G211" s="1">
        <v>45504</v>
      </c>
      <c r="H211" t="s">
        <v>615</v>
      </c>
      <c r="I211" t="s">
        <v>66</v>
      </c>
      <c r="K211" t="s">
        <v>99</v>
      </c>
      <c r="L211" t="s">
        <v>99</v>
      </c>
      <c r="M211" t="s">
        <v>69</v>
      </c>
      <c r="N211" t="s">
        <v>2846</v>
      </c>
      <c r="O211" t="s">
        <v>3757</v>
      </c>
      <c r="P211" t="s">
        <v>2950</v>
      </c>
      <c r="Q211" t="s">
        <v>2951</v>
      </c>
      <c r="R211" t="s">
        <v>1962</v>
      </c>
      <c r="S211" t="s">
        <v>2952</v>
      </c>
      <c r="T211" t="s">
        <v>2943</v>
      </c>
      <c r="U211" t="s">
        <v>2944</v>
      </c>
      <c r="V211" t="s">
        <v>2773</v>
      </c>
      <c r="W211" t="s">
        <v>2774</v>
      </c>
      <c r="X211" t="s">
        <v>2775</v>
      </c>
      <c r="Y211" t="s">
        <v>1671</v>
      </c>
      <c r="Z211">
        <v>465</v>
      </c>
      <c r="AA211" t="s">
        <v>1707</v>
      </c>
      <c r="AB211" t="s">
        <v>1708</v>
      </c>
      <c r="AC211" t="s">
        <v>1709</v>
      </c>
      <c r="AD211" t="s">
        <v>1675</v>
      </c>
      <c r="AE211" s="4" t="s">
        <v>3758</v>
      </c>
      <c r="AH211" t="s">
        <v>3759</v>
      </c>
      <c r="AI211" t="s">
        <v>3760</v>
      </c>
      <c r="AJ211" t="s">
        <v>3761</v>
      </c>
      <c r="AK211" t="s">
        <v>3762</v>
      </c>
      <c r="AL211" t="s">
        <v>3763</v>
      </c>
      <c r="AM211" t="s">
        <v>3764</v>
      </c>
      <c r="AN211" t="s">
        <v>3765</v>
      </c>
      <c r="AO211" t="s">
        <v>3766</v>
      </c>
      <c r="AP211" t="s">
        <v>3767</v>
      </c>
      <c r="AQ211" t="s">
        <v>3768</v>
      </c>
      <c r="AR211">
        <v>0.25</v>
      </c>
      <c r="AS211" t="s">
        <v>94</v>
      </c>
      <c r="AT211">
        <v>0</v>
      </c>
      <c r="AU211">
        <v>9373.4213767205692</v>
      </c>
      <c r="AV211">
        <v>2897.3867369713657</v>
      </c>
      <c r="AW211">
        <v>5828.5403583999996</v>
      </c>
      <c r="AX211">
        <v>2537.0376479082111</v>
      </c>
      <c r="AY211">
        <v>654.04652172187696</v>
      </c>
      <c r="AZ211">
        <v>1474.6442505</v>
      </c>
      <c r="BA211">
        <v>1572.423632</v>
      </c>
      <c r="BB211">
        <v>5.9611298036765774</v>
      </c>
      <c r="BC211">
        <v>3.0762102251000871</v>
      </c>
      <c r="BD211">
        <v>1.8426247723624685</v>
      </c>
      <c r="BE211">
        <v>0.95087699017528071</v>
      </c>
      <c r="BF211">
        <v>1209</v>
      </c>
      <c r="BG211" t="s">
        <v>3769</v>
      </c>
      <c r="BJ211" s="1"/>
    </row>
    <row r="212" spans="1:63" ht="135.75" x14ac:dyDescent="0.3">
      <c r="A212">
        <v>8037</v>
      </c>
      <c r="B212" t="s">
        <v>3770</v>
      </c>
      <c r="C212" t="s">
        <v>3771</v>
      </c>
      <c r="D212" t="s">
        <v>3772</v>
      </c>
      <c r="E212" t="s">
        <v>3773</v>
      </c>
      <c r="F212" s="1">
        <v>44377</v>
      </c>
      <c r="G212" s="1">
        <v>44743</v>
      </c>
      <c r="H212" t="s">
        <v>119</v>
      </c>
      <c r="I212" t="s">
        <v>639</v>
      </c>
      <c r="K212" t="s">
        <v>133</v>
      </c>
      <c r="L212" t="s">
        <v>133</v>
      </c>
      <c r="M212" t="s">
        <v>120</v>
      </c>
      <c r="N212" t="s">
        <v>3196</v>
      </c>
      <c r="O212" t="s">
        <v>3774</v>
      </c>
      <c r="P212" t="s">
        <v>3775</v>
      </c>
      <c r="Q212" t="s">
        <v>3776</v>
      </c>
      <c r="R212" t="s">
        <v>817</v>
      </c>
      <c r="S212" t="s">
        <v>3777</v>
      </c>
      <c r="T212" t="s">
        <v>3688</v>
      </c>
      <c r="U212" t="s">
        <v>3689</v>
      </c>
      <c r="V212" t="s">
        <v>3690</v>
      </c>
      <c r="W212" t="s">
        <v>3691</v>
      </c>
      <c r="X212" t="s">
        <v>3692</v>
      </c>
      <c r="Y212" t="s">
        <v>1671</v>
      </c>
      <c r="Z212">
        <v>465</v>
      </c>
      <c r="AA212" t="s">
        <v>1707</v>
      </c>
      <c r="AB212" t="s">
        <v>1708</v>
      </c>
      <c r="AC212" t="s">
        <v>1709</v>
      </c>
      <c r="AD212" t="s">
        <v>1675</v>
      </c>
      <c r="AE212" s="4" t="s">
        <v>3778</v>
      </c>
      <c r="AF212" s="3">
        <v>5000000</v>
      </c>
      <c r="AG212" s="3" t="s">
        <v>19447</v>
      </c>
      <c r="AH212" t="s">
        <v>3779</v>
      </c>
      <c r="AI212" t="s">
        <v>3780</v>
      </c>
      <c r="AJ212" t="s">
        <v>3781</v>
      </c>
      <c r="AK212" t="s">
        <v>3782</v>
      </c>
      <c r="AL212" t="s">
        <v>3783</v>
      </c>
      <c r="AM212" t="s">
        <v>3784</v>
      </c>
      <c r="AN212" t="s">
        <v>3785</v>
      </c>
      <c r="AO212" t="s">
        <v>3786</v>
      </c>
      <c r="AP212" t="s">
        <v>3787</v>
      </c>
      <c r="AQ212" t="s">
        <v>3788</v>
      </c>
      <c r="AR212">
        <v>0.49</v>
      </c>
      <c r="AS212" t="s">
        <v>94</v>
      </c>
      <c r="AT212">
        <v>0</v>
      </c>
      <c r="AU212">
        <v>5906.3940871604154</v>
      </c>
      <c r="AV212">
        <v>3769.541709664833</v>
      </c>
      <c r="AW212">
        <v>1021.5675199999999</v>
      </c>
      <c r="AX212">
        <v>858.26179264009602</v>
      </c>
      <c r="AY212">
        <v>51.413429805980158</v>
      </c>
      <c r="AZ212">
        <v>531.21501833333332</v>
      </c>
      <c r="BA212">
        <v>672.19590000000005</v>
      </c>
      <c r="BB212">
        <v>8.7867154309635254</v>
      </c>
      <c r="BC212">
        <v>4.9080442907568829</v>
      </c>
      <c r="BD212">
        <v>5.6078022934457543</v>
      </c>
      <c r="BE212">
        <v>3.1323811777322645</v>
      </c>
      <c r="BF212">
        <v>448</v>
      </c>
      <c r="BG212" t="s">
        <v>3789</v>
      </c>
      <c r="BH212" t="s">
        <v>3789</v>
      </c>
      <c r="BJ212" s="1"/>
      <c r="BK212">
        <v>46.697870000000002</v>
      </c>
    </row>
    <row r="213" spans="1:63" ht="30.75" x14ac:dyDescent="0.3">
      <c r="A213">
        <v>8038</v>
      </c>
      <c r="B213" t="s">
        <v>3790</v>
      </c>
      <c r="C213" t="s">
        <v>3791</v>
      </c>
      <c r="D213" t="s">
        <v>3792</v>
      </c>
      <c r="E213" t="s">
        <v>3707</v>
      </c>
      <c r="F213" s="1">
        <v>44469</v>
      </c>
      <c r="G213" s="1">
        <v>44560</v>
      </c>
      <c r="H213" t="s">
        <v>98</v>
      </c>
      <c r="I213" t="s">
        <v>639</v>
      </c>
      <c r="K213" t="s">
        <v>100</v>
      </c>
      <c r="L213" t="s">
        <v>99</v>
      </c>
      <c r="M213" t="s">
        <v>120</v>
      </c>
      <c r="O213" t="s">
        <v>3793</v>
      </c>
      <c r="P213" t="s">
        <v>2950</v>
      </c>
      <c r="Q213" t="s">
        <v>2951</v>
      </c>
      <c r="R213" t="s">
        <v>1962</v>
      </c>
      <c r="S213" t="s">
        <v>2952</v>
      </c>
      <c r="T213" t="s">
        <v>2943</v>
      </c>
      <c r="U213" t="s">
        <v>2944</v>
      </c>
      <c r="V213" t="s">
        <v>2773</v>
      </c>
      <c r="W213" t="s">
        <v>2774</v>
      </c>
      <c r="X213" t="s">
        <v>2775</v>
      </c>
      <c r="Y213" t="s">
        <v>1671</v>
      </c>
      <c r="Z213">
        <v>465</v>
      </c>
      <c r="AA213" t="s">
        <v>1707</v>
      </c>
      <c r="AB213" t="s">
        <v>1708</v>
      </c>
      <c r="AC213" t="s">
        <v>1709</v>
      </c>
      <c r="AD213" t="s">
        <v>1675</v>
      </c>
      <c r="AE213" s="4" t="s">
        <v>3709</v>
      </c>
      <c r="AF213" s="3">
        <v>1242900</v>
      </c>
      <c r="AG213" s="3" t="s">
        <v>19447</v>
      </c>
      <c r="AH213" t="s">
        <v>3710</v>
      </c>
      <c r="AI213" t="s">
        <v>3711</v>
      </c>
      <c r="AJ213" t="s">
        <v>3712</v>
      </c>
      <c r="AK213" t="s">
        <v>3713</v>
      </c>
      <c r="AL213" t="s">
        <v>3714</v>
      </c>
      <c r="AM213" t="s">
        <v>3715</v>
      </c>
      <c r="AN213" t="s">
        <v>3716</v>
      </c>
      <c r="AO213" t="s">
        <v>3717</v>
      </c>
      <c r="AP213" t="s">
        <v>3718</v>
      </c>
      <c r="AQ213" t="s">
        <v>3719</v>
      </c>
      <c r="AR213">
        <v>0.3</v>
      </c>
      <c r="AS213" t="s">
        <v>154</v>
      </c>
      <c r="AT213">
        <v>1</v>
      </c>
      <c r="AU213">
        <v>66495.268851686225</v>
      </c>
      <c r="AV213">
        <v>33103.545052341608</v>
      </c>
      <c r="AW213">
        <v>233.05584999999999</v>
      </c>
      <c r="AX213">
        <v>609.52928950821104</v>
      </c>
      <c r="AY213">
        <v>436.03101448125125</v>
      </c>
      <c r="AZ213">
        <v>983.09616699999992</v>
      </c>
      <c r="BF213">
        <v>265</v>
      </c>
      <c r="BG213" t="s">
        <v>3794</v>
      </c>
      <c r="BJ213" s="1"/>
    </row>
    <row r="214" spans="1:63" ht="16.5" x14ac:dyDescent="0.3">
      <c r="A214">
        <v>8039</v>
      </c>
      <c r="B214" t="s">
        <v>3795</v>
      </c>
      <c r="C214" t="s">
        <v>3796</v>
      </c>
      <c r="D214" t="s">
        <v>3797</v>
      </c>
      <c r="E214" t="s">
        <v>3798</v>
      </c>
      <c r="F214" s="1">
        <v>44926</v>
      </c>
      <c r="G214" s="1">
        <v>44985</v>
      </c>
      <c r="H214" t="s">
        <v>119</v>
      </c>
      <c r="I214" t="s">
        <v>515</v>
      </c>
      <c r="K214" t="s">
        <v>100</v>
      </c>
      <c r="L214" t="s">
        <v>100</v>
      </c>
      <c r="M214" t="s">
        <v>120</v>
      </c>
      <c r="N214" t="s">
        <v>2430</v>
      </c>
      <c r="O214" t="s">
        <v>3799</v>
      </c>
      <c r="P214" t="s">
        <v>2970</v>
      </c>
      <c r="Q214" t="s">
        <v>2971</v>
      </c>
      <c r="R214" t="s">
        <v>1962</v>
      </c>
      <c r="S214" t="s">
        <v>2972</v>
      </c>
      <c r="T214" t="s">
        <v>2973</v>
      </c>
      <c r="U214" t="s">
        <v>2974</v>
      </c>
      <c r="V214" t="s">
        <v>2456</v>
      </c>
      <c r="W214" t="s">
        <v>2457</v>
      </c>
      <c r="X214" t="s">
        <v>2458</v>
      </c>
      <c r="Y214" t="s">
        <v>1671</v>
      </c>
      <c r="Z214">
        <v>470</v>
      </c>
      <c r="AA214" t="s">
        <v>1672</v>
      </c>
      <c r="AB214" t="s">
        <v>1673</v>
      </c>
      <c r="AC214" t="s">
        <v>1674</v>
      </c>
      <c r="AD214" t="s">
        <v>1675</v>
      </c>
      <c r="AE214" s="4" t="s">
        <v>3147</v>
      </c>
      <c r="AF214" s="3">
        <v>4200000</v>
      </c>
      <c r="AG214" s="3" t="s">
        <v>19447</v>
      </c>
      <c r="AH214" t="s">
        <v>3800</v>
      </c>
      <c r="AI214" t="s">
        <v>3801</v>
      </c>
      <c r="AJ214" t="s">
        <v>3802</v>
      </c>
      <c r="AK214" t="s">
        <v>3803</v>
      </c>
      <c r="AL214" t="s">
        <v>3804</v>
      </c>
      <c r="AM214" t="s">
        <v>3805</v>
      </c>
      <c r="AN214" t="s">
        <v>3806</v>
      </c>
      <c r="AO214" t="s">
        <v>3807</v>
      </c>
      <c r="AP214" t="s">
        <v>3808</v>
      </c>
      <c r="AQ214" t="s">
        <v>3809</v>
      </c>
      <c r="AR214">
        <v>0.36</v>
      </c>
      <c r="AS214" t="s">
        <v>94</v>
      </c>
      <c r="AT214">
        <v>0</v>
      </c>
      <c r="AU214">
        <v>118294.5960899425</v>
      </c>
      <c r="AV214">
        <v>68584.287666824399</v>
      </c>
      <c r="AW214">
        <v>99.911760000000001</v>
      </c>
      <c r="AX214">
        <v>1608.2780694974711</v>
      </c>
      <c r="AY214">
        <v>1439.8645025278488</v>
      </c>
      <c r="AZ214">
        <v>7532.3817854999998</v>
      </c>
      <c r="BA214">
        <v>84.697999999999993</v>
      </c>
      <c r="BB214">
        <v>1396.6633933498131</v>
      </c>
      <c r="BC214">
        <v>15.530176842197458</v>
      </c>
      <c r="BD214">
        <v>809.75097011528487</v>
      </c>
      <c r="BE214">
        <v>9.0040132961955575</v>
      </c>
      <c r="BF214">
        <v>690</v>
      </c>
      <c r="BH214" t="s">
        <v>3810</v>
      </c>
      <c r="BJ214" s="1"/>
      <c r="BK214">
        <v>6.7808299999999999</v>
      </c>
    </row>
    <row r="215" spans="1:63" ht="45.75" x14ac:dyDescent="0.3">
      <c r="A215">
        <v>8040</v>
      </c>
      <c r="B215" t="s">
        <v>3811</v>
      </c>
      <c r="C215" t="s">
        <v>3812</v>
      </c>
      <c r="D215" t="s">
        <v>3813</v>
      </c>
      <c r="E215" t="s">
        <v>3814</v>
      </c>
      <c r="F215" s="1">
        <v>44561</v>
      </c>
      <c r="G215" s="1">
        <v>44742</v>
      </c>
      <c r="H215" t="s">
        <v>119</v>
      </c>
      <c r="I215" t="s">
        <v>515</v>
      </c>
      <c r="K215" t="s">
        <v>99</v>
      </c>
      <c r="L215" t="s">
        <v>99</v>
      </c>
      <c r="M215" t="s">
        <v>120</v>
      </c>
      <c r="N215" t="s">
        <v>3686</v>
      </c>
      <c r="O215" t="s">
        <v>3815</v>
      </c>
      <c r="P215" t="s">
        <v>3816</v>
      </c>
      <c r="Q215" t="s">
        <v>3817</v>
      </c>
      <c r="R215" t="s">
        <v>817</v>
      </c>
      <c r="S215" t="s">
        <v>3818</v>
      </c>
      <c r="T215" t="s">
        <v>3688</v>
      </c>
      <c r="U215" t="s">
        <v>3689</v>
      </c>
      <c r="V215" t="s">
        <v>3690</v>
      </c>
      <c r="W215" t="s">
        <v>3691</v>
      </c>
      <c r="X215" t="s">
        <v>3692</v>
      </c>
      <c r="Y215" t="s">
        <v>1671</v>
      </c>
      <c r="Z215">
        <v>465</v>
      </c>
      <c r="AA215" t="s">
        <v>1707</v>
      </c>
      <c r="AB215" t="s">
        <v>1708</v>
      </c>
      <c r="AC215" t="s">
        <v>1709</v>
      </c>
      <c r="AD215" t="s">
        <v>1675</v>
      </c>
      <c r="AE215" s="4" t="s">
        <v>3819</v>
      </c>
      <c r="AF215" s="3">
        <v>3751351.46</v>
      </c>
      <c r="AG215" s="3" t="s">
        <v>19447</v>
      </c>
      <c r="AH215" t="s">
        <v>3820</v>
      </c>
      <c r="AI215" t="s">
        <v>3821</v>
      </c>
      <c r="AJ215" t="s">
        <v>3822</v>
      </c>
      <c r="AK215" t="s">
        <v>3823</v>
      </c>
      <c r="AL215" t="s">
        <v>3824</v>
      </c>
      <c r="AM215" t="s">
        <v>3825</v>
      </c>
      <c r="AN215" t="s">
        <v>3826</v>
      </c>
      <c r="AO215" t="s">
        <v>3827</v>
      </c>
      <c r="AP215" t="s">
        <v>3828</v>
      </c>
      <c r="AQ215" t="s">
        <v>3829</v>
      </c>
      <c r="AR215">
        <v>0.25</v>
      </c>
      <c r="AS215" t="s">
        <v>94</v>
      </c>
      <c r="AT215">
        <v>0</v>
      </c>
      <c r="AU215">
        <v>48270.363171238969</v>
      </c>
      <c r="AV215">
        <v>20185.298756122105</v>
      </c>
      <c r="AW215">
        <v>3730.0277344000001</v>
      </c>
      <c r="AX215">
        <v>2462.3842613809138</v>
      </c>
      <c r="AY215">
        <v>764.44371688744684</v>
      </c>
      <c r="AZ215">
        <v>3006.25047</v>
      </c>
      <c r="BA215">
        <v>1602.0781119999999</v>
      </c>
      <c r="BB215">
        <v>30.129843738380071</v>
      </c>
      <c r="BC215">
        <v>10.474592319606209</v>
      </c>
      <c r="BD215">
        <v>12.599447308423189</v>
      </c>
      <c r="BE215">
        <v>4.3801778447321027</v>
      </c>
      <c r="BF215">
        <v>447</v>
      </c>
      <c r="BG215" t="s">
        <v>3830</v>
      </c>
      <c r="BH215" t="s">
        <v>3830</v>
      </c>
      <c r="BJ215" s="1"/>
      <c r="BK215">
        <v>43.488750000000003</v>
      </c>
    </row>
    <row r="216" spans="1:63" ht="75.75" x14ac:dyDescent="0.3">
      <c r="A216">
        <v>8041</v>
      </c>
      <c r="B216" t="s">
        <v>3831</v>
      </c>
      <c r="C216" t="s">
        <v>3832</v>
      </c>
      <c r="D216" t="s">
        <v>3833</v>
      </c>
      <c r="E216" t="s">
        <v>3834</v>
      </c>
      <c r="F216" s="1">
        <v>44651</v>
      </c>
      <c r="G216" s="1">
        <v>44742</v>
      </c>
      <c r="H216" t="s">
        <v>119</v>
      </c>
      <c r="I216" t="s">
        <v>639</v>
      </c>
      <c r="K216" t="s">
        <v>133</v>
      </c>
      <c r="L216" t="s">
        <v>100</v>
      </c>
      <c r="M216" t="s">
        <v>69</v>
      </c>
      <c r="N216" t="s">
        <v>3686</v>
      </c>
      <c r="O216" t="s">
        <v>3835</v>
      </c>
      <c r="P216" t="s">
        <v>3836</v>
      </c>
      <c r="Q216" t="s">
        <v>3837</v>
      </c>
      <c r="R216" t="s">
        <v>817</v>
      </c>
      <c r="S216" t="s">
        <v>3838</v>
      </c>
      <c r="T216" t="s">
        <v>3839</v>
      </c>
      <c r="U216" t="s">
        <v>3840</v>
      </c>
      <c r="V216" t="s">
        <v>3841</v>
      </c>
      <c r="W216" t="s">
        <v>3842</v>
      </c>
      <c r="X216" t="s">
        <v>3843</v>
      </c>
      <c r="Y216" t="s">
        <v>1671</v>
      </c>
      <c r="Z216">
        <v>465</v>
      </c>
      <c r="AA216" t="s">
        <v>1707</v>
      </c>
      <c r="AB216" t="s">
        <v>1708</v>
      </c>
      <c r="AC216" t="s">
        <v>1709</v>
      </c>
      <c r="AD216" t="s">
        <v>1675</v>
      </c>
      <c r="AE216" s="4" t="s">
        <v>3844</v>
      </c>
      <c r="AF216" s="3">
        <v>930000</v>
      </c>
      <c r="AG216" s="3" t="s">
        <v>19447</v>
      </c>
      <c r="AH216" t="s">
        <v>3845</v>
      </c>
      <c r="AI216" t="s">
        <v>3846</v>
      </c>
      <c r="AJ216" t="s">
        <v>3847</v>
      </c>
      <c r="AK216" t="s">
        <v>3848</v>
      </c>
      <c r="AL216" t="s">
        <v>3849</v>
      </c>
      <c r="AM216" t="s">
        <v>3850</v>
      </c>
      <c r="AN216" t="s">
        <v>3851</v>
      </c>
      <c r="AO216" t="s">
        <v>3852</v>
      </c>
      <c r="AP216" t="s">
        <v>3853</v>
      </c>
      <c r="AQ216" t="s">
        <v>3854</v>
      </c>
      <c r="AR216">
        <v>0.42</v>
      </c>
      <c r="AS216" t="s">
        <v>94</v>
      </c>
      <c r="AT216">
        <v>0</v>
      </c>
      <c r="AU216">
        <v>36627.212301371321</v>
      </c>
      <c r="AV216">
        <v>22190.583262950327</v>
      </c>
      <c r="AW216">
        <v>1504.6997864</v>
      </c>
      <c r="AX216">
        <v>1701.0267658188791</v>
      </c>
      <c r="AY216">
        <v>374.43649448797674</v>
      </c>
      <c r="AZ216">
        <v>3178.5249733333326</v>
      </c>
      <c r="BA216">
        <v>605.56182200000001</v>
      </c>
      <c r="BB216">
        <v>60.484678806867258</v>
      </c>
      <c r="BC216">
        <v>9.6792738333965449</v>
      </c>
      <c r="BD216">
        <v>36.644620675823134</v>
      </c>
      <c r="BE216">
        <v>5.8641845346455916</v>
      </c>
      <c r="BF216">
        <v>447</v>
      </c>
      <c r="BG216" t="s">
        <v>3855</v>
      </c>
      <c r="BH216" t="s">
        <v>3856</v>
      </c>
      <c r="BJ216" s="1"/>
      <c r="BK216">
        <v>20.453029999999998</v>
      </c>
    </row>
    <row r="217" spans="1:63" ht="75.75" x14ac:dyDescent="0.3">
      <c r="A217">
        <v>8042</v>
      </c>
      <c r="B217" t="s">
        <v>3857</v>
      </c>
      <c r="C217" t="s">
        <v>3858</v>
      </c>
      <c r="D217" t="s">
        <v>3859</v>
      </c>
      <c r="E217" t="s">
        <v>3860</v>
      </c>
      <c r="F217" s="1">
        <v>44926</v>
      </c>
      <c r="G217" s="1">
        <v>45170</v>
      </c>
      <c r="H217" t="s">
        <v>119</v>
      </c>
      <c r="I217" t="s">
        <v>639</v>
      </c>
      <c r="J217" t="s">
        <v>2829</v>
      </c>
      <c r="K217" t="s">
        <v>100</v>
      </c>
      <c r="L217" t="s">
        <v>100</v>
      </c>
      <c r="M217" t="s">
        <v>69</v>
      </c>
      <c r="N217" t="s">
        <v>3686</v>
      </c>
      <c r="O217" t="s">
        <v>3861</v>
      </c>
      <c r="P217" t="s">
        <v>815</v>
      </c>
      <c r="Q217" t="s">
        <v>816</v>
      </c>
      <c r="R217" t="s">
        <v>817</v>
      </c>
      <c r="S217" t="s">
        <v>818</v>
      </c>
      <c r="T217" t="s">
        <v>3839</v>
      </c>
      <c r="U217" t="s">
        <v>3840</v>
      </c>
      <c r="V217" t="s">
        <v>3841</v>
      </c>
      <c r="W217" t="s">
        <v>3842</v>
      </c>
      <c r="X217" t="s">
        <v>3843</v>
      </c>
      <c r="Y217" t="s">
        <v>1671</v>
      </c>
      <c r="Z217">
        <v>465</v>
      </c>
      <c r="AA217" t="s">
        <v>1707</v>
      </c>
      <c r="AB217" t="s">
        <v>1708</v>
      </c>
      <c r="AC217" t="s">
        <v>1709</v>
      </c>
      <c r="AD217" t="s">
        <v>1675</v>
      </c>
      <c r="AE217" s="4" t="s">
        <v>3862</v>
      </c>
      <c r="AF217" s="3">
        <v>4300000</v>
      </c>
      <c r="AG217" s="3" t="s">
        <v>19447</v>
      </c>
      <c r="AH217" t="s">
        <v>3863</v>
      </c>
      <c r="AI217" t="s">
        <v>3864</v>
      </c>
      <c r="AJ217" t="s">
        <v>3865</v>
      </c>
      <c r="AK217" t="s">
        <v>3866</v>
      </c>
      <c r="AL217" t="s">
        <v>3867</v>
      </c>
      <c r="AM217" t="s">
        <v>3868</v>
      </c>
      <c r="AN217" t="s">
        <v>3869</v>
      </c>
      <c r="AO217" t="s">
        <v>3870</v>
      </c>
      <c r="AP217" t="s">
        <v>3871</v>
      </c>
      <c r="AQ217" t="s">
        <v>3872</v>
      </c>
      <c r="AR217">
        <v>0.36</v>
      </c>
      <c r="AS217" t="s">
        <v>94</v>
      </c>
      <c r="AT217">
        <v>0</v>
      </c>
      <c r="AU217">
        <v>18034.936609403048</v>
      </c>
      <c r="AV217">
        <v>9546.8023602275916</v>
      </c>
      <c r="AW217">
        <v>3718.2521471999999</v>
      </c>
      <c r="AX217">
        <v>1773.153926618879</v>
      </c>
      <c r="AY217">
        <v>374.43649448797674</v>
      </c>
      <c r="AZ217">
        <v>3186.4045833333325</v>
      </c>
      <c r="BA217">
        <v>1299.8194559999999</v>
      </c>
      <c r="BB217">
        <v>13.874955114845619</v>
      </c>
      <c r="BC217">
        <v>4.0200704314542213</v>
      </c>
      <c r="BD217">
        <v>7.344714157154141</v>
      </c>
      <c r="BE217">
        <v>2.1280262145905398</v>
      </c>
      <c r="BF217">
        <v>875</v>
      </c>
      <c r="BG217" t="s">
        <v>3873</v>
      </c>
      <c r="BH217" t="s">
        <v>3873</v>
      </c>
      <c r="BI217">
        <v>7029</v>
      </c>
      <c r="BJ217" s="1">
        <v>44651</v>
      </c>
      <c r="BK217">
        <v>28.332640000000001</v>
      </c>
    </row>
    <row r="218" spans="1:63" ht="105.75" x14ac:dyDescent="0.3">
      <c r="A218">
        <v>8043</v>
      </c>
      <c r="B218" t="s">
        <v>3874</v>
      </c>
      <c r="C218" t="s">
        <v>3875</v>
      </c>
      <c r="D218" t="s">
        <v>3876</v>
      </c>
      <c r="E218" t="s">
        <v>3877</v>
      </c>
      <c r="F218" s="1">
        <v>44926</v>
      </c>
      <c r="G218" s="1">
        <v>45016</v>
      </c>
      <c r="H218" t="s">
        <v>119</v>
      </c>
      <c r="I218" t="s">
        <v>639</v>
      </c>
      <c r="K218" t="s">
        <v>99</v>
      </c>
      <c r="L218" t="s">
        <v>99</v>
      </c>
      <c r="M218" t="s">
        <v>120</v>
      </c>
      <c r="N218" t="s">
        <v>2869</v>
      </c>
      <c r="P218" t="s">
        <v>3836</v>
      </c>
      <c r="Q218" t="s">
        <v>3837</v>
      </c>
      <c r="R218" t="s">
        <v>817</v>
      </c>
      <c r="S218" t="s">
        <v>3838</v>
      </c>
      <c r="T218" t="s">
        <v>3653</v>
      </c>
      <c r="U218" t="s">
        <v>3654</v>
      </c>
      <c r="V218" t="s">
        <v>2344</v>
      </c>
      <c r="W218" t="s">
        <v>2345</v>
      </c>
      <c r="X218" t="s">
        <v>2346</v>
      </c>
      <c r="Y218" t="s">
        <v>1671</v>
      </c>
      <c r="Z218">
        <v>465</v>
      </c>
      <c r="AA218" t="s">
        <v>1707</v>
      </c>
      <c r="AB218" t="s">
        <v>1708</v>
      </c>
      <c r="AC218" t="s">
        <v>1709</v>
      </c>
      <c r="AD218" t="s">
        <v>1675</v>
      </c>
      <c r="AE218" s="4" t="s">
        <v>3878</v>
      </c>
      <c r="AF218" s="3">
        <v>4220000</v>
      </c>
      <c r="AG218" s="3" t="s">
        <v>19447</v>
      </c>
      <c r="AH218" t="s">
        <v>3879</v>
      </c>
      <c r="AI218" t="s">
        <v>3880</v>
      </c>
      <c r="AK218" t="s">
        <v>3881</v>
      </c>
      <c r="AL218" t="s">
        <v>3882</v>
      </c>
      <c r="AM218" t="s">
        <v>3883</v>
      </c>
      <c r="AN218" t="s">
        <v>3884</v>
      </c>
      <c r="AO218" t="s">
        <v>3885</v>
      </c>
      <c r="AP218" t="s">
        <v>3886</v>
      </c>
      <c r="AQ218" t="s">
        <v>3887</v>
      </c>
      <c r="AR218">
        <v>0.25</v>
      </c>
      <c r="AS218" t="s">
        <v>94</v>
      </c>
      <c r="AT218">
        <v>0</v>
      </c>
      <c r="AU218">
        <v>29993.558381695653</v>
      </c>
      <c r="AV218">
        <v>12309.057295040191</v>
      </c>
      <c r="AW218">
        <v>3802.3529496000001</v>
      </c>
      <c r="AX218">
        <v>2001.7395290188795</v>
      </c>
      <c r="AY218">
        <v>374.43649448797674</v>
      </c>
      <c r="AZ218">
        <v>3221.5407733333327</v>
      </c>
      <c r="BA218">
        <v>1513.807458</v>
      </c>
      <c r="BB218">
        <v>19.813324490633903</v>
      </c>
      <c r="BC218">
        <v>6.3339710020123192</v>
      </c>
      <c r="BD218">
        <v>8.1311908129337471</v>
      </c>
      <c r="BE218">
        <v>2.5993985434043418</v>
      </c>
      <c r="BF218">
        <v>721</v>
      </c>
      <c r="BG218" t="s">
        <v>3888</v>
      </c>
      <c r="BH218" t="s">
        <v>3889</v>
      </c>
      <c r="BJ218" s="1"/>
      <c r="BK218">
        <v>63.468829999999997</v>
      </c>
    </row>
    <row r="219" spans="1:63" x14ac:dyDescent="0.25">
      <c r="A219">
        <v>8044</v>
      </c>
      <c r="B219" t="s">
        <v>3890</v>
      </c>
      <c r="C219" t="s">
        <v>3891</v>
      </c>
      <c r="D219" t="s">
        <v>3891</v>
      </c>
      <c r="F219" s="1">
        <v>44440</v>
      </c>
      <c r="G219" s="1">
        <v>44440</v>
      </c>
      <c r="H219" t="s">
        <v>98</v>
      </c>
      <c r="I219" t="s">
        <v>639</v>
      </c>
      <c r="K219" t="s">
        <v>68</v>
      </c>
      <c r="L219" t="s">
        <v>100</v>
      </c>
      <c r="P219" t="s">
        <v>3022</v>
      </c>
      <c r="Q219" t="s">
        <v>3023</v>
      </c>
      <c r="R219" t="s">
        <v>817</v>
      </c>
      <c r="S219" t="s">
        <v>3024</v>
      </c>
      <c r="T219" t="s">
        <v>3688</v>
      </c>
      <c r="U219" t="s">
        <v>3689</v>
      </c>
      <c r="V219" t="s">
        <v>3690</v>
      </c>
      <c r="W219" t="s">
        <v>3691</v>
      </c>
      <c r="X219" t="s">
        <v>3692</v>
      </c>
      <c r="Y219" t="s">
        <v>1671</v>
      </c>
      <c r="Z219">
        <v>465</v>
      </c>
      <c r="AA219" t="s">
        <v>1707</v>
      </c>
      <c r="AB219" t="s">
        <v>1708</v>
      </c>
      <c r="AC219" t="s">
        <v>1709</v>
      </c>
      <c r="AD219" t="s">
        <v>1675</v>
      </c>
      <c r="AE219" s="4"/>
      <c r="AO219" t="s">
        <v>3892</v>
      </c>
      <c r="AR219">
        <v>0.48</v>
      </c>
      <c r="AS219" t="s">
        <v>154</v>
      </c>
      <c r="AT219">
        <v>1</v>
      </c>
      <c r="AU219">
        <v>0</v>
      </c>
      <c r="AV219">
        <v>0</v>
      </c>
      <c r="AX219">
        <v>296.41636597342898</v>
      </c>
      <c r="AY219">
        <v>51.413429805980158</v>
      </c>
      <c r="AZ219">
        <v>484.5171483333333</v>
      </c>
      <c r="BA219">
        <v>164.20071111111082</v>
      </c>
      <c r="BB219">
        <v>0</v>
      </c>
      <c r="BC219">
        <v>0</v>
      </c>
      <c r="BD219">
        <v>0</v>
      </c>
      <c r="BE219">
        <v>0</v>
      </c>
      <c r="BF219">
        <v>145</v>
      </c>
      <c r="BJ219" s="1"/>
    </row>
    <row r="220" spans="1:63" x14ac:dyDescent="0.25">
      <c r="A220">
        <v>8045</v>
      </c>
      <c r="B220" t="s">
        <v>3893</v>
      </c>
      <c r="C220" t="s">
        <v>3894</v>
      </c>
      <c r="D220" t="s">
        <v>3895</v>
      </c>
      <c r="F220" s="1">
        <v>44440</v>
      </c>
      <c r="G220" s="1">
        <v>44440</v>
      </c>
      <c r="H220" t="s">
        <v>98</v>
      </c>
      <c r="I220" t="s">
        <v>639</v>
      </c>
      <c r="K220" t="s">
        <v>68</v>
      </c>
      <c r="L220" t="s">
        <v>100</v>
      </c>
      <c r="P220" t="s">
        <v>3022</v>
      </c>
      <c r="Q220" t="s">
        <v>3023</v>
      </c>
      <c r="R220" t="s">
        <v>817</v>
      </c>
      <c r="S220" t="s">
        <v>3024</v>
      </c>
      <c r="T220" t="s">
        <v>3688</v>
      </c>
      <c r="U220" t="s">
        <v>3689</v>
      </c>
      <c r="V220" t="s">
        <v>3690</v>
      </c>
      <c r="W220" t="s">
        <v>3691</v>
      </c>
      <c r="X220" t="s">
        <v>3692</v>
      </c>
      <c r="Y220" t="s">
        <v>1671</v>
      </c>
      <c r="Z220">
        <v>465</v>
      </c>
      <c r="AA220" t="s">
        <v>1707</v>
      </c>
      <c r="AB220" t="s">
        <v>1708</v>
      </c>
      <c r="AC220" t="s">
        <v>1709</v>
      </c>
      <c r="AD220" t="s">
        <v>1675</v>
      </c>
      <c r="AE220" s="4"/>
      <c r="AR220">
        <v>0.48</v>
      </c>
      <c r="AS220" t="s">
        <v>154</v>
      </c>
      <c r="AT220">
        <v>1</v>
      </c>
      <c r="AU220">
        <v>0</v>
      </c>
      <c r="AV220">
        <v>0</v>
      </c>
      <c r="AX220">
        <v>296.41636597342898</v>
      </c>
      <c r="AY220">
        <v>51.413429805980158</v>
      </c>
      <c r="AZ220">
        <v>484.5171483333333</v>
      </c>
      <c r="BA220">
        <v>164.20071111111082</v>
      </c>
      <c r="BB220">
        <v>0</v>
      </c>
      <c r="BC220">
        <v>0</v>
      </c>
      <c r="BD220">
        <v>0</v>
      </c>
      <c r="BE220">
        <v>0</v>
      </c>
      <c r="BF220">
        <v>145</v>
      </c>
      <c r="BJ220" s="1"/>
    </row>
    <row r="221" spans="1:63" ht="165" x14ac:dyDescent="0.25">
      <c r="A221">
        <v>8046</v>
      </c>
      <c r="B221" t="s">
        <v>3896</v>
      </c>
      <c r="C221" t="s">
        <v>3897</v>
      </c>
      <c r="D221" t="s">
        <v>3898</v>
      </c>
      <c r="E221" t="s">
        <v>3899</v>
      </c>
      <c r="F221" s="1">
        <v>44651</v>
      </c>
      <c r="G221" s="1">
        <v>44895</v>
      </c>
      <c r="H221" t="s">
        <v>119</v>
      </c>
      <c r="I221" t="s">
        <v>66</v>
      </c>
      <c r="K221" t="s">
        <v>133</v>
      </c>
      <c r="L221" t="s">
        <v>99</v>
      </c>
      <c r="M221" t="s">
        <v>303</v>
      </c>
      <c r="O221" t="s">
        <v>3900</v>
      </c>
      <c r="P221" t="s">
        <v>3901</v>
      </c>
      <c r="Q221" t="s">
        <v>3902</v>
      </c>
      <c r="R221" t="s">
        <v>817</v>
      </c>
      <c r="S221" t="s">
        <v>3903</v>
      </c>
      <c r="Z221">
        <v>464</v>
      </c>
      <c r="AA221" t="s">
        <v>430</v>
      </c>
      <c r="AB221" t="s">
        <v>431</v>
      </c>
      <c r="AC221" t="s">
        <v>432</v>
      </c>
      <c r="AD221" t="s">
        <v>433</v>
      </c>
      <c r="AE221" s="4" t="s">
        <v>3904</v>
      </c>
      <c r="AH221" t="s">
        <v>3905</v>
      </c>
      <c r="AI221" t="s">
        <v>3906</v>
      </c>
      <c r="AJ221" t="s">
        <v>3907</v>
      </c>
      <c r="AK221" t="s">
        <v>3908</v>
      </c>
      <c r="AL221" t="s">
        <v>3909</v>
      </c>
      <c r="AM221" t="s">
        <v>3910</v>
      </c>
      <c r="AN221" t="s">
        <v>3911</v>
      </c>
      <c r="AO221" t="s">
        <v>3912</v>
      </c>
      <c r="AP221" t="s">
        <v>3913</v>
      </c>
      <c r="AQ221" t="s">
        <v>3914</v>
      </c>
      <c r="AR221">
        <v>0.35</v>
      </c>
      <c r="AS221" t="s">
        <v>154</v>
      </c>
      <c r="AT221">
        <v>1</v>
      </c>
      <c r="AU221">
        <v>157031.38101773965</v>
      </c>
      <c r="AV221">
        <v>79019.477632757975</v>
      </c>
      <c r="AW221">
        <v>8345.8123200000009</v>
      </c>
      <c r="AX221">
        <v>12101.135059141288</v>
      </c>
      <c r="AY221">
        <v>1325.6156392714777</v>
      </c>
      <c r="AZ221">
        <v>22898.394270000001</v>
      </c>
      <c r="BA221">
        <v>5173.5622400000002</v>
      </c>
      <c r="BB221">
        <v>30.352661035685085</v>
      </c>
      <c r="BC221">
        <v>5.5938880128216493</v>
      </c>
      <c r="BD221">
        <v>15.273707740830806</v>
      </c>
      <c r="BE221">
        <v>2.8148902839960255</v>
      </c>
      <c r="BF221">
        <v>600</v>
      </c>
      <c r="BG221" t="s">
        <v>3915</v>
      </c>
      <c r="BH221" t="s">
        <v>3916</v>
      </c>
      <c r="BJ221" s="1"/>
      <c r="BK221">
        <v>23.789850000000001</v>
      </c>
    </row>
    <row r="222" spans="1:63" ht="90" x14ac:dyDescent="0.25">
      <c r="A222">
        <v>8047</v>
      </c>
      <c r="B222" t="s">
        <v>3917</v>
      </c>
      <c r="C222" t="s">
        <v>3918</v>
      </c>
      <c r="D222" t="s">
        <v>3919</v>
      </c>
      <c r="E222" t="s">
        <v>3920</v>
      </c>
      <c r="F222" s="1">
        <v>44834</v>
      </c>
      <c r="G222" s="1">
        <v>45199</v>
      </c>
      <c r="H222" t="s">
        <v>119</v>
      </c>
      <c r="I222" t="s">
        <v>515</v>
      </c>
      <c r="K222" t="s">
        <v>99</v>
      </c>
      <c r="L222" t="s">
        <v>99</v>
      </c>
      <c r="M222" t="s">
        <v>120</v>
      </c>
      <c r="N222" t="s">
        <v>2812</v>
      </c>
      <c r="P222" t="s">
        <v>3921</v>
      </c>
      <c r="Q222" t="s">
        <v>3922</v>
      </c>
      <c r="R222" t="s">
        <v>817</v>
      </c>
      <c r="S222" t="s">
        <v>3923</v>
      </c>
      <c r="T222" t="s">
        <v>2851</v>
      </c>
      <c r="U222" t="s">
        <v>2852</v>
      </c>
      <c r="V222" t="s">
        <v>2773</v>
      </c>
      <c r="W222" t="s">
        <v>2774</v>
      </c>
      <c r="X222" t="s">
        <v>2775</v>
      </c>
      <c r="Y222" t="s">
        <v>1671</v>
      </c>
      <c r="Z222">
        <v>465</v>
      </c>
      <c r="AA222" t="s">
        <v>1707</v>
      </c>
      <c r="AB222" t="s">
        <v>1708</v>
      </c>
      <c r="AC222" t="s">
        <v>1709</v>
      </c>
      <c r="AD222" t="s">
        <v>1675</v>
      </c>
      <c r="AE222" s="4" t="s">
        <v>3924</v>
      </c>
      <c r="AH222" t="s">
        <v>3925</v>
      </c>
      <c r="AI222" t="s">
        <v>3926</v>
      </c>
      <c r="AJ222" t="s">
        <v>3927</v>
      </c>
      <c r="AK222" t="s">
        <v>3928</v>
      </c>
      <c r="AL222" t="s">
        <v>3929</v>
      </c>
      <c r="AM222" t="s">
        <v>3930</v>
      </c>
      <c r="AN222" t="s">
        <v>3931</v>
      </c>
      <c r="AO222" t="s">
        <v>3932</v>
      </c>
      <c r="AP222" t="s">
        <v>3933</v>
      </c>
      <c r="AQ222" t="s">
        <v>3934</v>
      </c>
      <c r="AR222">
        <v>0.25</v>
      </c>
      <c r="AS222" t="s">
        <v>94</v>
      </c>
      <c r="AT222">
        <v>0</v>
      </c>
      <c r="AU222">
        <v>13912.588497362596</v>
      </c>
      <c r="AV222">
        <v>5309.9365446083157</v>
      </c>
      <c r="AW222">
        <v>3315.6346944000002</v>
      </c>
      <c r="AX222">
        <v>1737.4214848853399</v>
      </c>
      <c r="AY222">
        <v>169.83359108760311</v>
      </c>
      <c r="AZ222">
        <v>608.43475999999998</v>
      </c>
      <c r="BA222">
        <v>1483.5359619999999</v>
      </c>
      <c r="BB222">
        <v>9.3779920768530705</v>
      </c>
      <c r="BC222">
        <v>6.6504699855749694</v>
      </c>
      <c r="BD222">
        <v>3.5792435644430411</v>
      </c>
      <c r="BE222">
        <v>2.5382461086892385</v>
      </c>
      <c r="BF222">
        <v>904</v>
      </c>
      <c r="BG222" t="s">
        <v>3935</v>
      </c>
      <c r="BH222" t="s">
        <v>3935</v>
      </c>
      <c r="BJ222" s="1"/>
      <c r="BK222">
        <v>18.424620000000001</v>
      </c>
    </row>
    <row r="223" spans="1:63" ht="90" x14ac:dyDescent="0.25">
      <c r="A223">
        <v>8048</v>
      </c>
      <c r="B223" t="s">
        <v>3936</v>
      </c>
      <c r="C223" t="s">
        <v>3937</v>
      </c>
      <c r="D223" t="s">
        <v>3938</v>
      </c>
      <c r="E223" t="s">
        <v>3939</v>
      </c>
      <c r="F223" s="1">
        <v>45536</v>
      </c>
      <c r="G223" s="1">
        <v>46631</v>
      </c>
      <c r="H223" t="s">
        <v>98</v>
      </c>
      <c r="I223" t="s">
        <v>515</v>
      </c>
      <c r="K223" t="s">
        <v>303</v>
      </c>
      <c r="L223" t="s">
        <v>99</v>
      </c>
      <c r="M223" t="s">
        <v>303</v>
      </c>
      <c r="N223" t="s">
        <v>2812</v>
      </c>
      <c r="P223" t="s">
        <v>3921</v>
      </c>
      <c r="Q223" t="s">
        <v>3922</v>
      </c>
      <c r="R223" t="s">
        <v>817</v>
      </c>
      <c r="S223" t="s">
        <v>3923</v>
      </c>
      <c r="T223" t="s">
        <v>2851</v>
      </c>
      <c r="U223" t="s">
        <v>2852</v>
      </c>
      <c r="V223" t="s">
        <v>2773</v>
      </c>
      <c r="W223" t="s">
        <v>2774</v>
      </c>
      <c r="X223" t="s">
        <v>2775</v>
      </c>
      <c r="Y223" t="s">
        <v>1671</v>
      </c>
      <c r="Z223">
        <v>465</v>
      </c>
      <c r="AA223" t="s">
        <v>1707</v>
      </c>
      <c r="AB223" t="s">
        <v>1708</v>
      </c>
      <c r="AC223" t="s">
        <v>1709</v>
      </c>
      <c r="AD223" t="s">
        <v>1675</v>
      </c>
      <c r="AE223" s="4" t="s">
        <v>3924</v>
      </c>
      <c r="AH223" t="s">
        <v>3940</v>
      </c>
      <c r="AI223" t="s">
        <v>3941</v>
      </c>
      <c r="AJ223" t="s">
        <v>3942</v>
      </c>
      <c r="AK223" t="s">
        <v>3943</v>
      </c>
      <c r="AL223" t="s">
        <v>3944</v>
      </c>
      <c r="AM223" t="s">
        <v>3945</v>
      </c>
      <c r="AN223" t="s">
        <v>3946</v>
      </c>
      <c r="AO223" t="s">
        <v>3947</v>
      </c>
      <c r="AP223" t="s">
        <v>3948</v>
      </c>
      <c r="AQ223" t="s">
        <v>3949</v>
      </c>
      <c r="AR223">
        <v>0.15</v>
      </c>
      <c r="AS223" t="s">
        <v>94</v>
      </c>
      <c r="AT223">
        <v>0</v>
      </c>
      <c r="AU223">
        <v>24534.04047382862</v>
      </c>
      <c r="AV223">
        <v>7898.9782578479198</v>
      </c>
      <c r="AW223">
        <v>1774.9153000000001</v>
      </c>
      <c r="AX223">
        <v>835.67708048533996</v>
      </c>
      <c r="AY223">
        <v>169.83359108760311</v>
      </c>
      <c r="AZ223">
        <v>590.01013999999998</v>
      </c>
      <c r="BA223">
        <v>565.80562499999985</v>
      </c>
      <c r="BB223">
        <v>43.361252327296363</v>
      </c>
      <c r="BC223">
        <v>21.226601346650277</v>
      </c>
      <c r="BD223">
        <v>13.960586301785035</v>
      </c>
      <c r="BE223">
        <v>6.8341153469626885</v>
      </c>
      <c r="BF223">
        <v>2336</v>
      </c>
      <c r="BG223" t="s">
        <v>3950</v>
      </c>
      <c r="BJ223" s="1"/>
    </row>
    <row r="224" spans="1:63" ht="105" x14ac:dyDescent="0.25">
      <c r="A224">
        <v>8049</v>
      </c>
      <c r="B224" t="s">
        <v>3951</v>
      </c>
      <c r="C224" t="s">
        <v>3952</v>
      </c>
      <c r="D224" t="s">
        <v>3953</v>
      </c>
      <c r="E224" t="s">
        <v>3954</v>
      </c>
      <c r="F224" s="1">
        <v>44743</v>
      </c>
      <c r="G224" s="1">
        <v>45748</v>
      </c>
      <c r="H224" t="s">
        <v>98</v>
      </c>
      <c r="I224" t="s">
        <v>515</v>
      </c>
      <c r="K224" t="s">
        <v>303</v>
      </c>
      <c r="L224" t="s">
        <v>303</v>
      </c>
      <c r="M224" t="s">
        <v>120</v>
      </c>
      <c r="N224" t="s">
        <v>2812</v>
      </c>
      <c r="P224" t="s">
        <v>3921</v>
      </c>
      <c r="Q224" t="s">
        <v>3922</v>
      </c>
      <c r="R224" t="s">
        <v>817</v>
      </c>
      <c r="S224" t="s">
        <v>3923</v>
      </c>
      <c r="T224" t="s">
        <v>2851</v>
      </c>
      <c r="U224" t="s">
        <v>2852</v>
      </c>
      <c r="V224" t="s">
        <v>2773</v>
      </c>
      <c r="W224" t="s">
        <v>2774</v>
      </c>
      <c r="X224" t="s">
        <v>2775</v>
      </c>
      <c r="Y224" t="s">
        <v>1671</v>
      </c>
      <c r="Z224">
        <v>465</v>
      </c>
      <c r="AA224" t="s">
        <v>1707</v>
      </c>
      <c r="AB224" t="s">
        <v>1708</v>
      </c>
      <c r="AC224" t="s">
        <v>1709</v>
      </c>
      <c r="AD224" t="s">
        <v>1675</v>
      </c>
      <c r="AE224" s="4" t="s">
        <v>3955</v>
      </c>
      <c r="AH224" t="s">
        <v>3956</v>
      </c>
      <c r="AI224" t="s">
        <v>3957</v>
      </c>
      <c r="AJ224" t="s">
        <v>3958</v>
      </c>
      <c r="AK224" t="s">
        <v>3959</v>
      </c>
      <c r="AL224" t="s">
        <v>3960</v>
      </c>
      <c r="AM224" t="s">
        <v>3945</v>
      </c>
      <c r="AN224" t="s">
        <v>3961</v>
      </c>
      <c r="AO224" t="s">
        <v>3962</v>
      </c>
      <c r="AP224" t="s">
        <v>3963</v>
      </c>
      <c r="AQ224" t="s">
        <v>3964</v>
      </c>
      <c r="AR224">
        <v>0.09</v>
      </c>
      <c r="AS224" t="s">
        <v>154</v>
      </c>
      <c r="AT224">
        <v>1</v>
      </c>
      <c r="AU224">
        <v>0</v>
      </c>
      <c r="AV224">
        <v>0</v>
      </c>
      <c r="AX224">
        <v>835.67708048533996</v>
      </c>
      <c r="AY224">
        <v>169.83359108760311</v>
      </c>
      <c r="AZ224">
        <v>590.01013999999998</v>
      </c>
      <c r="BA224">
        <v>565.80562499999985</v>
      </c>
      <c r="BB224">
        <v>0</v>
      </c>
      <c r="BC224">
        <v>0</v>
      </c>
      <c r="BD224">
        <v>0</v>
      </c>
      <c r="BE224">
        <v>0</v>
      </c>
      <c r="BF224">
        <v>1453</v>
      </c>
      <c r="BJ224" s="1"/>
    </row>
    <row r="225" spans="1:63" ht="45.75" x14ac:dyDescent="0.3">
      <c r="A225">
        <v>8050</v>
      </c>
      <c r="B225" t="s">
        <v>3965</v>
      </c>
      <c r="C225" t="s">
        <v>3966</v>
      </c>
      <c r="D225" t="s">
        <v>3967</v>
      </c>
      <c r="E225" t="s">
        <v>3968</v>
      </c>
      <c r="F225" s="1">
        <v>44959</v>
      </c>
      <c r="G225" s="1">
        <v>45138</v>
      </c>
      <c r="H225" t="s">
        <v>119</v>
      </c>
      <c r="I225" t="s">
        <v>515</v>
      </c>
      <c r="J225" t="s">
        <v>2829</v>
      </c>
      <c r="K225" t="s">
        <v>303</v>
      </c>
      <c r="L225" t="s">
        <v>99</v>
      </c>
      <c r="M225" t="s">
        <v>303</v>
      </c>
      <c r="N225" t="s">
        <v>2846</v>
      </c>
      <c r="O225" t="s">
        <v>3969</v>
      </c>
      <c r="P225" t="s">
        <v>3126</v>
      </c>
      <c r="Q225" t="s">
        <v>3127</v>
      </c>
      <c r="R225" t="s">
        <v>817</v>
      </c>
      <c r="S225" t="s">
        <v>3128</v>
      </c>
      <c r="T225" t="s">
        <v>2851</v>
      </c>
      <c r="U225" t="s">
        <v>2852</v>
      </c>
      <c r="V225" t="s">
        <v>2773</v>
      </c>
      <c r="W225" t="s">
        <v>2774</v>
      </c>
      <c r="X225" t="s">
        <v>2775</v>
      </c>
      <c r="Y225" t="s">
        <v>1671</v>
      </c>
      <c r="Z225">
        <v>465</v>
      </c>
      <c r="AA225" t="s">
        <v>1707</v>
      </c>
      <c r="AB225" t="s">
        <v>1708</v>
      </c>
      <c r="AC225" t="s">
        <v>1709</v>
      </c>
      <c r="AD225" t="s">
        <v>1675</v>
      </c>
      <c r="AE225" s="4" t="s">
        <v>3970</v>
      </c>
      <c r="AF225" s="3">
        <v>3450000</v>
      </c>
      <c r="AG225" s="3" t="s">
        <v>19447</v>
      </c>
      <c r="AH225" t="s">
        <v>3971</v>
      </c>
      <c r="AI225" t="s">
        <v>3972</v>
      </c>
      <c r="AJ225" t="s">
        <v>3973</v>
      </c>
      <c r="AK225" t="s">
        <v>3974</v>
      </c>
      <c r="AL225" t="s">
        <v>3975</v>
      </c>
      <c r="AM225" t="s">
        <v>3976</v>
      </c>
      <c r="AN225" t="s">
        <v>3977</v>
      </c>
      <c r="AO225" t="s">
        <v>3978</v>
      </c>
      <c r="AP225" t="s">
        <v>3979</v>
      </c>
      <c r="AQ225" t="s">
        <v>3980</v>
      </c>
      <c r="AR225">
        <v>0.15</v>
      </c>
      <c r="AS225" t="s">
        <v>94</v>
      </c>
      <c r="AT225">
        <v>0</v>
      </c>
      <c r="AU225">
        <v>12701.094314387106</v>
      </c>
      <c r="AV225">
        <v>3165.8705840521948</v>
      </c>
      <c r="AW225">
        <v>2292.1911522</v>
      </c>
      <c r="AX225">
        <v>1945.3610327170541</v>
      </c>
      <c r="AY225">
        <v>825.25769008500447</v>
      </c>
      <c r="AZ225">
        <v>4900.9887099999996</v>
      </c>
      <c r="BA225">
        <v>110.91026700000002</v>
      </c>
      <c r="BB225">
        <v>114.51684914244328</v>
      </c>
      <c r="BC225">
        <v>2.5341880138992088</v>
      </c>
      <c r="BD225">
        <v>28.544432086275606</v>
      </c>
      <c r="BE225">
        <v>0.63167086938117167</v>
      </c>
      <c r="BF225">
        <v>843</v>
      </c>
      <c r="BG225" t="s">
        <v>3981</v>
      </c>
      <c r="BH225" t="s">
        <v>3981</v>
      </c>
      <c r="BJ225" s="1"/>
      <c r="BK225">
        <v>11.15619</v>
      </c>
    </row>
    <row r="226" spans="1:63" ht="30.75" x14ac:dyDescent="0.3">
      <c r="A226">
        <v>8051</v>
      </c>
      <c r="B226" t="s">
        <v>3982</v>
      </c>
      <c r="C226" t="s">
        <v>3983</v>
      </c>
      <c r="D226" t="s">
        <v>3984</v>
      </c>
      <c r="E226" t="s">
        <v>3985</v>
      </c>
      <c r="F226" s="1">
        <v>44651</v>
      </c>
      <c r="G226" s="1">
        <v>44895</v>
      </c>
      <c r="H226" t="s">
        <v>119</v>
      </c>
      <c r="I226" t="s">
        <v>66</v>
      </c>
      <c r="K226" t="s">
        <v>99</v>
      </c>
      <c r="L226" t="s">
        <v>99</v>
      </c>
      <c r="M226" t="s">
        <v>120</v>
      </c>
      <c r="N226" t="s">
        <v>2869</v>
      </c>
      <c r="O226" t="s">
        <v>3986</v>
      </c>
      <c r="P226" t="s">
        <v>3987</v>
      </c>
      <c r="Q226" t="s">
        <v>3988</v>
      </c>
      <c r="R226" t="s">
        <v>1962</v>
      </c>
      <c r="S226" t="s">
        <v>3989</v>
      </c>
      <c r="T226" t="s">
        <v>2943</v>
      </c>
      <c r="U226" t="s">
        <v>2944</v>
      </c>
      <c r="V226" t="s">
        <v>2773</v>
      </c>
      <c r="W226" t="s">
        <v>2774</v>
      </c>
      <c r="X226" t="s">
        <v>2775</v>
      </c>
      <c r="Y226" t="s">
        <v>1671</v>
      </c>
      <c r="Z226">
        <v>465</v>
      </c>
      <c r="AA226" t="s">
        <v>1707</v>
      </c>
      <c r="AB226" t="s">
        <v>1708</v>
      </c>
      <c r="AC226" t="s">
        <v>1709</v>
      </c>
      <c r="AD226" t="s">
        <v>1675</v>
      </c>
      <c r="AE226" s="4" t="s">
        <v>3990</v>
      </c>
      <c r="AF226" s="3">
        <v>1750000</v>
      </c>
      <c r="AG226" s="3" t="s">
        <v>19447</v>
      </c>
      <c r="AH226" t="s">
        <v>3991</v>
      </c>
      <c r="AI226" t="s">
        <v>3992</v>
      </c>
      <c r="AJ226" t="s">
        <v>3993</v>
      </c>
      <c r="AK226" t="s">
        <v>3994</v>
      </c>
      <c r="AL226" t="s">
        <v>3995</v>
      </c>
      <c r="AM226" t="s">
        <v>3996</v>
      </c>
      <c r="AN226" t="s">
        <v>3997</v>
      </c>
      <c r="AO226" t="s">
        <v>3998</v>
      </c>
      <c r="AP226" t="s">
        <v>3999</v>
      </c>
      <c r="AQ226" t="s">
        <v>4000</v>
      </c>
      <c r="AR226">
        <v>0.25</v>
      </c>
      <c r="AS226" t="s">
        <v>94</v>
      </c>
      <c r="AT226">
        <v>0</v>
      </c>
      <c r="AU226">
        <v>2710.4127221009276</v>
      </c>
      <c r="AV226">
        <v>806.42701465968685</v>
      </c>
      <c r="AW226">
        <v>691.58180000000004</v>
      </c>
      <c r="AX226">
        <v>856.78299495033104</v>
      </c>
      <c r="AY226">
        <v>347.78909116403889</v>
      </c>
      <c r="AZ226">
        <v>1370.467582</v>
      </c>
      <c r="BA226">
        <v>308.54599999999999</v>
      </c>
      <c r="BB226">
        <v>8.7844688380368812</v>
      </c>
      <c r="BC226">
        <v>1.6142887414122939</v>
      </c>
      <c r="BD226">
        <v>2.6136362638299864</v>
      </c>
      <c r="BE226">
        <v>0.48029808889281933</v>
      </c>
      <c r="BF226">
        <v>600</v>
      </c>
      <c r="BG226" t="s">
        <v>4001</v>
      </c>
      <c r="BH226" t="s">
        <v>4001</v>
      </c>
      <c r="BJ226" s="1"/>
      <c r="BK226">
        <v>16.752669999999998</v>
      </c>
    </row>
    <row r="227" spans="1:63" ht="45" x14ac:dyDescent="0.25">
      <c r="A227">
        <v>8052</v>
      </c>
      <c r="B227" t="s">
        <v>4002</v>
      </c>
      <c r="C227" t="s">
        <v>4003</v>
      </c>
      <c r="D227" t="s">
        <v>4004</v>
      </c>
      <c r="E227" t="s">
        <v>4005</v>
      </c>
      <c r="F227" s="1">
        <v>44408</v>
      </c>
      <c r="G227" s="1">
        <v>44590</v>
      </c>
      <c r="H227" t="s">
        <v>119</v>
      </c>
      <c r="I227" t="s">
        <v>66</v>
      </c>
      <c r="K227" t="s">
        <v>133</v>
      </c>
      <c r="L227" t="s">
        <v>99</v>
      </c>
      <c r="M227" t="s">
        <v>69</v>
      </c>
      <c r="N227" t="s">
        <v>2869</v>
      </c>
      <c r="P227" t="s">
        <v>3987</v>
      </c>
      <c r="Q227" t="s">
        <v>3988</v>
      </c>
      <c r="R227" t="s">
        <v>1962</v>
      </c>
      <c r="S227" t="s">
        <v>3989</v>
      </c>
      <c r="T227" t="s">
        <v>2943</v>
      </c>
      <c r="U227" t="s">
        <v>2944</v>
      </c>
      <c r="V227" t="s">
        <v>2773</v>
      </c>
      <c r="W227" t="s">
        <v>2774</v>
      </c>
      <c r="X227" t="s">
        <v>2775</v>
      </c>
      <c r="Y227" t="s">
        <v>1671</v>
      </c>
      <c r="Z227">
        <v>465</v>
      </c>
      <c r="AA227" t="s">
        <v>1707</v>
      </c>
      <c r="AB227" t="s">
        <v>1708</v>
      </c>
      <c r="AC227" t="s">
        <v>1709</v>
      </c>
      <c r="AD227" t="s">
        <v>1675</v>
      </c>
      <c r="AE227" s="4" t="s">
        <v>4006</v>
      </c>
      <c r="AH227" t="s">
        <v>4007</v>
      </c>
      <c r="AI227" t="s">
        <v>4008</v>
      </c>
      <c r="AJ227" t="s">
        <v>4009</v>
      </c>
      <c r="AK227" t="s">
        <v>4010</v>
      </c>
      <c r="AL227" t="s">
        <v>4011</v>
      </c>
      <c r="AM227" t="s">
        <v>4012</v>
      </c>
      <c r="AN227" t="s">
        <v>4013</v>
      </c>
      <c r="AO227" t="s">
        <v>4014</v>
      </c>
      <c r="AP227" t="s">
        <v>4015</v>
      </c>
      <c r="AQ227" t="s">
        <v>4016</v>
      </c>
      <c r="AR227">
        <v>0.35</v>
      </c>
      <c r="AS227" t="s">
        <v>154</v>
      </c>
      <c r="AT227">
        <v>1</v>
      </c>
      <c r="AU227">
        <v>1154.867108520895</v>
      </c>
      <c r="AV227">
        <v>274.13594122691376</v>
      </c>
      <c r="AW227">
        <v>307.83760000000001</v>
      </c>
      <c r="AX227">
        <v>673.65659495033105</v>
      </c>
      <c r="AY227">
        <v>347.78909116403889</v>
      </c>
      <c r="AZ227">
        <v>1365.681112</v>
      </c>
      <c r="BA227">
        <v>239.274</v>
      </c>
      <c r="BB227">
        <v>4.8265465889352583</v>
      </c>
      <c r="BC227">
        <v>0.71956349425982891</v>
      </c>
      <c r="BD227">
        <v>1.1456988273983542</v>
      </c>
      <c r="BE227">
        <v>0.17080598652089515</v>
      </c>
      <c r="BF227">
        <v>295</v>
      </c>
      <c r="BG227" t="s">
        <v>4017</v>
      </c>
      <c r="BH227" t="s">
        <v>4017</v>
      </c>
      <c r="BJ227" s="1"/>
      <c r="BK227">
        <v>11.966200000000001</v>
      </c>
    </row>
    <row r="228" spans="1:63" ht="45" x14ac:dyDescent="0.25">
      <c r="A228">
        <v>8053</v>
      </c>
      <c r="B228" t="s">
        <v>4018</v>
      </c>
      <c r="C228" t="s">
        <v>4019</v>
      </c>
      <c r="D228" t="s">
        <v>4020</v>
      </c>
      <c r="E228" t="s">
        <v>4021</v>
      </c>
      <c r="F228" s="1">
        <v>44742</v>
      </c>
      <c r="G228" s="1">
        <v>44742</v>
      </c>
      <c r="H228" t="s">
        <v>98</v>
      </c>
      <c r="I228" t="s">
        <v>66</v>
      </c>
      <c r="K228" t="s">
        <v>99</v>
      </c>
      <c r="L228" t="s">
        <v>303</v>
      </c>
      <c r="M228" t="s">
        <v>120</v>
      </c>
      <c r="P228" t="s">
        <v>3987</v>
      </c>
      <c r="Q228" t="s">
        <v>3988</v>
      </c>
      <c r="R228" t="s">
        <v>1962</v>
      </c>
      <c r="S228" t="s">
        <v>3989</v>
      </c>
      <c r="T228" t="s">
        <v>2943</v>
      </c>
      <c r="U228" t="s">
        <v>2944</v>
      </c>
      <c r="V228" t="s">
        <v>2773</v>
      </c>
      <c r="W228" t="s">
        <v>2774</v>
      </c>
      <c r="X228" t="s">
        <v>2775</v>
      </c>
      <c r="Y228" t="s">
        <v>1671</v>
      </c>
      <c r="Z228">
        <v>465</v>
      </c>
      <c r="AA228" t="s">
        <v>1707</v>
      </c>
      <c r="AB228" t="s">
        <v>1708</v>
      </c>
      <c r="AC228" t="s">
        <v>1709</v>
      </c>
      <c r="AD228" t="s">
        <v>1675</v>
      </c>
      <c r="AE228" s="4" t="s">
        <v>4022</v>
      </c>
      <c r="AH228" t="s">
        <v>4023</v>
      </c>
      <c r="AI228" t="s">
        <v>4024</v>
      </c>
      <c r="AJ228" t="s">
        <v>4025</v>
      </c>
      <c r="AK228" t="s">
        <v>4010</v>
      </c>
      <c r="AL228" t="s">
        <v>4026</v>
      </c>
      <c r="AM228" t="s">
        <v>4012</v>
      </c>
      <c r="AN228" t="s">
        <v>4027</v>
      </c>
      <c r="AO228" t="s">
        <v>4028</v>
      </c>
      <c r="AP228" t="s">
        <v>4015</v>
      </c>
      <c r="AQ228" t="s">
        <v>4029</v>
      </c>
      <c r="AR228">
        <v>0.15</v>
      </c>
      <c r="AS228" t="s">
        <v>154</v>
      </c>
      <c r="AT228">
        <v>1</v>
      </c>
      <c r="AU228">
        <v>6448.6370449692222</v>
      </c>
      <c r="AV228">
        <v>1659.7323511250847</v>
      </c>
      <c r="AW228">
        <v>127.98495000000001</v>
      </c>
      <c r="AX228">
        <v>424.10039495033101</v>
      </c>
      <c r="AY228">
        <v>347.78909116403889</v>
      </c>
      <c r="AZ228">
        <v>1353.7149120000001</v>
      </c>
      <c r="BA228">
        <v>28.62833333333333</v>
      </c>
      <c r="BB228">
        <v>225.25366635509889</v>
      </c>
      <c r="BC228">
        <v>4.6650041997450646</v>
      </c>
      <c r="BD228">
        <v>57.975165085582525</v>
      </c>
      <c r="BE228">
        <v>1.2006658669821642</v>
      </c>
      <c r="BF228">
        <v>447</v>
      </c>
      <c r="BG228" t="s">
        <v>4030</v>
      </c>
      <c r="BJ228" s="1"/>
    </row>
    <row r="229" spans="1:63" x14ac:dyDescent="0.25">
      <c r="A229">
        <v>8054</v>
      </c>
      <c r="B229" t="s">
        <v>4031</v>
      </c>
      <c r="C229" t="s">
        <v>4032</v>
      </c>
      <c r="D229" t="s">
        <v>4033</v>
      </c>
      <c r="F229" s="1">
        <v>45352</v>
      </c>
      <c r="G229" s="1">
        <v>45413</v>
      </c>
      <c r="H229" t="s">
        <v>98</v>
      </c>
      <c r="I229" t="s">
        <v>515</v>
      </c>
      <c r="K229" t="s">
        <v>303</v>
      </c>
      <c r="L229" t="s">
        <v>303</v>
      </c>
      <c r="P229" t="s">
        <v>4034</v>
      </c>
      <c r="Q229" t="s">
        <v>4035</v>
      </c>
      <c r="R229" t="s">
        <v>4036</v>
      </c>
      <c r="S229" t="s">
        <v>4037</v>
      </c>
      <c r="T229" t="s">
        <v>3688</v>
      </c>
      <c r="U229" t="s">
        <v>3689</v>
      </c>
      <c r="V229" t="s">
        <v>3690</v>
      </c>
      <c r="W229" t="s">
        <v>3691</v>
      </c>
      <c r="X229" t="s">
        <v>3692</v>
      </c>
      <c r="Y229" t="s">
        <v>1671</v>
      </c>
      <c r="Z229">
        <v>465</v>
      </c>
      <c r="AA229" t="s">
        <v>1707</v>
      </c>
      <c r="AB229" t="s">
        <v>1708</v>
      </c>
      <c r="AC229" t="s">
        <v>1709</v>
      </c>
      <c r="AD229" t="s">
        <v>1675</v>
      </c>
      <c r="AE229" s="4"/>
      <c r="AR229">
        <v>0.09</v>
      </c>
      <c r="AS229" t="s">
        <v>154</v>
      </c>
      <c r="AT229">
        <v>1</v>
      </c>
      <c r="AU229">
        <v>0</v>
      </c>
      <c r="AV229">
        <v>0</v>
      </c>
      <c r="AX229">
        <v>424.10039495033101</v>
      </c>
      <c r="AY229">
        <v>347.78909116403889</v>
      </c>
      <c r="AZ229">
        <v>1353.7149120000001</v>
      </c>
      <c r="BA229">
        <v>28.62833333333333</v>
      </c>
      <c r="BB229">
        <v>0</v>
      </c>
      <c r="BC229">
        <v>0</v>
      </c>
      <c r="BD229">
        <v>0</v>
      </c>
      <c r="BE229">
        <v>0</v>
      </c>
      <c r="BF229">
        <v>1118</v>
      </c>
      <c r="BJ229" s="1"/>
    </row>
    <row r="230" spans="1:63" ht="30.75" x14ac:dyDescent="0.3">
      <c r="A230">
        <v>8055</v>
      </c>
      <c r="B230" t="s">
        <v>4038</v>
      </c>
      <c r="C230" t="s">
        <v>4039</v>
      </c>
      <c r="D230" t="s">
        <v>4040</v>
      </c>
      <c r="E230" t="s">
        <v>4041</v>
      </c>
      <c r="F230" s="1">
        <v>45199</v>
      </c>
      <c r="G230" s="1">
        <v>45413</v>
      </c>
      <c r="H230" t="s">
        <v>615</v>
      </c>
      <c r="I230" t="s">
        <v>515</v>
      </c>
      <c r="K230" t="s">
        <v>303</v>
      </c>
      <c r="L230" t="s">
        <v>99</v>
      </c>
      <c r="M230" t="s">
        <v>120</v>
      </c>
      <c r="N230" t="s">
        <v>2869</v>
      </c>
      <c r="O230" t="s">
        <v>4042</v>
      </c>
      <c r="P230" t="s">
        <v>4043</v>
      </c>
      <c r="Q230" t="s">
        <v>4044</v>
      </c>
      <c r="R230" t="s">
        <v>676</v>
      </c>
      <c r="S230" t="s">
        <v>4045</v>
      </c>
      <c r="T230" t="s">
        <v>3653</v>
      </c>
      <c r="U230" t="s">
        <v>3654</v>
      </c>
      <c r="V230" t="s">
        <v>2344</v>
      </c>
      <c r="W230" t="s">
        <v>2345</v>
      </c>
      <c r="X230" t="s">
        <v>2346</v>
      </c>
      <c r="Y230" t="s">
        <v>1671</v>
      </c>
      <c r="Z230">
        <v>465</v>
      </c>
      <c r="AA230" t="s">
        <v>1707</v>
      </c>
      <c r="AB230" t="s">
        <v>1708</v>
      </c>
      <c r="AC230" t="s">
        <v>1709</v>
      </c>
      <c r="AD230" t="s">
        <v>1675</v>
      </c>
      <c r="AE230" s="4" t="s">
        <v>4046</v>
      </c>
      <c r="AF230" s="3">
        <v>4200000</v>
      </c>
      <c r="AG230" s="3" t="s">
        <v>19447</v>
      </c>
      <c r="AH230" t="s">
        <v>4047</v>
      </c>
      <c r="AI230" t="s">
        <v>4048</v>
      </c>
      <c r="AJ230" t="s">
        <v>4049</v>
      </c>
      <c r="AK230" t="s">
        <v>4050</v>
      </c>
      <c r="AL230" t="s">
        <v>4051</v>
      </c>
      <c r="AM230" t="s">
        <v>4052</v>
      </c>
      <c r="AN230" t="s">
        <v>4053</v>
      </c>
      <c r="AO230" t="s">
        <v>4054</v>
      </c>
      <c r="AP230" t="s">
        <v>4055</v>
      </c>
      <c r="AQ230" t="s">
        <v>4056</v>
      </c>
      <c r="AR230">
        <v>0.15</v>
      </c>
      <c r="AS230" t="s">
        <v>94</v>
      </c>
      <c r="AT230">
        <v>0</v>
      </c>
      <c r="AU230">
        <v>20248.009976643654</v>
      </c>
      <c r="AV230">
        <v>5772.6083056448997</v>
      </c>
      <c r="AW230">
        <v>4973.7503097999997</v>
      </c>
      <c r="AX230">
        <v>1643.2818336879141</v>
      </c>
      <c r="AY230">
        <v>258.12609408743504</v>
      </c>
      <c r="AZ230">
        <v>1508.2867600000002</v>
      </c>
      <c r="BA230">
        <v>1186.8157000000001</v>
      </c>
      <c r="BB230">
        <v>17.060787093264484</v>
      </c>
      <c r="BC230">
        <v>7.5128906144234886</v>
      </c>
      <c r="BD230">
        <v>4.8639466984173705</v>
      </c>
      <c r="BE230">
        <v>2.1418882552038112</v>
      </c>
      <c r="BF230">
        <v>1118</v>
      </c>
      <c r="BG230" t="s">
        <v>4057</v>
      </c>
      <c r="BI230">
        <v>4352</v>
      </c>
      <c r="BJ230" s="1">
        <v>45442</v>
      </c>
    </row>
    <row r="231" spans="1:63" ht="60" x14ac:dyDescent="0.25">
      <c r="A231">
        <v>8056</v>
      </c>
      <c r="B231" t="s">
        <v>4058</v>
      </c>
      <c r="C231" t="s">
        <v>4059</v>
      </c>
      <c r="D231" t="s">
        <v>4060</v>
      </c>
      <c r="E231" t="s">
        <v>4061</v>
      </c>
      <c r="F231" s="1">
        <v>45291</v>
      </c>
      <c r="G231" s="1">
        <v>45657</v>
      </c>
      <c r="H231" t="s">
        <v>98</v>
      </c>
      <c r="I231" t="s">
        <v>515</v>
      </c>
      <c r="K231" t="s">
        <v>99</v>
      </c>
      <c r="L231" t="s">
        <v>99</v>
      </c>
      <c r="M231" t="s">
        <v>69</v>
      </c>
      <c r="N231" t="s">
        <v>2812</v>
      </c>
      <c r="P231" t="s">
        <v>4062</v>
      </c>
      <c r="Q231" t="s">
        <v>4063</v>
      </c>
      <c r="R231" t="s">
        <v>817</v>
      </c>
      <c r="S231" t="s">
        <v>4064</v>
      </c>
      <c r="T231" t="s">
        <v>2851</v>
      </c>
      <c r="U231" t="s">
        <v>2852</v>
      </c>
      <c r="V231" t="s">
        <v>2773</v>
      </c>
      <c r="W231" t="s">
        <v>2774</v>
      </c>
      <c r="X231" t="s">
        <v>2775</v>
      </c>
      <c r="Y231" t="s">
        <v>1671</v>
      </c>
      <c r="Z231">
        <v>465</v>
      </c>
      <c r="AA231" t="s">
        <v>1707</v>
      </c>
      <c r="AB231" t="s">
        <v>1708</v>
      </c>
      <c r="AC231" t="s">
        <v>1709</v>
      </c>
      <c r="AD231" t="s">
        <v>1675</v>
      </c>
      <c r="AE231" s="4" t="s">
        <v>4065</v>
      </c>
      <c r="AH231" t="s">
        <v>4066</v>
      </c>
      <c r="AI231" t="s">
        <v>4067</v>
      </c>
      <c r="AJ231" t="s">
        <v>4068</v>
      </c>
      <c r="AK231" t="s">
        <v>4069</v>
      </c>
      <c r="AL231" t="s">
        <v>4070</v>
      </c>
      <c r="AM231" t="s">
        <v>4071</v>
      </c>
      <c r="AN231" t="s">
        <v>4072</v>
      </c>
      <c r="AO231" t="s">
        <v>4073</v>
      </c>
      <c r="AP231" t="s">
        <v>4074</v>
      </c>
      <c r="AQ231" t="s">
        <v>4075</v>
      </c>
      <c r="AR231">
        <v>0.25</v>
      </c>
      <c r="AS231" t="s">
        <v>94</v>
      </c>
      <c r="AT231">
        <v>0</v>
      </c>
      <c r="AU231">
        <v>7730.254791901436</v>
      </c>
      <c r="AV231">
        <v>2707.6458845264442</v>
      </c>
      <c r="AW231">
        <v>2558.7548000000002</v>
      </c>
      <c r="AX231">
        <v>1455.52287048534</v>
      </c>
      <c r="AY231">
        <v>169.83359108760311</v>
      </c>
      <c r="AZ231">
        <v>608.60379</v>
      </c>
      <c r="BA231">
        <v>1190.74045</v>
      </c>
      <c r="BB231">
        <v>6.4919729500257057</v>
      </c>
      <c r="BC231">
        <v>4.2961511310928682</v>
      </c>
      <c r="BD231">
        <v>2.273917783280516</v>
      </c>
      <c r="BE231">
        <v>1.5047959275021461</v>
      </c>
      <c r="BF231">
        <v>1362</v>
      </c>
      <c r="BG231" t="s">
        <v>4076</v>
      </c>
      <c r="BH231" t="s">
        <v>4076</v>
      </c>
      <c r="BJ231" s="1"/>
      <c r="BK231">
        <v>18.59365</v>
      </c>
    </row>
    <row r="232" spans="1:63" x14ac:dyDescent="0.25">
      <c r="A232">
        <v>8057</v>
      </c>
      <c r="B232" t="s">
        <v>4077</v>
      </c>
      <c r="C232" t="s">
        <v>4078</v>
      </c>
      <c r="D232" t="s">
        <v>4079</v>
      </c>
      <c r="F232" s="1">
        <v>44440</v>
      </c>
      <c r="G232" s="1">
        <v>44440</v>
      </c>
      <c r="H232" t="s">
        <v>98</v>
      </c>
      <c r="I232" t="s">
        <v>639</v>
      </c>
      <c r="K232" t="s">
        <v>132</v>
      </c>
      <c r="L232" t="s">
        <v>100</v>
      </c>
      <c r="P232" t="s">
        <v>3022</v>
      </c>
      <c r="Q232" t="s">
        <v>3023</v>
      </c>
      <c r="R232" t="s">
        <v>817</v>
      </c>
      <c r="S232" t="s">
        <v>3024</v>
      </c>
      <c r="T232" t="s">
        <v>3688</v>
      </c>
      <c r="U232" t="s">
        <v>3689</v>
      </c>
      <c r="V232" t="s">
        <v>3690</v>
      </c>
      <c r="W232" t="s">
        <v>3691</v>
      </c>
      <c r="X232" t="s">
        <v>3692</v>
      </c>
      <c r="Y232" t="s">
        <v>1671</v>
      </c>
      <c r="Z232">
        <v>465</v>
      </c>
      <c r="AA232" t="s">
        <v>1707</v>
      </c>
      <c r="AB232" t="s">
        <v>1708</v>
      </c>
      <c r="AC232" t="s">
        <v>1709</v>
      </c>
      <c r="AD232" t="s">
        <v>1675</v>
      </c>
      <c r="AE232" s="4"/>
      <c r="AR232">
        <v>0.54</v>
      </c>
      <c r="AS232" t="s">
        <v>154</v>
      </c>
      <c r="AT232">
        <v>2</v>
      </c>
      <c r="AU232">
        <v>0</v>
      </c>
      <c r="AV232">
        <v>0</v>
      </c>
      <c r="AX232">
        <v>296.41636597342898</v>
      </c>
      <c r="AY232">
        <v>51.413429805980158</v>
      </c>
      <c r="AZ232">
        <v>484.5171483333333</v>
      </c>
      <c r="BA232">
        <v>164.20071111111082</v>
      </c>
      <c r="BB232">
        <v>0</v>
      </c>
      <c r="BC232">
        <v>0</v>
      </c>
      <c r="BD232">
        <v>0</v>
      </c>
      <c r="BE232">
        <v>0</v>
      </c>
      <c r="BF232">
        <v>145</v>
      </c>
      <c r="BJ232" s="1"/>
    </row>
    <row r="233" spans="1:63" x14ac:dyDescent="0.25">
      <c r="A233">
        <v>8058</v>
      </c>
      <c r="B233" t="s">
        <v>4080</v>
      </c>
      <c r="C233" t="s">
        <v>4081</v>
      </c>
      <c r="D233" t="s">
        <v>4082</v>
      </c>
      <c r="E233" t="s">
        <v>4083</v>
      </c>
      <c r="F233" s="1">
        <v>44166</v>
      </c>
      <c r="G233" s="1">
        <v>44713</v>
      </c>
      <c r="H233" t="s">
        <v>65</v>
      </c>
      <c r="I233" t="s">
        <v>515</v>
      </c>
      <c r="K233" t="s">
        <v>133</v>
      </c>
      <c r="L233" t="s">
        <v>99</v>
      </c>
      <c r="M233" t="s">
        <v>303</v>
      </c>
      <c r="N233" t="s">
        <v>3196</v>
      </c>
      <c r="O233" t="s">
        <v>4084</v>
      </c>
      <c r="P233" t="s">
        <v>2950</v>
      </c>
      <c r="Q233" t="s">
        <v>2951</v>
      </c>
      <c r="R233" t="s">
        <v>1962</v>
      </c>
      <c r="S233" t="s">
        <v>2952</v>
      </c>
      <c r="T233" t="s">
        <v>3688</v>
      </c>
      <c r="U233" t="s">
        <v>3689</v>
      </c>
      <c r="V233" t="s">
        <v>3690</v>
      </c>
      <c r="W233" t="s">
        <v>3691</v>
      </c>
      <c r="X233" t="s">
        <v>3692</v>
      </c>
      <c r="Y233" t="s">
        <v>1671</v>
      </c>
      <c r="Z233">
        <v>465</v>
      </c>
      <c r="AA233" t="s">
        <v>1707</v>
      </c>
      <c r="AB233" t="s">
        <v>1708</v>
      </c>
      <c r="AC233" t="s">
        <v>1709</v>
      </c>
      <c r="AD233" t="s">
        <v>1675</v>
      </c>
      <c r="AE233" s="4" t="s">
        <v>4085</v>
      </c>
      <c r="AH233" t="s">
        <v>4086</v>
      </c>
      <c r="AI233" t="s">
        <v>4087</v>
      </c>
      <c r="AJ233" t="s">
        <v>4088</v>
      </c>
      <c r="AK233" t="s">
        <v>4089</v>
      </c>
      <c r="AL233" t="s">
        <v>4090</v>
      </c>
      <c r="AM233" t="s">
        <v>4091</v>
      </c>
      <c r="AN233" t="s">
        <v>4092</v>
      </c>
      <c r="AO233" t="s">
        <v>4093</v>
      </c>
      <c r="AP233" t="s">
        <v>4094</v>
      </c>
      <c r="AQ233" t="s">
        <v>4095</v>
      </c>
      <c r="AR233">
        <v>0.35</v>
      </c>
      <c r="AS233" t="s">
        <v>154</v>
      </c>
      <c r="AT233">
        <v>1</v>
      </c>
      <c r="AU233">
        <v>13281.672220571629</v>
      </c>
      <c r="AV233">
        <v>6873.1653961394768</v>
      </c>
      <c r="AW233">
        <v>133.63751999999999</v>
      </c>
      <c r="AX233">
        <v>277.61561114836297</v>
      </c>
      <c r="AY233">
        <v>122.67363092696473</v>
      </c>
      <c r="AZ233">
        <v>8055.9697699999997</v>
      </c>
      <c r="BA233">
        <v>21.554166666666667</v>
      </c>
      <c r="BB233">
        <v>616.19975506228309</v>
      </c>
      <c r="BC233">
        <v>1.6442751918420864</v>
      </c>
      <c r="BD233">
        <v>318.87873479092877</v>
      </c>
      <c r="BE233">
        <v>0.85090003446969797</v>
      </c>
      <c r="BF233">
        <v>418</v>
      </c>
      <c r="BH233" t="s">
        <v>4096</v>
      </c>
      <c r="BJ233" s="1"/>
      <c r="BK233">
        <v>17.64526</v>
      </c>
    </row>
    <row r="234" spans="1:63" ht="180.75" x14ac:dyDescent="0.3">
      <c r="A234">
        <v>8059</v>
      </c>
      <c r="B234" t="s">
        <v>4097</v>
      </c>
      <c r="C234" t="s">
        <v>4098</v>
      </c>
      <c r="D234" t="s">
        <v>4099</v>
      </c>
      <c r="E234" t="s">
        <v>4100</v>
      </c>
      <c r="F234" s="1">
        <v>45352</v>
      </c>
      <c r="G234" s="1">
        <v>45566</v>
      </c>
      <c r="H234" t="s">
        <v>119</v>
      </c>
      <c r="I234" t="s">
        <v>515</v>
      </c>
      <c r="K234" t="s">
        <v>303</v>
      </c>
      <c r="L234" t="s">
        <v>99</v>
      </c>
      <c r="M234" t="s">
        <v>120</v>
      </c>
      <c r="N234" t="s">
        <v>2846</v>
      </c>
      <c r="O234" t="s">
        <v>4101</v>
      </c>
      <c r="P234" t="s">
        <v>4102</v>
      </c>
      <c r="Q234" t="s">
        <v>4103</v>
      </c>
      <c r="R234" t="s">
        <v>817</v>
      </c>
      <c r="S234" t="s">
        <v>4104</v>
      </c>
      <c r="T234" t="s">
        <v>3688</v>
      </c>
      <c r="U234" t="s">
        <v>3689</v>
      </c>
      <c r="V234" t="s">
        <v>3690</v>
      </c>
      <c r="W234" t="s">
        <v>3691</v>
      </c>
      <c r="X234" t="s">
        <v>3692</v>
      </c>
      <c r="Y234" t="s">
        <v>1671</v>
      </c>
      <c r="Z234">
        <v>465</v>
      </c>
      <c r="AA234" t="s">
        <v>1707</v>
      </c>
      <c r="AB234" t="s">
        <v>1708</v>
      </c>
      <c r="AC234" t="s">
        <v>1709</v>
      </c>
      <c r="AD234" t="s">
        <v>1675</v>
      </c>
      <c r="AE234" s="4" t="s">
        <v>4105</v>
      </c>
      <c r="AF234" s="3">
        <v>3430000</v>
      </c>
      <c r="AG234" s="3" t="s">
        <v>19447</v>
      </c>
      <c r="AH234" t="s">
        <v>4106</v>
      </c>
      <c r="AI234" t="s">
        <v>4107</v>
      </c>
      <c r="AJ234" t="s">
        <v>4108</v>
      </c>
      <c r="AK234" t="s">
        <v>4109</v>
      </c>
      <c r="AL234" t="s">
        <v>4110</v>
      </c>
      <c r="AM234" t="s">
        <v>4111</v>
      </c>
      <c r="AN234" t="s">
        <v>4112</v>
      </c>
      <c r="AO234" t="s">
        <v>4113</v>
      </c>
      <c r="AP234" t="s">
        <v>4114</v>
      </c>
      <c r="AQ234" t="s">
        <v>4115</v>
      </c>
      <c r="AR234">
        <v>0.15</v>
      </c>
      <c r="AS234" t="s">
        <v>94</v>
      </c>
      <c r="AT234">
        <v>0</v>
      </c>
      <c r="AU234">
        <v>13744.438349131666</v>
      </c>
      <c r="AV234">
        <v>3736.6086087927629</v>
      </c>
      <c r="AW234">
        <v>3484.6192000000001</v>
      </c>
      <c r="AX234">
        <v>1481.2811949503309</v>
      </c>
      <c r="AY234">
        <v>347.78909116403889</v>
      </c>
      <c r="AZ234">
        <v>1358.109772</v>
      </c>
      <c r="BA234">
        <v>1059.0840000000001</v>
      </c>
      <c r="BB234">
        <v>12.977665935026556</v>
      </c>
      <c r="BC234">
        <v>5.686113586896858</v>
      </c>
      <c r="BD234">
        <v>3.5281513164137719</v>
      </c>
      <c r="BE234">
        <v>1.5458457042527758</v>
      </c>
      <c r="BF234">
        <v>1271</v>
      </c>
      <c r="BG234" t="s">
        <v>4116</v>
      </c>
      <c r="BH234" t="s">
        <v>4116</v>
      </c>
      <c r="BJ234" s="1"/>
      <c r="BK234">
        <v>4.3948600000000004</v>
      </c>
    </row>
    <row r="235" spans="1:63" ht="150.75" x14ac:dyDescent="0.3">
      <c r="A235">
        <v>8060</v>
      </c>
      <c r="B235" t="s">
        <v>4117</v>
      </c>
      <c r="C235" t="s">
        <v>4118</v>
      </c>
      <c r="D235" t="s">
        <v>4119</v>
      </c>
      <c r="E235" t="s">
        <v>4120</v>
      </c>
      <c r="F235" s="1">
        <v>44651</v>
      </c>
      <c r="G235" s="1">
        <v>45016</v>
      </c>
      <c r="H235" t="s">
        <v>119</v>
      </c>
      <c r="I235" t="s">
        <v>515</v>
      </c>
      <c r="K235" t="s">
        <v>303</v>
      </c>
      <c r="L235" t="s">
        <v>99</v>
      </c>
      <c r="M235" t="s">
        <v>120</v>
      </c>
      <c r="N235" t="s">
        <v>2869</v>
      </c>
      <c r="O235" t="s">
        <v>4121</v>
      </c>
      <c r="P235" t="s">
        <v>3214</v>
      </c>
      <c r="Q235" t="s">
        <v>3215</v>
      </c>
      <c r="R235" t="s">
        <v>817</v>
      </c>
      <c r="S235" t="s">
        <v>3216</v>
      </c>
      <c r="T235" t="s">
        <v>3632</v>
      </c>
      <c r="U235" t="s">
        <v>3633</v>
      </c>
      <c r="V235" t="s">
        <v>2773</v>
      </c>
      <c r="W235" t="s">
        <v>2774</v>
      </c>
      <c r="X235" t="s">
        <v>2775</v>
      </c>
      <c r="Y235" t="s">
        <v>1671</v>
      </c>
      <c r="Z235">
        <v>465</v>
      </c>
      <c r="AA235" t="s">
        <v>1707</v>
      </c>
      <c r="AB235" t="s">
        <v>1708</v>
      </c>
      <c r="AC235" t="s">
        <v>1709</v>
      </c>
      <c r="AD235" t="s">
        <v>1675</v>
      </c>
      <c r="AE235" s="4" t="s">
        <v>4122</v>
      </c>
      <c r="AF235" s="3">
        <v>4275000</v>
      </c>
      <c r="AG235" s="3" t="s">
        <v>19447</v>
      </c>
      <c r="AH235" t="s">
        <v>4123</v>
      </c>
      <c r="AI235" t="s">
        <v>4124</v>
      </c>
      <c r="AJ235" t="s">
        <v>4125</v>
      </c>
      <c r="AK235" t="s">
        <v>4126</v>
      </c>
      <c r="AL235" t="s">
        <v>4127</v>
      </c>
      <c r="AM235" t="s">
        <v>4128</v>
      </c>
      <c r="AN235" t="s">
        <v>4129</v>
      </c>
      <c r="AO235" t="s">
        <v>4130</v>
      </c>
      <c r="AP235" t="s">
        <v>4131</v>
      </c>
      <c r="AQ235" t="s">
        <v>4132</v>
      </c>
      <c r="AR235">
        <v>0.15</v>
      </c>
      <c r="AS235" t="s">
        <v>94</v>
      </c>
      <c r="AT235">
        <v>0</v>
      </c>
      <c r="AU235">
        <v>23246.747604406806</v>
      </c>
      <c r="AV235">
        <v>6585.3021323839894</v>
      </c>
      <c r="AW235">
        <v>4909.5608216000001</v>
      </c>
      <c r="AX235">
        <v>1967.3342984993387</v>
      </c>
      <c r="AY235">
        <v>1265.0323158162532</v>
      </c>
      <c r="AZ235">
        <v>3425.3609466666658</v>
      </c>
      <c r="BA235">
        <v>843.2096846666667</v>
      </c>
      <c r="BB235">
        <v>27.569355555488652</v>
      </c>
      <c r="BC235">
        <v>5.4460262256795415</v>
      </c>
      <c r="BD235">
        <v>7.8098037203963768</v>
      </c>
      <c r="BE235">
        <v>1.5427417515466999</v>
      </c>
      <c r="BF235">
        <v>721</v>
      </c>
      <c r="BG235" t="s">
        <v>4133</v>
      </c>
      <c r="BH235" t="s">
        <v>4133</v>
      </c>
      <c r="BJ235" s="1"/>
      <c r="BK235">
        <v>33.812089999999998</v>
      </c>
    </row>
    <row r="236" spans="1:63" ht="60.75" x14ac:dyDescent="0.3">
      <c r="A236">
        <v>8061</v>
      </c>
      <c r="B236" t="s">
        <v>4134</v>
      </c>
      <c r="C236" t="s">
        <v>4135</v>
      </c>
      <c r="D236" t="s">
        <v>4136</v>
      </c>
      <c r="E236" t="s">
        <v>4137</v>
      </c>
      <c r="F236" s="1">
        <v>44560</v>
      </c>
      <c r="G236" s="1">
        <v>44925</v>
      </c>
      <c r="H236" t="s">
        <v>119</v>
      </c>
      <c r="I236" t="s">
        <v>515</v>
      </c>
      <c r="J236" t="s">
        <v>2829</v>
      </c>
      <c r="K236" t="s">
        <v>100</v>
      </c>
      <c r="L236" t="s">
        <v>100</v>
      </c>
      <c r="M236" t="s">
        <v>303</v>
      </c>
      <c r="N236" t="s">
        <v>2869</v>
      </c>
      <c r="O236" t="s">
        <v>4138</v>
      </c>
      <c r="P236" t="s">
        <v>3214</v>
      </c>
      <c r="Q236" t="s">
        <v>3215</v>
      </c>
      <c r="R236" t="s">
        <v>817</v>
      </c>
      <c r="S236" t="s">
        <v>3216</v>
      </c>
      <c r="T236" t="s">
        <v>3632</v>
      </c>
      <c r="U236" t="s">
        <v>3633</v>
      </c>
      <c r="V236" t="s">
        <v>2773</v>
      </c>
      <c r="W236" t="s">
        <v>2774</v>
      </c>
      <c r="X236" t="s">
        <v>2775</v>
      </c>
      <c r="Y236" t="s">
        <v>1671</v>
      </c>
      <c r="Z236">
        <v>465</v>
      </c>
      <c r="AA236" t="s">
        <v>1707</v>
      </c>
      <c r="AB236" t="s">
        <v>1708</v>
      </c>
      <c r="AC236" t="s">
        <v>1709</v>
      </c>
      <c r="AD236" t="s">
        <v>1675</v>
      </c>
      <c r="AE236" s="4" t="s">
        <v>4139</v>
      </c>
      <c r="AF236" s="3">
        <v>5000000</v>
      </c>
      <c r="AG236" s="3" t="s">
        <v>19447</v>
      </c>
      <c r="AH236" t="s">
        <v>4140</v>
      </c>
      <c r="AI236" t="s">
        <v>4141</v>
      </c>
      <c r="AJ236" t="s">
        <v>4142</v>
      </c>
      <c r="AK236" t="s">
        <v>4143</v>
      </c>
      <c r="AL236" t="s">
        <v>4144</v>
      </c>
      <c r="AM236" t="s">
        <v>4145</v>
      </c>
      <c r="AN236" t="s">
        <v>4146</v>
      </c>
      <c r="AO236" t="s">
        <v>4147</v>
      </c>
      <c r="AP236" t="s">
        <v>4148</v>
      </c>
      <c r="AQ236" t="s">
        <v>4149</v>
      </c>
      <c r="AR236">
        <v>0.36</v>
      </c>
      <c r="AS236" t="s">
        <v>94</v>
      </c>
      <c r="AT236">
        <v>0</v>
      </c>
      <c r="AU236">
        <v>38013.178187738646</v>
      </c>
      <c r="AV236">
        <v>20578.480993926303</v>
      </c>
      <c r="AW236">
        <v>4811.4325816</v>
      </c>
      <c r="AX236">
        <v>2969.0512584993389</v>
      </c>
      <c r="AY236">
        <v>1265.0323158162532</v>
      </c>
      <c r="AZ236">
        <v>3434.717036666666</v>
      </c>
      <c r="BA236">
        <v>844.69048466666675</v>
      </c>
      <c r="BB236">
        <v>45.002493668126824</v>
      </c>
      <c r="BC236">
        <v>8.8828133329762657</v>
      </c>
      <c r="BD236">
        <v>24.362155567606546</v>
      </c>
      <c r="BE236">
        <v>4.8087219764278668</v>
      </c>
      <c r="BF236">
        <v>630</v>
      </c>
      <c r="BG236" t="s">
        <v>4150</v>
      </c>
      <c r="BH236" t="s">
        <v>4150</v>
      </c>
      <c r="BJ236" s="1"/>
      <c r="BK236">
        <v>43.16818</v>
      </c>
    </row>
    <row r="237" spans="1:63" ht="16.5" x14ac:dyDescent="0.3">
      <c r="A237">
        <v>8062</v>
      </c>
      <c r="B237" t="s">
        <v>4151</v>
      </c>
      <c r="C237" t="s">
        <v>4152</v>
      </c>
      <c r="D237" t="s">
        <v>4153</v>
      </c>
      <c r="E237" t="s">
        <v>4154</v>
      </c>
      <c r="F237" s="1">
        <v>44133</v>
      </c>
      <c r="G237" s="1">
        <v>44377</v>
      </c>
      <c r="H237" t="s">
        <v>65</v>
      </c>
      <c r="I237" t="s">
        <v>515</v>
      </c>
      <c r="J237" t="s">
        <v>2829</v>
      </c>
      <c r="K237" t="s">
        <v>68</v>
      </c>
      <c r="L237" t="s">
        <v>68</v>
      </c>
      <c r="M237" t="s">
        <v>120</v>
      </c>
      <c r="N237" t="s">
        <v>2869</v>
      </c>
      <c r="O237" t="s">
        <v>4155</v>
      </c>
      <c r="P237" t="s">
        <v>4156</v>
      </c>
      <c r="Q237" t="s">
        <v>4157</v>
      </c>
      <c r="R237" t="s">
        <v>676</v>
      </c>
      <c r="S237" t="s">
        <v>4158</v>
      </c>
      <c r="T237" t="s">
        <v>3632</v>
      </c>
      <c r="U237" t="s">
        <v>3633</v>
      </c>
      <c r="V237" t="s">
        <v>2773</v>
      </c>
      <c r="W237" t="s">
        <v>2774</v>
      </c>
      <c r="X237" t="s">
        <v>2775</v>
      </c>
      <c r="Y237" t="s">
        <v>1671</v>
      </c>
      <c r="Z237">
        <v>465</v>
      </c>
      <c r="AA237" t="s">
        <v>1707</v>
      </c>
      <c r="AB237" t="s">
        <v>1708</v>
      </c>
      <c r="AC237" t="s">
        <v>1709</v>
      </c>
      <c r="AD237" t="s">
        <v>1675</v>
      </c>
      <c r="AE237" s="4" t="s">
        <v>4159</v>
      </c>
      <c r="AF237" s="5">
        <v>9640357.9900000002</v>
      </c>
      <c r="AG237" s="3" t="s">
        <v>19447</v>
      </c>
      <c r="AH237" t="s">
        <v>4160</v>
      </c>
      <c r="AI237" t="s">
        <v>4161</v>
      </c>
      <c r="AJ237" t="s">
        <v>4162</v>
      </c>
      <c r="AK237" t="s">
        <v>4163</v>
      </c>
      <c r="AL237" t="s">
        <v>4164</v>
      </c>
      <c r="AM237" t="s">
        <v>4165</v>
      </c>
      <c r="AN237" t="s">
        <v>4166</v>
      </c>
      <c r="AO237" t="s">
        <v>4167</v>
      </c>
      <c r="AP237" t="s">
        <v>4168</v>
      </c>
      <c r="AQ237" t="s">
        <v>4169</v>
      </c>
      <c r="AR237">
        <v>0.64</v>
      </c>
      <c r="AS237" t="s">
        <v>94</v>
      </c>
      <c r="AT237">
        <v>0</v>
      </c>
      <c r="AU237">
        <v>106967.14243070129</v>
      </c>
      <c r="AV237">
        <v>94323.930873233548</v>
      </c>
      <c r="AW237">
        <v>524.74147500000004</v>
      </c>
      <c r="AX237">
        <v>1367.8753568993386</v>
      </c>
      <c r="AY237">
        <v>1265.0323158162532</v>
      </c>
      <c r="AZ237">
        <v>3406.4906266666662</v>
      </c>
      <c r="BA237">
        <v>343.41056666666668</v>
      </c>
      <c r="BB237">
        <v>311.48471483852012</v>
      </c>
      <c r="BC237">
        <v>28.525322912739707</v>
      </c>
      <c r="BD237">
        <v>274.6681087562153</v>
      </c>
      <c r="BE237">
        <v>25.153710994018976</v>
      </c>
      <c r="BF237">
        <v>82</v>
      </c>
      <c r="BG237" t="s">
        <v>4170</v>
      </c>
      <c r="BH237" t="s">
        <v>4170</v>
      </c>
      <c r="BJ237" s="1"/>
      <c r="BK237">
        <v>14.94177</v>
      </c>
    </row>
    <row r="238" spans="1:63" ht="195.75" x14ac:dyDescent="0.3">
      <c r="A238">
        <v>8063</v>
      </c>
      <c r="B238" t="s">
        <v>4171</v>
      </c>
      <c r="C238" t="s">
        <v>4172</v>
      </c>
      <c r="D238" t="s">
        <v>4173</v>
      </c>
      <c r="E238" t="s">
        <v>4174</v>
      </c>
      <c r="F238" s="1">
        <v>43342</v>
      </c>
      <c r="G238" s="1">
        <v>44012</v>
      </c>
      <c r="H238" t="s">
        <v>98</v>
      </c>
      <c r="I238" t="s">
        <v>515</v>
      </c>
      <c r="J238" t="s">
        <v>2829</v>
      </c>
      <c r="K238" t="s">
        <v>133</v>
      </c>
      <c r="L238" t="s">
        <v>100</v>
      </c>
      <c r="M238" t="s">
        <v>120</v>
      </c>
      <c r="N238" t="s">
        <v>2869</v>
      </c>
      <c r="O238" t="s">
        <v>4175</v>
      </c>
      <c r="P238" t="s">
        <v>4156</v>
      </c>
      <c r="Q238" t="s">
        <v>4157</v>
      </c>
      <c r="R238" t="s">
        <v>676</v>
      </c>
      <c r="S238" t="s">
        <v>4158</v>
      </c>
      <c r="T238" t="s">
        <v>3632</v>
      </c>
      <c r="U238" t="s">
        <v>3633</v>
      </c>
      <c r="V238" t="s">
        <v>2773</v>
      </c>
      <c r="W238" t="s">
        <v>2774</v>
      </c>
      <c r="X238" t="s">
        <v>2775</v>
      </c>
      <c r="Y238" t="s">
        <v>1671</v>
      </c>
      <c r="Z238">
        <v>465</v>
      </c>
      <c r="AA238" t="s">
        <v>1707</v>
      </c>
      <c r="AB238" t="s">
        <v>1708</v>
      </c>
      <c r="AC238" t="s">
        <v>1709</v>
      </c>
      <c r="AD238" t="s">
        <v>1675</v>
      </c>
      <c r="AE238" s="4" t="s">
        <v>4176</v>
      </c>
      <c r="AF238" s="3">
        <v>6000000</v>
      </c>
      <c r="AG238" s="3" t="s">
        <v>19447</v>
      </c>
      <c r="AH238" t="s">
        <v>4177</v>
      </c>
      <c r="AI238" t="s">
        <v>4178</v>
      </c>
      <c r="AJ238" t="s">
        <v>4179</v>
      </c>
      <c r="AK238" t="s">
        <v>4180</v>
      </c>
      <c r="AL238" t="s">
        <v>4181</v>
      </c>
      <c r="AM238" t="s">
        <v>4182</v>
      </c>
      <c r="AN238" t="s">
        <v>4183</v>
      </c>
      <c r="AO238" t="s">
        <v>4184</v>
      </c>
      <c r="AP238" t="s">
        <v>4185</v>
      </c>
      <c r="AQ238" t="s">
        <v>4186</v>
      </c>
      <c r="AR238">
        <v>0.42</v>
      </c>
      <c r="AS238" t="s">
        <v>94</v>
      </c>
      <c r="AT238">
        <v>0</v>
      </c>
      <c r="AU238">
        <v>100395.54050876535</v>
      </c>
      <c r="AV238">
        <v>66202.05731122657</v>
      </c>
      <c r="AX238">
        <v>42.34</v>
      </c>
      <c r="AY238">
        <v>11.49602366766976</v>
      </c>
      <c r="AZ238">
        <v>5597.0612600000004</v>
      </c>
      <c r="BF238">
        <v>-283</v>
      </c>
      <c r="BJ238" s="1"/>
    </row>
    <row r="239" spans="1:63" ht="16.5" x14ac:dyDescent="0.3">
      <c r="A239">
        <v>8064</v>
      </c>
      <c r="B239" t="s">
        <v>4187</v>
      </c>
      <c r="C239" t="s">
        <v>4188</v>
      </c>
      <c r="D239" t="s">
        <v>4189</v>
      </c>
      <c r="E239" t="s">
        <v>4190</v>
      </c>
      <c r="F239" s="1">
        <v>44498</v>
      </c>
      <c r="G239" s="1">
        <v>44925</v>
      </c>
      <c r="H239" t="s">
        <v>119</v>
      </c>
      <c r="I239" t="s">
        <v>515</v>
      </c>
      <c r="J239" t="s">
        <v>2829</v>
      </c>
      <c r="K239" t="s">
        <v>133</v>
      </c>
      <c r="L239" t="s">
        <v>100</v>
      </c>
      <c r="M239" t="s">
        <v>120</v>
      </c>
      <c r="N239" t="s">
        <v>2846</v>
      </c>
      <c r="O239" t="s">
        <v>4191</v>
      </c>
      <c r="P239" t="s">
        <v>4156</v>
      </c>
      <c r="Q239" t="s">
        <v>4157</v>
      </c>
      <c r="R239" t="s">
        <v>676</v>
      </c>
      <c r="S239" t="s">
        <v>4158</v>
      </c>
      <c r="T239" t="s">
        <v>3632</v>
      </c>
      <c r="U239" t="s">
        <v>3633</v>
      </c>
      <c r="V239" t="s">
        <v>2773</v>
      </c>
      <c r="W239" t="s">
        <v>2774</v>
      </c>
      <c r="X239" t="s">
        <v>2775</v>
      </c>
      <c r="Y239" t="s">
        <v>1671</v>
      </c>
      <c r="Z239">
        <v>465</v>
      </c>
      <c r="AA239" t="s">
        <v>1707</v>
      </c>
      <c r="AB239" t="s">
        <v>1708</v>
      </c>
      <c r="AC239" t="s">
        <v>1709</v>
      </c>
      <c r="AD239" t="s">
        <v>1675</v>
      </c>
      <c r="AE239" s="6">
        <v>1748742.29</v>
      </c>
      <c r="AF239" s="3">
        <v>1748742.29</v>
      </c>
      <c r="AG239" s="3" t="s">
        <v>19447</v>
      </c>
      <c r="AH239" t="s">
        <v>4192</v>
      </c>
      <c r="AI239" t="s">
        <v>4193</v>
      </c>
      <c r="AJ239" t="s">
        <v>4194</v>
      </c>
      <c r="AK239" t="s">
        <v>4195</v>
      </c>
      <c r="AL239" t="s">
        <v>4196</v>
      </c>
      <c r="AM239" t="s">
        <v>4197</v>
      </c>
      <c r="AN239" t="s">
        <v>4166</v>
      </c>
      <c r="AO239" t="s">
        <v>4198</v>
      </c>
      <c r="AP239" t="s">
        <v>4199</v>
      </c>
      <c r="AQ239" t="s">
        <v>4200</v>
      </c>
      <c r="AR239">
        <v>0.42</v>
      </c>
      <c r="AS239" t="s">
        <v>94</v>
      </c>
      <c r="AT239">
        <v>0</v>
      </c>
      <c r="AU239">
        <v>78434.625052264659</v>
      </c>
      <c r="AV239">
        <v>49282.271977425502</v>
      </c>
      <c r="AW239">
        <v>471.27505989999997</v>
      </c>
      <c r="AX239">
        <v>681.97241710735295</v>
      </c>
      <c r="AY239">
        <v>291.25299649603988</v>
      </c>
      <c r="AZ239">
        <v>2695.41885</v>
      </c>
      <c r="BA239">
        <v>216.3289067</v>
      </c>
      <c r="BB239">
        <v>362.57117113357396</v>
      </c>
      <c r="BC239">
        <v>26.937300757520891</v>
      </c>
      <c r="BD239">
        <v>227.81177388266946</v>
      </c>
      <c r="BE239">
        <v>16.925323240663904</v>
      </c>
      <c r="BF239">
        <v>630</v>
      </c>
      <c r="BG239" t="s">
        <v>4201</v>
      </c>
      <c r="BH239" t="s">
        <v>4201</v>
      </c>
      <c r="BJ239" s="1"/>
      <c r="BK239">
        <v>9.8188700000000004</v>
      </c>
    </row>
    <row r="240" spans="1:63" ht="75.75" x14ac:dyDescent="0.3">
      <c r="A240">
        <v>8065</v>
      </c>
      <c r="B240" t="s">
        <v>4202</v>
      </c>
      <c r="C240" t="s">
        <v>4203</v>
      </c>
      <c r="D240" t="s">
        <v>4204</v>
      </c>
      <c r="E240" t="s">
        <v>4205</v>
      </c>
      <c r="F240" s="1">
        <v>44855</v>
      </c>
      <c r="G240" s="1">
        <v>45230</v>
      </c>
      <c r="H240" t="s">
        <v>119</v>
      </c>
      <c r="I240" t="s">
        <v>66</v>
      </c>
      <c r="K240" t="s">
        <v>99</v>
      </c>
      <c r="L240" t="s">
        <v>133</v>
      </c>
      <c r="M240" t="s">
        <v>120</v>
      </c>
      <c r="N240" t="s">
        <v>2846</v>
      </c>
      <c r="O240" t="s">
        <v>4206</v>
      </c>
      <c r="P240" t="s">
        <v>3306</v>
      </c>
      <c r="Q240" t="s">
        <v>3307</v>
      </c>
      <c r="R240" t="s">
        <v>676</v>
      </c>
      <c r="S240" t="s">
        <v>3308</v>
      </c>
      <c r="T240" t="s">
        <v>3309</v>
      </c>
      <c r="U240" t="s">
        <v>3310</v>
      </c>
      <c r="V240" t="s">
        <v>2773</v>
      </c>
      <c r="W240" t="s">
        <v>2774</v>
      </c>
      <c r="X240" t="s">
        <v>2775</v>
      </c>
      <c r="Y240" t="s">
        <v>1671</v>
      </c>
      <c r="Z240">
        <v>465</v>
      </c>
      <c r="AA240" t="s">
        <v>1707</v>
      </c>
      <c r="AB240" t="s">
        <v>1708</v>
      </c>
      <c r="AC240" t="s">
        <v>1709</v>
      </c>
      <c r="AD240" t="s">
        <v>1675</v>
      </c>
      <c r="AE240" s="4" t="s">
        <v>19452</v>
      </c>
      <c r="AF240" s="3">
        <v>5120723.16</v>
      </c>
      <c r="AG240" s="3" t="s">
        <v>19447</v>
      </c>
      <c r="AH240" t="s">
        <v>4207</v>
      </c>
      <c r="AI240" t="s">
        <v>4208</v>
      </c>
      <c r="AJ240" t="s">
        <v>4209</v>
      </c>
      <c r="AK240" t="s">
        <v>4210</v>
      </c>
      <c r="AL240" t="s">
        <v>4211</v>
      </c>
      <c r="AM240" t="s">
        <v>4212</v>
      </c>
      <c r="AN240" t="s">
        <v>4213</v>
      </c>
      <c r="AO240" t="s">
        <v>4214</v>
      </c>
      <c r="AP240" t="s">
        <v>4215</v>
      </c>
      <c r="AQ240" t="s">
        <v>4216</v>
      </c>
      <c r="AR240">
        <v>0.35</v>
      </c>
      <c r="AS240" t="s">
        <v>890</v>
      </c>
      <c r="AT240">
        <v>0</v>
      </c>
      <c r="AU240">
        <v>7740.9469558528826</v>
      </c>
      <c r="AV240">
        <v>2291.3832434642754</v>
      </c>
      <c r="AW240">
        <v>2307.0581526000001</v>
      </c>
      <c r="AX240">
        <v>3612.2435520598801</v>
      </c>
      <c r="AY240">
        <v>1529.5241090945444</v>
      </c>
      <c r="AZ240">
        <v>2161.6926899999999</v>
      </c>
      <c r="BA240">
        <v>2120.4098760000002</v>
      </c>
      <c r="BB240">
        <v>3.6506842584866752</v>
      </c>
      <c r="BC240">
        <v>1.8077444051238272</v>
      </c>
      <c r="BD240">
        <v>1.0806322255897074</v>
      </c>
      <c r="BE240">
        <v>0.53510704336180903</v>
      </c>
      <c r="BF240">
        <v>935</v>
      </c>
      <c r="BG240" t="s">
        <v>4217</v>
      </c>
      <c r="BH240" t="s">
        <v>4217</v>
      </c>
      <c r="BJ240" s="1"/>
      <c r="BK240">
        <v>6.8305300000000004</v>
      </c>
    </row>
    <row r="241" spans="1:63" ht="105.75" x14ac:dyDescent="0.3">
      <c r="A241">
        <v>8066</v>
      </c>
      <c r="B241" t="s">
        <v>4218</v>
      </c>
      <c r="C241" t="s">
        <v>4219</v>
      </c>
      <c r="D241" t="s">
        <v>4220</v>
      </c>
      <c r="E241" t="s">
        <v>4221</v>
      </c>
      <c r="F241" s="1">
        <v>44287</v>
      </c>
      <c r="G241" s="1">
        <v>44652</v>
      </c>
      <c r="H241" t="s">
        <v>98</v>
      </c>
      <c r="I241" t="s">
        <v>66</v>
      </c>
      <c r="K241" t="s">
        <v>303</v>
      </c>
      <c r="L241" t="s">
        <v>99</v>
      </c>
      <c r="O241" t="s">
        <v>4222</v>
      </c>
      <c r="P241" t="s">
        <v>4223</v>
      </c>
      <c r="Q241" t="s">
        <v>4224</v>
      </c>
      <c r="R241" t="s">
        <v>3164</v>
      </c>
      <c r="S241" t="s">
        <v>4225</v>
      </c>
      <c r="T241" t="s">
        <v>3309</v>
      </c>
      <c r="U241" t="s">
        <v>3310</v>
      </c>
      <c r="V241" t="s">
        <v>2773</v>
      </c>
      <c r="W241" t="s">
        <v>2774</v>
      </c>
      <c r="X241" t="s">
        <v>2775</v>
      </c>
      <c r="Y241" t="s">
        <v>1671</v>
      </c>
      <c r="Z241">
        <v>465</v>
      </c>
      <c r="AA241" t="s">
        <v>1707</v>
      </c>
      <c r="AB241" t="s">
        <v>1708</v>
      </c>
      <c r="AC241" t="s">
        <v>1709</v>
      </c>
      <c r="AD241" t="s">
        <v>1675</v>
      </c>
      <c r="AE241" s="4" t="s">
        <v>4226</v>
      </c>
      <c r="AF241" s="3"/>
      <c r="AH241" t="s">
        <v>4227</v>
      </c>
      <c r="AI241" t="s">
        <v>4228</v>
      </c>
      <c r="AJ241" t="s">
        <v>4229</v>
      </c>
      <c r="AK241" t="s">
        <v>4230</v>
      </c>
      <c r="AL241" t="s">
        <v>4231</v>
      </c>
      <c r="AM241" t="s">
        <v>4232</v>
      </c>
      <c r="AN241" t="s">
        <v>4233</v>
      </c>
      <c r="AO241" t="s">
        <v>4234</v>
      </c>
      <c r="AP241" t="s">
        <v>4235</v>
      </c>
      <c r="AQ241" t="s">
        <v>4236</v>
      </c>
      <c r="AR241">
        <v>0.15</v>
      </c>
      <c r="AS241" t="s">
        <v>94</v>
      </c>
      <c r="AT241">
        <v>0</v>
      </c>
      <c r="AU241">
        <v>289361.91868451633</v>
      </c>
      <c r="AV241">
        <v>97813.977755855754</v>
      </c>
      <c r="AW241">
        <v>989.98908000000006</v>
      </c>
      <c r="AX241">
        <v>459.42370928444893</v>
      </c>
      <c r="AY241">
        <v>167.48002472988341</v>
      </c>
      <c r="AZ241">
        <v>1212.20787</v>
      </c>
      <c r="BA241">
        <v>237.22833333333327</v>
      </c>
      <c r="BB241">
        <v>1219.7612090370728</v>
      </c>
      <c r="BC241">
        <v>199.63756805512224</v>
      </c>
      <c r="BD241">
        <v>412.3199635619232</v>
      </c>
      <c r="BE241">
        <v>67.484155239746727</v>
      </c>
      <c r="BF241">
        <v>357</v>
      </c>
      <c r="BG241" t="s">
        <v>4237</v>
      </c>
      <c r="BJ241" s="1"/>
    </row>
    <row r="242" spans="1:63" ht="75.75" x14ac:dyDescent="0.3">
      <c r="A242">
        <v>8067</v>
      </c>
      <c r="B242" t="s">
        <v>4238</v>
      </c>
      <c r="C242" t="s">
        <v>4239</v>
      </c>
      <c r="D242" t="s">
        <v>4240</v>
      </c>
      <c r="E242" t="s">
        <v>4241</v>
      </c>
      <c r="F242" s="1">
        <v>44194</v>
      </c>
      <c r="G242" s="1">
        <v>44742</v>
      </c>
      <c r="H242" t="s">
        <v>65</v>
      </c>
      <c r="I242" t="s">
        <v>66</v>
      </c>
      <c r="K242" t="s">
        <v>132</v>
      </c>
      <c r="L242" t="s">
        <v>68</v>
      </c>
      <c r="M242" t="s">
        <v>69</v>
      </c>
      <c r="N242" t="s">
        <v>2846</v>
      </c>
      <c r="O242" t="s">
        <v>4242</v>
      </c>
      <c r="P242" t="s">
        <v>2531</v>
      </c>
      <c r="Q242" t="s">
        <v>2532</v>
      </c>
      <c r="R242" t="s">
        <v>1962</v>
      </c>
      <c r="S242" t="s">
        <v>2533</v>
      </c>
      <c r="T242" t="s">
        <v>3309</v>
      </c>
      <c r="U242" t="s">
        <v>3310</v>
      </c>
      <c r="V242" t="s">
        <v>2773</v>
      </c>
      <c r="W242" t="s">
        <v>2774</v>
      </c>
      <c r="X242" t="s">
        <v>2775</v>
      </c>
      <c r="Y242" t="s">
        <v>1671</v>
      </c>
      <c r="Z242">
        <v>465</v>
      </c>
      <c r="AA242" t="s">
        <v>1707</v>
      </c>
      <c r="AB242" t="s">
        <v>1708</v>
      </c>
      <c r="AC242" t="s">
        <v>1709</v>
      </c>
      <c r="AD242" t="s">
        <v>1675</v>
      </c>
      <c r="AE242" s="4" t="s">
        <v>4243</v>
      </c>
      <c r="AF242" s="3"/>
      <c r="AH242" t="s">
        <v>4244</v>
      </c>
      <c r="AI242" t="s">
        <v>4245</v>
      </c>
      <c r="AJ242" t="s">
        <v>4246</v>
      </c>
      <c r="AK242" t="s">
        <v>4247</v>
      </c>
      <c r="AL242" t="s">
        <v>4231</v>
      </c>
      <c r="AM242" t="s">
        <v>4248</v>
      </c>
      <c r="AN242" t="s">
        <v>4249</v>
      </c>
      <c r="AO242" t="s">
        <v>4250</v>
      </c>
      <c r="AP242" t="s">
        <v>4251</v>
      </c>
      <c r="AQ242" t="s">
        <v>4252</v>
      </c>
      <c r="AR242">
        <v>0.72</v>
      </c>
      <c r="AS242" t="s">
        <v>94</v>
      </c>
      <c r="AT242">
        <v>0</v>
      </c>
      <c r="AU242">
        <v>2571.6452946941431</v>
      </c>
      <c r="AV242">
        <v>2128.5994246663536</v>
      </c>
      <c r="AW242">
        <v>131.23761440000001</v>
      </c>
      <c r="AX242">
        <v>316.65306928444903</v>
      </c>
      <c r="AY242">
        <v>167.48002472988341</v>
      </c>
      <c r="AZ242">
        <v>1216.1965999999998</v>
      </c>
      <c r="BA242">
        <v>118.25279999999999</v>
      </c>
      <c r="BB242">
        <v>21.747013979323473</v>
      </c>
      <c r="BC242">
        <v>1.9271208744926134</v>
      </c>
      <c r="BD242">
        <v>18.000414575099729</v>
      </c>
      <c r="BE242">
        <v>1.5951143780096524</v>
      </c>
      <c r="BF242">
        <v>447</v>
      </c>
      <c r="BG242" t="s">
        <v>4253</v>
      </c>
      <c r="BH242" t="s">
        <v>4253</v>
      </c>
      <c r="BJ242" s="1"/>
      <c r="BK242">
        <v>3.9887299999999999</v>
      </c>
    </row>
    <row r="243" spans="1:63" ht="105.75" x14ac:dyDescent="0.3">
      <c r="A243">
        <v>8068</v>
      </c>
      <c r="B243" t="s">
        <v>4254</v>
      </c>
      <c r="C243" t="s">
        <v>4255</v>
      </c>
      <c r="D243" t="s">
        <v>4256</v>
      </c>
      <c r="E243" t="s">
        <v>4257</v>
      </c>
      <c r="F243" s="1">
        <v>44895</v>
      </c>
      <c r="G243" s="1">
        <v>45198</v>
      </c>
      <c r="H243" t="s">
        <v>119</v>
      </c>
      <c r="I243" t="s">
        <v>616</v>
      </c>
      <c r="K243" t="s">
        <v>99</v>
      </c>
      <c r="L243" t="s">
        <v>99</v>
      </c>
      <c r="M243" t="s">
        <v>69</v>
      </c>
      <c r="N243" t="s">
        <v>2846</v>
      </c>
      <c r="O243" t="s">
        <v>4258</v>
      </c>
      <c r="P243" t="s">
        <v>4259</v>
      </c>
      <c r="Q243" t="s">
        <v>4260</v>
      </c>
      <c r="R243" t="s">
        <v>676</v>
      </c>
      <c r="S243" t="s">
        <v>4261</v>
      </c>
      <c r="T243" t="s">
        <v>3309</v>
      </c>
      <c r="U243" t="s">
        <v>3310</v>
      </c>
      <c r="V243" t="s">
        <v>2773</v>
      </c>
      <c r="W243" t="s">
        <v>2774</v>
      </c>
      <c r="X243" t="s">
        <v>2775</v>
      </c>
      <c r="Y243" t="s">
        <v>1671</v>
      </c>
      <c r="Z243">
        <v>465</v>
      </c>
      <c r="AA243" t="s">
        <v>1707</v>
      </c>
      <c r="AB243" t="s">
        <v>1708</v>
      </c>
      <c r="AC243" t="s">
        <v>1709</v>
      </c>
      <c r="AD243" t="s">
        <v>1675</v>
      </c>
      <c r="AE243" s="4" t="s">
        <v>19453</v>
      </c>
      <c r="AF243" s="3">
        <v>7111034.2300000004</v>
      </c>
      <c r="AG243" s="3" t="s">
        <v>19447</v>
      </c>
      <c r="AH243" t="s">
        <v>4262</v>
      </c>
      <c r="AI243" t="s">
        <v>4263</v>
      </c>
      <c r="AJ243" t="s">
        <v>4264</v>
      </c>
      <c r="AK243" t="s">
        <v>4265</v>
      </c>
      <c r="AL243" t="s">
        <v>4266</v>
      </c>
      <c r="AM243" t="s">
        <v>4267</v>
      </c>
      <c r="AN243" t="s">
        <v>4268</v>
      </c>
      <c r="AO243" t="s">
        <v>4269</v>
      </c>
      <c r="AP243" t="s">
        <v>4270</v>
      </c>
      <c r="AQ243" t="s">
        <v>4271</v>
      </c>
      <c r="AR243">
        <v>0.25</v>
      </c>
      <c r="AS243" t="s">
        <v>94</v>
      </c>
      <c r="AT243">
        <v>0</v>
      </c>
      <c r="AU243">
        <v>5828.369450225151</v>
      </c>
      <c r="AV243">
        <v>2400.8800711297872</v>
      </c>
      <c r="AW243">
        <v>456.75475999999998</v>
      </c>
      <c r="AX243">
        <v>369.96510928444906</v>
      </c>
      <c r="AY243">
        <v>167.48002472988341</v>
      </c>
      <c r="AZ243">
        <v>1212.20787</v>
      </c>
      <c r="BA243">
        <v>162.67949999999999</v>
      </c>
      <c r="BB243">
        <v>35.827313522755794</v>
      </c>
      <c r="BC243">
        <v>4.2391613868888411</v>
      </c>
      <c r="BD243">
        <v>14.758344297405557</v>
      </c>
      <c r="BE243">
        <v>1.7462376362725534</v>
      </c>
      <c r="BF243">
        <v>903</v>
      </c>
      <c r="BG243" t="s">
        <v>4272</v>
      </c>
      <c r="BH243" t="s">
        <v>4272</v>
      </c>
      <c r="BJ243" s="1"/>
    </row>
    <row r="244" spans="1:63" ht="75.75" x14ac:dyDescent="0.3">
      <c r="A244">
        <v>8069</v>
      </c>
      <c r="B244" t="s">
        <v>4273</v>
      </c>
      <c r="C244" t="s">
        <v>4274</v>
      </c>
      <c r="D244" t="s">
        <v>4275</v>
      </c>
      <c r="E244" t="s">
        <v>4276</v>
      </c>
      <c r="F244" s="1">
        <v>45292</v>
      </c>
      <c r="G244" s="1">
        <v>45658</v>
      </c>
      <c r="H244" t="s">
        <v>98</v>
      </c>
      <c r="I244" t="s">
        <v>616</v>
      </c>
      <c r="K244" t="s">
        <v>3013</v>
      </c>
      <c r="L244" t="s">
        <v>3013</v>
      </c>
      <c r="M244" t="s">
        <v>69</v>
      </c>
      <c r="O244" t="s">
        <v>4277</v>
      </c>
      <c r="P244" t="s">
        <v>4223</v>
      </c>
      <c r="Q244" t="s">
        <v>4224</v>
      </c>
      <c r="R244" t="s">
        <v>3164</v>
      </c>
      <c r="S244" t="s">
        <v>4225</v>
      </c>
      <c r="T244" t="s">
        <v>3309</v>
      </c>
      <c r="U244" t="s">
        <v>3310</v>
      </c>
      <c r="V244" t="s">
        <v>2773</v>
      </c>
      <c r="W244" t="s">
        <v>2774</v>
      </c>
      <c r="X244" t="s">
        <v>2775</v>
      </c>
      <c r="Y244" t="s">
        <v>1671</v>
      </c>
      <c r="Z244">
        <v>465</v>
      </c>
      <c r="AA244" t="s">
        <v>1707</v>
      </c>
      <c r="AB244" t="s">
        <v>1708</v>
      </c>
      <c r="AC244" t="s">
        <v>1709</v>
      </c>
      <c r="AD244" t="s">
        <v>1675</v>
      </c>
      <c r="AE244" s="4" t="s">
        <v>4278</v>
      </c>
      <c r="AF244" s="3">
        <v>12000000</v>
      </c>
      <c r="AG244" s="3" t="s">
        <v>19447</v>
      </c>
      <c r="AH244" t="s">
        <v>4279</v>
      </c>
      <c r="AI244" t="s">
        <v>4280</v>
      </c>
      <c r="AJ244" t="s">
        <v>4281</v>
      </c>
      <c r="AK244" t="s">
        <v>4282</v>
      </c>
      <c r="AL244" t="s">
        <v>4283</v>
      </c>
      <c r="AM244" t="s">
        <v>4284</v>
      </c>
      <c r="AN244" t="s">
        <v>4285</v>
      </c>
      <c r="AO244" t="s">
        <v>4286</v>
      </c>
      <c r="AP244" t="s">
        <v>4287</v>
      </c>
      <c r="AQ244" t="s">
        <v>4288</v>
      </c>
      <c r="AR244">
        <v>0</v>
      </c>
      <c r="AS244" t="s">
        <v>94</v>
      </c>
      <c r="AT244">
        <v>0</v>
      </c>
      <c r="AU244">
        <v>40121.960777240813</v>
      </c>
      <c r="AV244">
        <v>0</v>
      </c>
      <c r="AW244">
        <v>0</v>
      </c>
      <c r="AX244">
        <v>459.42370928444893</v>
      </c>
      <c r="AY244">
        <v>167.48002472988341</v>
      </c>
      <c r="AZ244">
        <v>1212.20787</v>
      </c>
      <c r="BA244">
        <v>237.22833333333327</v>
      </c>
      <c r="BB244">
        <v>169.12803042318225</v>
      </c>
      <c r="BC244">
        <v>27.681080881635594</v>
      </c>
      <c r="BD244">
        <v>0</v>
      </c>
      <c r="BE244">
        <v>0</v>
      </c>
      <c r="BF244">
        <v>1363</v>
      </c>
      <c r="BG244" t="s">
        <v>4289</v>
      </c>
      <c r="BJ244" s="1"/>
    </row>
    <row r="245" spans="1:63" ht="16.5" x14ac:dyDescent="0.3">
      <c r="A245">
        <v>8070</v>
      </c>
      <c r="B245" t="s">
        <v>4290</v>
      </c>
      <c r="C245" t="s">
        <v>4291</v>
      </c>
      <c r="D245" t="s">
        <v>4292</v>
      </c>
      <c r="F245" s="1">
        <v>44926</v>
      </c>
      <c r="G245" s="1">
        <v>44927</v>
      </c>
      <c r="H245" t="s">
        <v>98</v>
      </c>
      <c r="I245" t="s">
        <v>515</v>
      </c>
      <c r="K245" t="s">
        <v>3013</v>
      </c>
      <c r="L245" t="s">
        <v>3013</v>
      </c>
      <c r="M245" t="s">
        <v>69</v>
      </c>
      <c r="O245" t="s">
        <v>4293</v>
      </c>
      <c r="P245" t="s">
        <v>4223</v>
      </c>
      <c r="Q245" t="s">
        <v>4224</v>
      </c>
      <c r="R245" t="s">
        <v>3164</v>
      </c>
      <c r="S245" t="s">
        <v>4225</v>
      </c>
      <c r="T245" t="s">
        <v>3309</v>
      </c>
      <c r="U245" t="s">
        <v>3310</v>
      </c>
      <c r="V245" t="s">
        <v>2773</v>
      </c>
      <c r="W245" t="s">
        <v>2774</v>
      </c>
      <c r="X245" t="s">
        <v>2775</v>
      </c>
      <c r="Y245" t="s">
        <v>1671</v>
      </c>
      <c r="Z245">
        <v>465</v>
      </c>
      <c r="AA245" t="s">
        <v>1707</v>
      </c>
      <c r="AB245" t="s">
        <v>1708</v>
      </c>
      <c r="AC245" t="s">
        <v>1709</v>
      </c>
      <c r="AD245" t="s">
        <v>1675</v>
      </c>
      <c r="AE245" s="4"/>
      <c r="AF245" s="3"/>
      <c r="AR245">
        <v>0</v>
      </c>
      <c r="AS245" t="s">
        <v>94</v>
      </c>
      <c r="AT245">
        <v>0</v>
      </c>
      <c r="AU245">
        <v>0</v>
      </c>
      <c r="AV245">
        <v>0</v>
      </c>
      <c r="AX245">
        <v>459.42370928444893</v>
      </c>
      <c r="AY245">
        <v>167.48002472988341</v>
      </c>
      <c r="AZ245">
        <v>1212.20787</v>
      </c>
      <c r="BA245">
        <v>237.22833333333327</v>
      </c>
      <c r="BB245">
        <v>0</v>
      </c>
      <c r="BC245">
        <v>0</v>
      </c>
      <c r="BD245">
        <v>0</v>
      </c>
      <c r="BE245">
        <v>0</v>
      </c>
      <c r="BF245">
        <v>632</v>
      </c>
      <c r="BJ245" s="1"/>
    </row>
    <row r="246" spans="1:63" ht="45.75" x14ac:dyDescent="0.3">
      <c r="A246">
        <v>8071</v>
      </c>
      <c r="B246" t="s">
        <v>4294</v>
      </c>
      <c r="C246" t="s">
        <v>4295</v>
      </c>
      <c r="D246" t="s">
        <v>4296</v>
      </c>
      <c r="E246" t="s">
        <v>4297</v>
      </c>
      <c r="F246" s="1">
        <v>45138</v>
      </c>
      <c r="G246" s="1">
        <v>45646</v>
      </c>
      <c r="H246" t="s">
        <v>65</v>
      </c>
      <c r="I246" t="s">
        <v>515</v>
      </c>
      <c r="J246" t="s">
        <v>2829</v>
      </c>
      <c r="K246" t="s">
        <v>132</v>
      </c>
      <c r="L246" t="s">
        <v>68</v>
      </c>
      <c r="M246" t="s">
        <v>69</v>
      </c>
      <c r="N246" t="s">
        <v>3074</v>
      </c>
      <c r="P246" t="s">
        <v>4298</v>
      </c>
      <c r="Q246" t="s">
        <v>4299</v>
      </c>
      <c r="R246" t="s">
        <v>753</v>
      </c>
      <c r="S246" t="s">
        <v>4300</v>
      </c>
      <c r="T246" t="s">
        <v>4301</v>
      </c>
      <c r="U246" t="s">
        <v>4302</v>
      </c>
      <c r="V246" t="s">
        <v>1776</v>
      </c>
      <c r="W246" t="s">
        <v>1777</v>
      </c>
      <c r="X246" t="s">
        <v>1778</v>
      </c>
      <c r="Y246" t="s">
        <v>1671</v>
      </c>
      <c r="Z246">
        <v>465</v>
      </c>
      <c r="AA246" t="s">
        <v>1707</v>
      </c>
      <c r="AB246" t="s">
        <v>1708</v>
      </c>
      <c r="AC246" t="s">
        <v>1709</v>
      </c>
      <c r="AD246" t="s">
        <v>1675</v>
      </c>
      <c r="AE246" s="4" t="s">
        <v>4303</v>
      </c>
      <c r="AF246" s="3">
        <v>1000000</v>
      </c>
      <c r="AG246" s="3" t="s">
        <v>19447</v>
      </c>
      <c r="AH246" t="s">
        <v>4304</v>
      </c>
      <c r="AI246" t="s">
        <v>4305</v>
      </c>
      <c r="AJ246" t="s">
        <v>4306</v>
      </c>
      <c r="AK246" t="s">
        <v>4307</v>
      </c>
      <c r="AL246" t="s">
        <v>4308</v>
      </c>
      <c r="AM246" t="s">
        <v>4309</v>
      </c>
      <c r="AN246" t="s">
        <v>4310</v>
      </c>
      <c r="AO246" t="s">
        <v>4311</v>
      </c>
      <c r="AP246" t="s">
        <v>4312</v>
      </c>
      <c r="AQ246" t="s">
        <v>4313</v>
      </c>
      <c r="AR246">
        <v>0.72</v>
      </c>
      <c r="AS246" t="s">
        <v>94</v>
      </c>
      <c r="AT246">
        <v>0</v>
      </c>
      <c r="AU246">
        <v>53611.884791148383</v>
      </c>
      <c r="AV246">
        <v>47142.122308649894</v>
      </c>
      <c r="AW246">
        <v>1589.34384</v>
      </c>
      <c r="AX246">
        <v>3130.9306863044485</v>
      </c>
      <c r="AY246">
        <v>1356.1127180079964</v>
      </c>
      <c r="AZ246">
        <v>9350.548420000001</v>
      </c>
      <c r="BA246">
        <v>1490.3232</v>
      </c>
      <c r="BB246">
        <v>35.973327658824864</v>
      </c>
      <c r="BC246">
        <v>4.9453481851257628</v>
      </c>
      <c r="BD246">
        <v>31.632146844825265</v>
      </c>
      <c r="BE246">
        <v>4.3485546145273783</v>
      </c>
      <c r="BF246">
        <v>1351</v>
      </c>
      <c r="BG246" t="s">
        <v>4314</v>
      </c>
      <c r="BH246" t="s">
        <v>4315</v>
      </c>
      <c r="BI246">
        <v>6425</v>
      </c>
      <c r="BJ246" s="1">
        <v>45280</v>
      </c>
      <c r="BK246">
        <v>30.927800000000001</v>
      </c>
    </row>
    <row r="247" spans="1:63" ht="16.5" x14ac:dyDescent="0.3">
      <c r="A247">
        <v>8072</v>
      </c>
      <c r="B247" t="s">
        <v>4316</v>
      </c>
      <c r="C247" t="s">
        <v>4317</v>
      </c>
      <c r="D247" t="s">
        <v>4318</v>
      </c>
      <c r="E247" t="s">
        <v>4319</v>
      </c>
      <c r="F247" s="1">
        <v>45137</v>
      </c>
      <c r="G247" s="1">
        <v>45322</v>
      </c>
      <c r="H247" t="s">
        <v>119</v>
      </c>
      <c r="I247" t="s">
        <v>515</v>
      </c>
      <c r="J247" t="s">
        <v>2394</v>
      </c>
      <c r="K247" t="s">
        <v>100</v>
      </c>
      <c r="L247" t="s">
        <v>100</v>
      </c>
      <c r="M247" t="s">
        <v>120</v>
      </c>
      <c r="N247" t="s">
        <v>2869</v>
      </c>
      <c r="P247" t="s">
        <v>4320</v>
      </c>
      <c r="Q247" t="s">
        <v>4321</v>
      </c>
      <c r="R247" t="s">
        <v>817</v>
      </c>
      <c r="S247" t="s">
        <v>4322</v>
      </c>
      <c r="T247" t="s">
        <v>4323</v>
      </c>
      <c r="U247" t="s">
        <v>4324</v>
      </c>
      <c r="V247" t="s">
        <v>1776</v>
      </c>
      <c r="W247" t="s">
        <v>1777</v>
      </c>
      <c r="X247" t="s">
        <v>1778</v>
      </c>
      <c r="Y247" t="s">
        <v>1671</v>
      </c>
      <c r="Z247">
        <v>465</v>
      </c>
      <c r="AA247" t="s">
        <v>1707</v>
      </c>
      <c r="AB247" t="s">
        <v>1708</v>
      </c>
      <c r="AC247" t="s">
        <v>1709</v>
      </c>
      <c r="AD247" t="s">
        <v>1675</v>
      </c>
      <c r="AE247" s="4" t="s">
        <v>4325</v>
      </c>
      <c r="AF247" s="3"/>
      <c r="AH247" t="s">
        <v>4326</v>
      </c>
      <c r="AI247" t="s">
        <v>4327</v>
      </c>
      <c r="AJ247" t="s">
        <v>4328</v>
      </c>
      <c r="AK247" t="s">
        <v>4329</v>
      </c>
      <c r="AL247" t="s">
        <v>4330</v>
      </c>
      <c r="AM247" t="s">
        <v>4331</v>
      </c>
      <c r="AN247" t="s">
        <v>4332</v>
      </c>
      <c r="AO247" t="s">
        <v>4333</v>
      </c>
      <c r="AP247" t="s">
        <v>4334</v>
      </c>
      <c r="AQ247" t="s">
        <v>4335</v>
      </c>
      <c r="AR247">
        <v>0.36</v>
      </c>
      <c r="AS247" t="s">
        <v>94</v>
      </c>
      <c r="AT247">
        <v>0</v>
      </c>
      <c r="AU247">
        <v>14697.412083566625</v>
      </c>
      <c r="AV247">
        <v>8137.4699242605448</v>
      </c>
      <c r="AW247">
        <v>2061.67416</v>
      </c>
      <c r="AX247">
        <v>844.27662283435109</v>
      </c>
      <c r="AY247">
        <v>288.2446256508631</v>
      </c>
      <c r="AZ247">
        <v>1168.2831675</v>
      </c>
      <c r="BA247">
        <v>455.70218480000005</v>
      </c>
      <c r="BB247">
        <v>32.252230895090115</v>
      </c>
      <c r="BC247">
        <v>9.0502122218966683</v>
      </c>
      <c r="BD247">
        <v>17.856991244911285</v>
      </c>
      <c r="BE247">
        <v>5.010802537557189</v>
      </c>
      <c r="BF247">
        <v>1027</v>
      </c>
      <c r="BG247" t="s">
        <v>4336</v>
      </c>
      <c r="BH247" t="s">
        <v>4337</v>
      </c>
      <c r="BJ247" s="1"/>
      <c r="BK247">
        <v>31.835090000000001</v>
      </c>
    </row>
    <row r="248" spans="1:63" ht="16.5" x14ac:dyDescent="0.3">
      <c r="A248">
        <v>8073</v>
      </c>
      <c r="B248" t="s">
        <v>4338</v>
      </c>
      <c r="C248" t="s">
        <v>4339</v>
      </c>
      <c r="D248" t="s">
        <v>4340</v>
      </c>
      <c r="E248" t="s">
        <v>4341</v>
      </c>
      <c r="F248" s="1">
        <v>44895</v>
      </c>
      <c r="G248" s="1">
        <v>44926</v>
      </c>
      <c r="H248" t="s">
        <v>119</v>
      </c>
      <c r="I248" t="s">
        <v>515</v>
      </c>
      <c r="J248" t="s">
        <v>3739</v>
      </c>
      <c r="K248" t="s">
        <v>303</v>
      </c>
      <c r="L248" t="s">
        <v>99</v>
      </c>
      <c r="M248" t="s">
        <v>120</v>
      </c>
      <c r="N248" t="s">
        <v>3526</v>
      </c>
      <c r="P248" t="s">
        <v>3527</v>
      </c>
      <c r="Q248" t="s">
        <v>3528</v>
      </c>
      <c r="R248" t="s">
        <v>1962</v>
      </c>
      <c r="S248" t="s">
        <v>3529</v>
      </c>
      <c r="T248" t="s">
        <v>4323</v>
      </c>
      <c r="U248" t="s">
        <v>4324</v>
      </c>
      <c r="V248" t="s">
        <v>1776</v>
      </c>
      <c r="W248" t="s">
        <v>1777</v>
      </c>
      <c r="X248" t="s">
        <v>1778</v>
      </c>
      <c r="Y248" t="s">
        <v>1671</v>
      </c>
      <c r="Z248">
        <v>465</v>
      </c>
      <c r="AA248" t="s">
        <v>1707</v>
      </c>
      <c r="AB248" t="s">
        <v>1708</v>
      </c>
      <c r="AC248" t="s">
        <v>1709</v>
      </c>
      <c r="AD248" t="s">
        <v>1675</v>
      </c>
      <c r="AE248" s="4" t="s">
        <v>4342</v>
      </c>
      <c r="AF248" s="3"/>
      <c r="AH248" t="s">
        <v>4343</v>
      </c>
      <c r="AI248" t="s">
        <v>4344</v>
      </c>
      <c r="AJ248" t="s">
        <v>4345</v>
      </c>
      <c r="AK248" t="s">
        <v>4346</v>
      </c>
      <c r="AL248" t="s">
        <v>4347</v>
      </c>
      <c r="AM248" t="s">
        <v>4348</v>
      </c>
      <c r="AN248" t="s">
        <v>4349</v>
      </c>
      <c r="AO248" t="s">
        <v>4350</v>
      </c>
      <c r="AP248" t="s">
        <v>4351</v>
      </c>
      <c r="AQ248" t="s">
        <v>4352</v>
      </c>
      <c r="AR248">
        <v>0.15</v>
      </c>
      <c r="AS248" t="s">
        <v>94</v>
      </c>
      <c r="AT248">
        <v>0</v>
      </c>
      <c r="AU248">
        <v>28972.914653333828</v>
      </c>
      <c r="AV248">
        <v>9127.3817785531592</v>
      </c>
      <c r="AW248">
        <v>751.91187439999999</v>
      </c>
      <c r="AX248">
        <v>603.37303723435105</v>
      </c>
      <c r="AY248">
        <v>288.2446256508631</v>
      </c>
      <c r="AZ248">
        <v>1138.0665274999999</v>
      </c>
      <c r="BA248">
        <v>271.10439839999998</v>
      </c>
      <c r="BB248">
        <v>106.86995424760997</v>
      </c>
      <c r="BC248">
        <v>20.560255765161774</v>
      </c>
      <c r="BD248">
        <v>33.667405738973656</v>
      </c>
      <c r="BE248">
        <v>6.4771289350323098</v>
      </c>
      <c r="BF248">
        <v>631</v>
      </c>
      <c r="BG248" t="s">
        <v>4353</v>
      </c>
      <c r="BH248" t="s">
        <v>4354</v>
      </c>
      <c r="BJ248" s="1"/>
      <c r="BK248">
        <v>1.6184499999999999</v>
      </c>
    </row>
    <row r="249" spans="1:63" ht="16.5" x14ac:dyDescent="0.3">
      <c r="A249">
        <v>8074</v>
      </c>
      <c r="B249" t="s">
        <v>4355</v>
      </c>
      <c r="C249" t="s">
        <v>4356</v>
      </c>
      <c r="D249" t="s">
        <v>4357</v>
      </c>
      <c r="E249" t="s">
        <v>4358</v>
      </c>
      <c r="F249" s="1">
        <v>44530</v>
      </c>
      <c r="G249" s="1">
        <v>45566</v>
      </c>
      <c r="H249" t="s">
        <v>119</v>
      </c>
      <c r="I249" t="s">
        <v>515</v>
      </c>
      <c r="K249" t="s">
        <v>132</v>
      </c>
      <c r="L249" t="s">
        <v>133</v>
      </c>
      <c r="M249" t="s">
        <v>69</v>
      </c>
      <c r="N249" t="s">
        <v>2869</v>
      </c>
      <c r="P249" t="s">
        <v>4359</v>
      </c>
      <c r="Q249" t="s">
        <v>4360</v>
      </c>
      <c r="R249" t="s">
        <v>753</v>
      </c>
      <c r="S249" t="s">
        <v>4361</v>
      </c>
      <c r="T249" t="s">
        <v>4323</v>
      </c>
      <c r="U249" t="s">
        <v>4324</v>
      </c>
      <c r="V249" t="s">
        <v>1776</v>
      </c>
      <c r="W249" t="s">
        <v>1777</v>
      </c>
      <c r="X249" t="s">
        <v>1778</v>
      </c>
      <c r="Y249" t="s">
        <v>1671</v>
      </c>
      <c r="Z249">
        <v>465</v>
      </c>
      <c r="AA249" t="s">
        <v>1707</v>
      </c>
      <c r="AB249" t="s">
        <v>1708</v>
      </c>
      <c r="AC249" t="s">
        <v>1709</v>
      </c>
      <c r="AD249" t="s">
        <v>1675</v>
      </c>
      <c r="AE249" s="4"/>
      <c r="AF249" s="3"/>
      <c r="AI249" t="s">
        <v>4362</v>
      </c>
      <c r="AJ249" t="s">
        <v>4363</v>
      </c>
      <c r="AK249" t="s">
        <v>4364</v>
      </c>
      <c r="AL249" t="s">
        <v>4365</v>
      </c>
      <c r="AP249" t="s">
        <v>4366</v>
      </c>
      <c r="AQ249" t="s">
        <v>4367</v>
      </c>
      <c r="AR249">
        <v>0.63</v>
      </c>
      <c r="AS249" t="s">
        <v>154</v>
      </c>
      <c r="AT249">
        <v>1</v>
      </c>
      <c r="AU249">
        <v>4772.5988703781404</v>
      </c>
      <c r="AV249">
        <v>3382.3952888615618</v>
      </c>
      <c r="AW249">
        <v>800.63384880000001</v>
      </c>
      <c r="AX249">
        <v>694.96431163435113</v>
      </c>
      <c r="AY249">
        <v>288.2446256508631</v>
      </c>
      <c r="AZ249">
        <v>1175.7355674999999</v>
      </c>
      <c r="BA249">
        <v>336.98053920000007</v>
      </c>
      <c r="BB249">
        <v>14.162832315801991</v>
      </c>
      <c r="BC249">
        <v>3.1549864837425412</v>
      </c>
      <c r="BD249">
        <v>10.037360901883089</v>
      </c>
      <c r="BE249">
        <v>2.235974928726236</v>
      </c>
      <c r="BF249">
        <v>1271</v>
      </c>
      <c r="BG249" t="s">
        <v>4368</v>
      </c>
      <c r="BH249" t="s">
        <v>4369</v>
      </c>
      <c r="BJ249" s="1"/>
      <c r="BK249">
        <v>39.287489999999998</v>
      </c>
    </row>
    <row r="250" spans="1:63" ht="16.5" x14ac:dyDescent="0.3">
      <c r="A250">
        <v>8075</v>
      </c>
      <c r="B250" t="s">
        <v>4370</v>
      </c>
      <c r="C250" t="s">
        <v>4371</v>
      </c>
      <c r="D250" t="s">
        <v>4372</v>
      </c>
      <c r="F250" s="1">
        <v>44620</v>
      </c>
      <c r="G250" s="1">
        <v>44714</v>
      </c>
      <c r="H250" t="s">
        <v>119</v>
      </c>
      <c r="I250" t="s">
        <v>515</v>
      </c>
      <c r="K250" t="s">
        <v>99</v>
      </c>
      <c r="L250" t="s">
        <v>99</v>
      </c>
      <c r="M250" t="s">
        <v>120</v>
      </c>
      <c r="N250" t="s">
        <v>2869</v>
      </c>
      <c r="P250" t="s">
        <v>4359</v>
      </c>
      <c r="Q250" t="s">
        <v>4360</v>
      </c>
      <c r="R250" t="s">
        <v>753</v>
      </c>
      <c r="S250" t="s">
        <v>4361</v>
      </c>
      <c r="T250" t="s">
        <v>4323</v>
      </c>
      <c r="U250" t="s">
        <v>4324</v>
      </c>
      <c r="V250" t="s">
        <v>1776</v>
      </c>
      <c r="W250" t="s">
        <v>1777</v>
      </c>
      <c r="X250" t="s">
        <v>1778</v>
      </c>
      <c r="Y250" t="s">
        <v>1671</v>
      </c>
      <c r="Z250">
        <v>465</v>
      </c>
      <c r="AA250" t="s">
        <v>1707</v>
      </c>
      <c r="AB250" t="s">
        <v>1708</v>
      </c>
      <c r="AC250" t="s">
        <v>1709</v>
      </c>
      <c r="AD250" t="s">
        <v>1675</v>
      </c>
      <c r="AE250" s="4"/>
      <c r="AF250" s="3"/>
      <c r="AI250" t="s">
        <v>4373</v>
      </c>
      <c r="AJ250" t="s">
        <v>4374</v>
      </c>
      <c r="AK250" t="s">
        <v>4375</v>
      </c>
      <c r="AO250" t="s">
        <v>4376</v>
      </c>
      <c r="AP250" t="s">
        <v>4377</v>
      </c>
      <c r="AQ250" t="s">
        <v>4378</v>
      </c>
      <c r="AR250">
        <v>0.25</v>
      </c>
      <c r="AS250" t="s">
        <v>94</v>
      </c>
      <c r="AT250">
        <v>0</v>
      </c>
      <c r="AU250">
        <v>4954.4098054151054</v>
      </c>
      <c r="AV250">
        <v>1990.5257361452609</v>
      </c>
      <c r="AW250">
        <v>132.27384000000001</v>
      </c>
      <c r="AX250">
        <v>414.87630283435101</v>
      </c>
      <c r="AY250">
        <v>288.2446256508631</v>
      </c>
      <c r="AZ250">
        <v>1158.9500575</v>
      </c>
      <c r="BA250">
        <v>109.218288</v>
      </c>
      <c r="BB250">
        <v>45.362456197950159</v>
      </c>
      <c r="BC250">
        <v>3.906744576140428</v>
      </c>
      <c r="BD250">
        <v>18.225205435789846</v>
      </c>
      <c r="BE250">
        <v>1.5696068611146872</v>
      </c>
      <c r="BF250">
        <v>419</v>
      </c>
      <c r="BG250" t="s">
        <v>4379</v>
      </c>
      <c r="BH250" t="s">
        <v>4380</v>
      </c>
      <c r="BJ250" s="1"/>
      <c r="BK250">
        <v>22.50198</v>
      </c>
    </row>
    <row r="251" spans="1:63" ht="120.75" x14ac:dyDescent="0.3">
      <c r="A251">
        <v>8076</v>
      </c>
      <c r="B251" t="s">
        <v>4381</v>
      </c>
      <c r="C251" t="s">
        <v>4382</v>
      </c>
      <c r="D251" t="s">
        <v>4383</v>
      </c>
      <c r="E251" t="s">
        <v>4384</v>
      </c>
      <c r="F251" s="1">
        <v>44531</v>
      </c>
      <c r="G251" s="1">
        <v>44681</v>
      </c>
      <c r="H251" t="s">
        <v>119</v>
      </c>
      <c r="I251" t="s">
        <v>66</v>
      </c>
      <c r="K251" t="s">
        <v>68</v>
      </c>
      <c r="L251" t="s">
        <v>68</v>
      </c>
      <c r="M251" t="s">
        <v>120</v>
      </c>
      <c r="N251" t="s">
        <v>3074</v>
      </c>
      <c r="P251" t="s">
        <v>4385</v>
      </c>
      <c r="Q251" t="s">
        <v>4386</v>
      </c>
      <c r="R251" t="s">
        <v>817</v>
      </c>
      <c r="S251" t="s">
        <v>4387</v>
      </c>
      <c r="T251" t="s">
        <v>3839</v>
      </c>
      <c r="U251" t="s">
        <v>3840</v>
      </c>
      <c r="V251" t="s">
        <v>3841</v>
      </c>
      <c r="W251" t="s">
        <v>3842</v>
      </c>
      <c r="X251" t="s">
        <v>3843</v>
      </c>
      <c r="Y251" t="s">
        <v>1671</v>
      </c>
      <c r="Z251">
        <v>465</v>
      </c>
      <c r="AA251" t="s">
        <v>1707</v>
      </c>
      <c r="AB251" t="s">
        <v>1708</v>
      </c>
      <c r="AC251" t="s">
        <v>1709</v>
      </c>
      <c r="AD251" t="s">
        <v>1675</v>
      </c>
      <c r="AE251" s="4" t="s">
        <v>4388</v>
      </c>
      <c r="AF251" s="3">
        <v>2998000</v>
      </c>
      <c r="AG251" s="3" t="s">
        <v>19447</v>
      </c>
      <c r="AH251" t="s">
        <v>4389</v>
      </c>
      <c r="AI251" t="s">
        <v>4390</v>
      </c>
      <c r="AJ251" t="s">
        <v>4391</v>
      </c>
      <c r="AK251" t="s">
        <v>4392</v>
      </c>
      <c r="AL251" t="s">
        <v>4393</v>
      </c>
      <c r="AM251" t="s">
        <v>4394</v>
      </c>
      <c r="AN251" t="s">
        <v>4395</v>
      </c>
      <c r="AO251" t="s">
        <v>4396</v>
      </c>
      <c r="AP251" t="s">
        <v>4397</v>
      </c>
      <c r="AQ251" t="s">
        <v>4398</v>
      </c>
      <c r="AR251">
        <v>0.64</v>
      </c>
      <c r="AS251" t="s">
        <v>94</v>
      </c>
      <c r="AT251">
        <v>0</v>
      </c>
      <c r="AU251">
        <v>27107.192652601152</v>
      </c>
      <c r="AV251">
        <v>20866.58297740612</v>
      </c>
      <c r="AW251">
        <v>529.57505100000003</v>
      </c>
      <c r="AX251">
        <v>4221.9015337528244</v>
      </c>
      <c r="AY251">
        <v>382.63491861843306</v>
      </c>
      <c r="AZ251">
        <v>1906.0918199999999</v>
      </c>
      <c r="BA251">
        <v>3761.7215844000002</v>
      </c>
      <c r="BB251">
        <v>7.2060603222247206</v>
      </c>
      <c r="BC251">
        <v>4.7826543886496813</v>
      </c>
      <c r="BD251">
        <v>5.5470832992905752</v>
      </c>
      <c r="BE251">
        <v>3.6815931451107953</v>
      </c>
      <c r="BF251">
        <v>386</v>
      </c>
      <c r="BG251" t="s">
        <v>4399</v>
      </c>
      <c r="BH251" t="s">
        <v>4400</v>
      </c>
      <c r="BJ251" s="1"/>
      <c r="BK251">
        <v>299.05430000000001</v>
      </c>
    </row>
    <row r="252" spans="1:63" ht="90.75" x14ac:dyDescent="0.3">
      <c r="A252">
        <v>8077</v>
      </c>
      <c r="B252" t="s">
        <v>4401</v>
      </c>
      <c r="C252" t="s">
        <v>4402</v>
      </c>
      <c r="D252" t="s">
        <v>4403</v>
      </c>
      <c r="E252" t="s">
        <v>4404</v>
      </c>
      <c r="F252" s="1">
        <v>45322</v>
      </c>
      <c r="G252" s="1">
        <v>46388</v>
      </c>
      <c r="H252" t="s">
        <v>119</v>
      </c>
      <c r="I252" t="s">
        <v>515</v>
      </c>
      <c r="K252" t="s">
        <v>133</v>
      </c>
      <c r="L252" t="s">
        <v>99</v>
      </c>
      <c r="M252" t="s">
        <v>303</v>
      </c>
      <c r="N252" t="s">
        <v>2812</v>
      </c>
      <c r="O252" t="s">
        <v>4405</v>
      </c>
      <c r="P252" t="s">
        <v>4406</v>
      </c>
      <c r="Q252" t="s">
        <v>4407</v>
      </c>
      <c r="R252" t="s">
        <v>817</v>
      </c>
      <c r="S252" t="s">
        <v>4408</v>
      </c>
      <c r="T252" t="s">
        <v>3688</v>
      </c>
      <c r="U252" t="s">
        <v>3689</v>
      </c>
      <c r="V252" t="s">
        <v>3690</v>
      </c>
      <c r="W252" t="s">
        <v>3691</v>
      </c>
      <c r="X252" t="s">
        <v>3692</v>
      </c>
      <c r="Y252" t="s">
        <v>1671</v>
      </c>
      <c r="Z252">
        <v>465</v>
      </c>
      <c r="AA252" t="s">
        <v>1707</v>
      </c>
      <c r="AB252" t="s">
        <v>1708</v>
      </c>
      <c r="AC252" t="s">
        <v>1709</v>
      </c>
      <c r="AD252" t="s">
        <v>1675</v>
      </c>
      <c r="AE252" s="4" t="s">
        <v>4409</v>
      </c>
      <c r="AF252" s="3">
        <v>5000000</v>
      </c>
      <c r="AG252" s="3" t="s">
        <v>19447</v>
      </c>
      <c r="AH252" t="s">
        <v>4410</v>
      </c>
      <c r="AI252" t="s">
        <v>4411</v>
      </c>
      <c r="AJ252" t="s">
        <v>4412</v>
      </c>
      <c r="AK252" t="s">
        <v>4413</v>
      </c>
      <c r="AL252" t="s">
        <v>4414</v>
      </c>
      <c r="AM252" t="s">
        <v>4415</v>
      </c>
      <c r="AN252" t="s">
        <v>4416</v>
      </c>
      <c r="AO252" t="s">
        <v>4417</v>
      </c>
      <c r="AP252" t="s">
        <v>4418</v>
      </c>
      <c r="AQ252" t="s">
        <v>4419</v>
      </c>
      <c r="AR252">
        <v>0.35</v>
      </c>
      <c r="AS252" t="s">
        <v>154</v>
      </c>
      <c r="AT252">
        <v>1</v>
      </c>
      <c r="AU252">
        <v>35176.706005924701</v>
      </c>
      <c r="AV252">
        <v>17271.23131415201</v>
      </c>
      <c r="AW252">
        <v>2506.3048000000003</v>
      </c>
      <c r="AX252">
        <v>2611.9533951396497</v>
      </c>
      <c r="AY252">
        <v>750.59972179857687</v>
      </c>
      <c r="AZ252">
        <v>4719.4792399999997</v>
      </c>
      <c r="BA252">
        <v>1321.8600000000001</v>
      </c>
      <c r="BB252">
        <v>26.611521648226514</v>
      </c>
      <c r="BC252">
        <v>5.8226668969386832</v>
      </c>
      <c r="BD252">
        <v>13.06585516934623</v>
      </c>
      <c r="BE252">
        <v>2.8588414965672428</v>
      </c>
      <c r="BF252">
        <v>2093</v>
      </c>
      <c r="BG252" t="s">
        <v>4420</v>
      </c>
      <c r="BH252" t="s">
        <v>3855</v>
      </c>
      <c r="BI252">
        <v>9553</v>
      </c>
      <c r="BJ252" s="1">
        <v>44804</v>
      </c>
      <c r="BK252">
        <v>83.761719999999997</v>
      </c>
    </row>
    <row r="253" spans="1:63" ht="16.5" x14ac:dyDescent="0.3">
      <c r="A253">
        <v>8078</v>
      </c>
      <c r="B253" t="s">
        <v>4421</v>
      </c>
      <c r="C253" t="s">
        <v>4422</v>
      </c>
      <c r="D253" t="s">
        <v>4423</v>
      </c>
      <c r="F253" s="1">
        <v>44561</v>
      </c>
      <c r="G253" s="1">
        <v>44926</v>
      </c>
      <c r="H253" t="s">
        <v>119</v>
      </c>
      <c r="I253" t="s">
        <v>639</v>
      </c>
      <c r="K253" t="s">
        <v>303</v>
      </c>
      <c r="L253" t="s">
        <v>100</v>
      </c>
      <c r="M253" t="s">
        <v>120</v>
      </c>
      <c r="N253" t="s">
        <v>1084</v>
      </c>
      <c r="P253" t="s">
        <v>4424</v>
      </c>
      <c r="Q253" t="s">
        <v>4425</v>
      </c>
      <c r="R253" t="s">
        <v>1703</v>
      </c>
      <c r="S253" t="s">
        <v>4426</v>
      </c>
      <c r="T253" t="s">
        <v>4427</v>
      </c>
      <c r="U253" t="s">
        <v>4428</v>
      </c>
      <c r="V253" t="s">
        <v>3286</v>
      </c>
      <c r="W253" t="s">
        <v>3287</v>
      </c>
      <c r="X253" t="s">
        <v>3288</v>
      </c>
      <c r="Y253" t="s">
        <v>109</v>
      </c>
      <c r="Z253">
        <v>465</v>
      </c>
      <c r="AA253" t="s">
        <v>1707</v>
      </c>
      <c r="AB253" t="s">
        <v>1708</v>
      </c>
      <c r="AC253" t="s">
        <v>1709</v>
      </c>
      <c r="AD253" t="s">
        <v>1675</v>
      </c>
      <c r="AE253" s="4" t="s">
        <v>4429</v>
      </c>
      <c r="AF253" s="3">
        <v>1500000</v>
      </c>
      <c r="AG253" s="3" t="s">
        <v>19447</v>
      </c>
      <c r="AH253" t="s">
        <v>4430</v>
      </c>
      <c r="AI253" t="s">
        <v>4431</v>
      </c>
      <c r="AJ253" t="s">
        <v>4432</v>
      </c>
      <c r="AK253" t="s">
        <v>4433</v>
      </c>
      <c r="AL253" t="s">
        <v>4434</v>
      </c>
      <c r="AM253" t="s">
        <v>4435</v>
      </c>
      <c r="AN253" t="s">
        <v>4436</v>
      </c>
      <c r="AO253" t="s">
        <v>4437</v>
      </c>
      <c r="AP253" t="s">
        <v>4438</v>
      </c>
      <c r="AQ253" t="s">
        <v>4439</v>
      </c>
      <c r="AR253">
        <v>0.18</v>
      </c>
      <c r="AS253" t="s">
        <v>890</v>
      </c>
      <c r="AT253">
        <v>0</v>
      </c>
      <c r="AU253">
        <v>54112.395899517331</v>
      </c>
      <c r="AV253">
        <v>20281.491527144717</v>
      </c>
      <c r="AW253">
        <v>2525.0490552000001</v>
      </c>
      <c r="AX253">
        <v>1418.1274866563681</v>
      </c>
      <c r="AY253">
        <v>712.97453243693997</v>
      </c>
      <c r="AZ253">
        <v>2647.6646000000001</v>
      </c>
      <c r="BA253">
        <v>450.0402292</v>
      </c>
      <c r="BB253">
        <v>120.23901951100801</v>
      </c>
      <c r="BC253">
        <v>17.468544901191297</v>
      </c>
      <c r="BD253">
        <v>45.065952355409372</v>
      </c>
      <c r="BE253">
        <v>6.5472640698250544</v>
      </c>
      <c r="BF253">
        <v>631</v>
      </c>
      <c r="BG253" t="s">
        <v>4440</v>
      </c>
      <c r="BH253" t="s">
        <v>4440</v>
      </c>
      <c r="BI253">
        <v>6839</v>
      </c>
      <c r="BJ253" s="1">
        <v>44865</v>
      </c>
      <c r="BK253">
        <v>27.837669999999999</v>
      </c>
    </row>
    <row r="254" spans="1:63" ht="16.5" x14ac:dyDescent="0.3">
      <c r="A254">
        <v>8079</v>
      </c>
      <c r="B254" t="s">
        <v>4441</v>
      </c>
      <c r="C254" t="s">
        <v>4442</v>
      </c>
      <c r="D254" t="s">
        <v>4443</v>
      </c>
      <c r="F254" s="1">
        <v>44196</v>
      </c>
      <c r="G254" s="1">
        <v>44562</v>
      </c>
      <c r="H254" t="s">
        <v>65</v>
      </c>
      <c r="I254" t="s">
        <v>639</v>
      </c>
      <c r="K254" t="s">
        <v>68</v>
      </c>
      <c r="L254" t="s">
        <v>68</v>
      </c>
      <c r="M254" t="s">
        <v>120</v>
      </c>
      <c r="N254" t="s">
        <v>1084</v>
      </c>
      <c r="P254" t="s">
        <v>4424</v>
      </c>
      <c r="Q254" t="s">
        <v>4425</v>
      </c>
      <c r="R254" t="s">
        <v>1703</v>
      </c>
      <c r="S254" t="s">
        <v>4426</v>
      </c>
      <c r="T254" t="s">
        <v>4427</v>
      </c>
      <c r="U254" t="s">
        <v>4428</v>
      </c>
      <c r="V254" t="s">
        <v>3286</v>
      </c>
      <c r="W254" t="s">
        <v>3287</v>
      </c>
      <c r="X254" t="s">
        <v>3288</v>
      </c>
      <c r="Y254" t="s">
        <v>109</v>
      </c>
      <c r="Z254">
        <v>465</v>
      </c>
      <c r="AA254" t="s">
        <v>1707</v>
      </c>
      <c r="AB254" t="s">
        <v>1708</v>
      </c>
      <c r="AC254" t="s">
        <v>1709</v>
      </c>
      <c r="AD254" t="s">
        <v>1675</v>
      </c>
      <c r="AE254" s="4" t="s">
        <v>4444</v>
      </c>
      <c r="AF254" s="3">
        <v>2000000</v>
      </c>
      <c r="AG254" s="3" t="s">
        <v>19447</v>
      </c>
      <c r="AH254" t="s">
        <v>4445</v>
      </c>
      <c r="AI254" t="s">
        <v>4446</v>
      </c>
      <c r="AJ254" t="s">
        <v>4432</v>
      </c>
      <c r="AK254" t="s">
        <v>4447</v>
      </c>
      <c r="AL254" t="s">
        <v>4448</v>
      </c>
      <c r="AM254" t="s">
        <v>4449</v>
      </c>
      <c r="AN254" t="s">
        <v>4450</v>
      </c>
      <c r="AO254" t="s">
        <v>4451</v>
      </c>
      <c r="AP254" t="s">
        <v>4452</v>
      </c>
      <c r="AQ254" t="s">
        <v>4453</v>
      </c>
      <c r="AR254">
        <v>0.64</v>
      </c>
      <c r="AS254" t="s">
        <v>94</v>
      </c>
      <c r="AT254">
        <v>0</v>
      </c>
      <c r="AU254">
        <v>11289.679918089108</v>
      </c>
      <c r="AV254">
        <v>9393.6197816779804</v>
      </c>
      <c r="AW254">
        <v>1241.3309394</v>
      </c>
      <c r="AX254">
        <v>851.53711262086301</v>
      </c>
      <c r="AY254">
        <v>248.71412074341436</v>
      </c>
      <c r="AZ254">
        <v>3103.1995099999999</v>
      </c>
      <c r="BA254">
        <v>513.54462000000001</v>
      </c>
      <c r="BB254">
        <v>21.983834468150217</v>
      </c>
      <c r="BC254">
        <v>3.1215036265474239</v>
      </c>
      <c r="BD254">
        <v>18.291730486199974</v>
      </c>
      <c r="BE254">
        <v>2.5972585961390586</v>
      </c>
      <c r="BF254">
        <v>267</v>
      </c>
      <c r="BG254" t="s">
        <v>4454</v>
      </c>
      <c r="BH254" t="s">
        <v>4454</v>
      </c>
      <c r="BJ254" s="1"/>
      <c r="BK254">
        <v>62.251449999999998</v>
      </c>
    </row>
    <row r="255" spans="1:63" ht="16.5" x14ac:dyDescent="0.3">
      <c r="A255">
        <v>8080</v>
      </c>
      <c r="B255" t="s">
        <v>4455</v>
      </c>
      <c r="C255" t="s">
        <v>4456</v>
      </c>
      <c r="D255" t="s">
        <v>4457</v>
      </c>
      <c r="F255" s="1">
        <v>44196</v>
      </c>
      <c r="G255" s="1">
        <v>44196</v>
      </c>
      <c r="H255" t="s">
        <v>131</v>
      </c>
      <c r="I255" t="s">
        <v>639</v>
      </c>
      <c r="K255" t="s">
        <v>68</v>
      </c>
      <c r="L255" t="s">
        <v>68</v>
      </c>
      <c r="M255" t="s">
        <v>120</v>
      </c>
      <c r="N255" t="s">
        <v>2869</v>
      </c>
      <c r="P255" t="s">
        <v>4458</v>
      </c>
      <c r="Q255" t="s">
        <v>4459</v>
      </c>
      <c r="R255" t="s">
        <v>1703</v>
      </c>
      <c r="S255" t="s">
        <v>4460</v>
      </c>
      <c r="T255" t="s">
        <v>4427</v>
      </c>
      <c r="U255" t="s">
        <v>4428</v>
      </c>
      <c r="V255" t="s">
        <v>3286</v>
      </c>
      <c r="W255" t="s">
        <v>3287</v>
      </c>
      <c r="X255" t="s">
        <v>3288</v>
      </c>
      <c r="Y255" t="s">
        <v>109</v>
      </c>
      <c r="Z255">
        <v>465</v>
      </c>
      <c r="AA255" t="s">
        <v>1707</v>
      </c>
      <c r="AB255" t="s">
        <v>1708</v>
      </c>
      <c r="AC255" t="s">
        <v>1709</v>
      </c>
      <c r="AD255" t="s">
        <v>1675</v>
      </c>
      <c r="AE255" s="4" t="s">
        <v>4461</v>
      </c>
      <c r="AF255" s="3">
        <v>7000000</v>
      </c>
      <c r="AG255" s="3" t="s">
        <v>19447</v>
      </c>
      <c r="AH255" t="s">
        <v>4462</v>
      </c>
      <c r="AI255" t="s">
        <v>4463</v>
      </c>
      <c r="AJ255" t="s">
        <v>4464</v>
      </c>
      <c r="AK255" t="s">
        <v>4465</v>
      </c>
      <c r="AL255" t="s">
        <v>4466</v>
      </c>
      <c r="AM255" t="s">
        <v>4449</v>
      </c>
      <c r="AN255" t="s">
        <v>4467</v>
      </c>
      <c r="AO255" t="s">
        <v>4468</v>
      </c>
      <c r="AP255" t="s">
        <v>4469</v>
      </c>
      <c r="AQ255" t="s">
        <v>4470</v>
      </c>
      <c r="AR255">
        <v>0.64</v>
      </c>
      <c r="AS255" t="s">
        <v>94</v>
      </c>
      <c r="AT255">
        <v>0</v>
      </c>
      <c r="AU255">
        <v>290813.67524708511</v>
      </c>
      <c r="AV255">
        <v>189303.11675890005</v>
      </c>
      <c r="AW255">
        <v>4325.0182193999999</v>
      </c>
      <c r="AX255">
        <v>6692.8467087651406</v>
      </c>
      <c r="AY255">
        <v>3252.9992735601968</v>
      </c>
      <c r="AZ255">
        <v>6046.6821299999992</v>
      </c>
      <c r="BA255">
        <v>3263.5446200000001</v>
      </c>
      <c r="BB255">
        <v>89.109759206259952</v>
      </c>
      <c r="BC255">
        <v>31.23593904381385</v>
      </c>
      <c r="BD255">
        <v>58.005371092153197</v>
      </c>
      <c r="BE255">
        <v>20.332814854256913</v>
      </c>
      <c r="BF255">
        <v>-99</v>
      </c>
      <c r="BG255" t="s">
        <v>4471</v>
      </c>
      <c r="BJ255" s="1"/>
    </row>
    <row r="256" spans="1:63" ht="16.5" x14ac:dyDescent="0.3">
      <c r="A256">
        <v>8081</v>
      </c>
      <c r="B256" t="s">
        <v>4472</v>
      </c>
      <c r="C256" t="s">
        <v>4473</v>
      </c>
      <c r="D256" t="s">
        <v>4474</v>
      </c>
      <c r="F256" s="1">
        <v>44926</v>
      </c>
      <c r="G256" s="1">
        <v>44926</v>
      </c>
      <c r="H256" t="s">
        <v>98</v>
      </c>
      <c r="I256" t="s">
        <v>639</v>
      </c>
      <c r="K256" t="s">
        <v>303</v>
      </c>
      <c r="L256" t="s">
        <v>100</v>
      </c>
      <c r="P256" t="s">
        <v>4475</v>
      </c>
      <c r="Q256" t="s">
        <v>4476</v>
      </c>
      <c r="R256" t="s">
        <v>1703</v>
      </c>
      <c r="S256" t="s">
        <v>4477</v>
      </c>
      <c r="T256" t="s">
        <v>4427</v>
      </c>
      <c r="U256" t="s">
        <v>4428</v>
      </c>
      <c r="V256" t="s">
        <v>3286</v>
      </c>
      <c r="W256" t="s">
        <v>3287</v>
      </c>
      <c r="X256" t="s">
        <v>3288</v>
      </c>
      <c r="Y256" t="s">
        <v>109</v>
      </c>
      <c r="Z256">
        <v>465</v>
      </c>
      <c r="AA256" t="s">
        <v>1707</v>
      </c>
      <c r="AB256" t="s">
        <v>1708</v>
      </c>
      <c r="AC256" t="s">
        <v>1709</v>
      </c>
      <c r="AD256" t="s">
        <v>1675</v>
      </c>
      <c r="AE256" s="4" t="s">
        <v>4478</v>
      </c>
      <c r="AF256" s="3">
        <v>11000000</v>
      </c>
      <c r="AG256" s="3" t="s">
        <v>19447</v>
      </c>
      <c r="AH256" t="s">
        <v>4479</v>
      </c>
      <c r="AI256" t="s">
        <v>4480</v>
      </c>
      <c r="AJ256" t="s">
        <v>4481</v>
      </c>
      <c r="AK256" t="s">
        <v>4482</v>
      </c>
      <c r="AL256" t="s">
        <v>4483</v>
      </c>
      <c r="AM256" t="s">
        <v>4484</v>
      </c>
      <c r="AN256" t="s">
        <v>4485</v>
      </c>
      <c r="AO256" t="s">
        <v>4486</v>
      </c>
      <c r="AP256" t="s">
        <v>4487</v>
      </c>
      <c r="AQ256" t="s">
        <v>4488</v>
      </c>
      <c r="AR256">
        <v>0.18</v>
      </c>
      <c r="AS256" t="s">
        <v>890</v>
      </c>
      <c r="AT256">
        <v>0</v>
      </c>
      <c r="AU256">
        <v>0</v>
      </c>
      <c r="AV256">
        <v>0</v>
      </c>
      <c r="AW256">
        <v>671.98875999999996</v>
      </c>
      <c r="AX256">
        <v>6664.096494949702</v>
      </c>
      <c r="AY256">
        <v>420.82454655063424</v>
      </c>
      <c r="AZ256">
        <v>3598.00893</v>
      </c>
      <c r="BA256">
        <v>5838.333333333333</v>
      </c>
      <c r="BB256">
        <v>0</v>
      </c>
      <c r="BC256">
        <v>0</v>
      </c>
      <c r="BD256">
        <v>0</v>
      </c>
      <c r="BE256">
        <v>0</v>
      </c>
      <c r="BF256">
        <v>631</v>
      </c>
      <c r="BG256" t="s">
        <v>4489</v>
      </c>
      <c r="BJ256" s="1"/>
    </row>
    <row r="257" spans="1:63" ht="60.75" x14ac:dyDescent="0.3">
      <c r="A257">
        <v>8082</v>
      </c>
      <c r="B257" t="s">
        <v>4490</v>
      </c>
      <c r="C257" t="s">
        <v>4491</v>
      </c>
      <c r="D257" t="s">
        <v>4492</v>
      </c>
      <c r="E257" t="s">
        <v>4493</v>
      </c>
      <c r="F257" s="1">
        <v>45291</v>
      </c>
      <c r="G257" s="1">
        <v>46022</v>
      </c>
      <c r="H257" t="s">
        <v>119</v>
      </c>
      <c r="I257" t="s">
        <v>515</v>
      </c>
      <c r="J257" t="s">
        <v>2394</v>
      </c>
      <c r="K257" t="s">
        <v>99</v>
      </c>
      <c r="L257" t="s">
        <v>99</v>
      </c>
      <c r="M257" t="s">
        <v>303</v>
      </c>
      <c r="N257" t="s">
        <v>1661</v>
      </c>
      <c r="P257" t="s">
        <v>4494</v>
      </c>
      <c r="Q257" t="s">
        <v>4495</v>
      </c>
      <c r="R257" t="s">
        <v>1664</v>
      </c>
      <c r="S257" t="s">
        <v>4496</v>
      </c>
      <c r="T257" t="s">
        <v>2554</v>
      </c>
      <c r="U257" t="s">
        <v>2555</v>
      </c>
      <c r="V257" t="s">
        <v>1776</v>
      </c>
      <c r="W257" t="s">
        <v>1777</v>
      </c>
      <c r="X257" t="s">
        <v>1778</v>
      </c>
      <c r="Y257" t="s">
        <v>1671</v>
      </c>
      <c r="Z257">
        <v>470</v>
      </c>
      <c r="AA257" t="s">
        <v>1672</v>
      </c>
      <c r="AB257" t="s">
        <v>1673</v>
      </c>
      <c r="AC257" t="s">
        <v>1674</v>
      </c>
      <c r="AD257" t="s">
        <v>1675</v>
      </c>
      <c r="AE257" s="4" t="s">
        <v>4497</v>
      </c>
      <c r="AF257" s="3">
        <v>11867000</v>
      </c>
      <c r="AG257" s="3" t="s">
        <v>19447</v>
      </c>
      <c r="AH257" t="s">
        <v>4498</v>
      </c>
      <c r="AI257" t="s">
        <v>4499</v>
      </c>
      <c r="AJ257" t="s">
        <v>4500</v>
      </c>
      <c r="AK257" t="s">
        <v>4501</v>
      </c>
      <c r="AL257" t="s">
        <v>4502</v>
      </c>
      <c r="AM257" t="s">
        <v>4503</v>
      </c>
      <c r="AN257" t="s">
        <v>4504</v>
      </c>
      <c r="AO257" t="s">
        <v>4505</v>
      </c>
      <c r="AP257" t="s">
        <v>4506</v>
      </c>
      <c r="AQ257" t="s">
        <v>4507</v>
      </c>
      <c r="AR257">
        <v>0.25</v>
      </c>
      <c r="AS257" t="s">
        <v>94</v>
      </c>
      <c r="AT257">
        <v>0</v>
      </c>
      <c r="AU257">
        <v>886020.81845829729</v>
      </c>
      <c r="AV257">
        <v>387894.21890219772</v>
      </c>
      <c r="AW257">
        <v>7858.2139640000005</v>
      </c>
      <c r="AX257">
        <v>10217.439149199237</v>
      </c>
      <c r="AY257">
        <v>1987.8934094553222</v>
      </c>
      <c r="AZ257">
        <v>8126.6775283333336</v>
      </c>
      <c r="BA257">
        <v>7890.1699699999999</v>
      </c>
      <c r="BB257">
        <v>112.29426258586636</v>
      </c>
      <c r="BC257">
        <v>55.31805297830887</v>
      </c>
      <c r="BD257">
        <v>49.161706322810396</v>
      </c>
      <c r="BE257">
        <v>24.21788800465016</v>
      </c>
      <c r="BF257">
        <v>1727</v>
      </c>
      <c r="BG257" t="s">
        <v>4508</v>
      </c>
      <c r="BJ257" s="1"/>
    </row>
    <row r="258" spans="1:63" ht="60.75" x14ac:dyDescent="0.3">
      <c r="A258">
        <v>8083</v>
      </c>
      <c r="B258" t="s">
        <v>4509</v>
      </c>
      <c r="C258" t="s">
        <v>4510</v>
      </c>
      <c r="D258" t="s">
        <v>4511</v>
      </c>
      <c r="E258" t="s">
        <v>4493</v>
      </c>
      <c r="F258" s="1">
        <v>44561</v>
      </c>
      <c r="G258" s="1">
        <v>45291</v>
      </c>
      <c r="H258" t="s">
        <v>119</v>
      </c>
      <c r="I258" t="s">
        <v>515</v>
      </c>
      <c r="J258" t="s">
        <v>2394</v>
      </c>
      <c r="K258" t="s">
        <v>99</v>
      </c>
      <c r="L258" t="s">
        <v>99</v>
      </c>
      <c r="N258" t="s">
        <v>1661</v>
      </c>
      <c r="P258" t="s">
        <v>4494</v>
      </c>
      <c r="Q258" t="s">
        <v>4495</v>
      </c>
      <c r="R258" t="s">
        <v>1664</v>
      </c>
      <c r="S258" t="s">
        <v>4496</v>
      </c>
      <c r="T258" t="s">
        <v>2554</v>
      </c>
      <c r="U258" t="s">
        <v>2555</v>
      </c>
      <c r="V258" t="s">
        <v>1776</v>
      </c>
      <c r="W258" t="s">
        <v>1777</v>
      </c>
      <c r="X258" t="s">
        <v>1778</v>
      </c>
      <c r="Y258" t="s">
        <v>1671</v>
      </c>
      <c r="Z258">
        <v>470</v>
      </c>
      <c r="AA258" t="s">
        <v>1672</v>
      </c>
      <c r="AB258" t="s">
        <v>1673</v>
      </c>
      <c r="AC258" t="s">
        <v>1674</v>
      </c>
      <c r="AD258" t="s">
        <v>1675</v>
      </c>
      <c r="AE258" s="4" t="s">
        <v>4512</v>
      </c>
      <c r="AF258" s="3">
        <v>18300000</v>
      </c>
      <c r="AG258" s="3" t="s">
        <v>19447</v>
      </c>
      <c r="AH258" t="s">
        <v>4498</v>
      </c>
      <c r="AI258" t="s">
        <v>4513</v>
      </c>
      <c r="AJ258" t="s">
        <v>4514</v>
      </c>
      <c r="AK258" t="s">
        <v>4515</v>
      </c>
      <c r="AL258" t="s">
        <v>4502</v>
      </c>
      <c r="AM258" t="s">
        <v>4503</v>
      </c>
      <c r="AN258" t="s">
        <v>4504</v>
      </c>
      <c r="AO258" t="s">
        <v>4516</v>
      </c>
      <c r="AP258" t="s">
        <v>4506</v>
      </c>
      <c r="AQ258" t="s">
        <v>4517</v>
      </c>
      <c r="AR258">
        <v>0.25</v>
      </c>
      <c r="AS258" t="s">
        <v>94</v>
      </c>
      <c r="AT258">
        <v>0</v>
      </c>
      <c r="AU258">
        <v>1237689.8994440408</v>
      </c>
      <c r="AV258">
        <v>541793.55124462023</v>
      </c>
      <c r="AW258">
        <v>12040.434812399999</v>
      </c>
      <c r="AX258">
        <v>14399.659997599236</v>
      </c>
      <c r="AY258">
        <v>1987.8934094553222</v>
      </c>
      <c r="AZ258">
        <v>8126.6775283333336</v>
      </c>
      <c r="BA258">
        <v>11957.575676999999</v>
      </c>
      <c r="BB258">
        <v>103.50675863375015</v>
      </c>
      <c r="BC258">
        <v>61.624890245626588</v>
      </c>
      <c r="BD258">
        <v>45.309648534087231</v>
      </c>
      <c r="BE258">
        <v>26.976036684338755</v>
      </c>
      <c r="BF258">
        <v>996</v>
      </c>
      <c r="BG258" t="s">
        <v>4518</v>
      </c>
      <c r="BJ258" s="1"/>
    </row>
    <row r="259" spans="1:63" ht="30" x14ac:dyDescent="0.25">
      <c r="A259">
        <v>8085</v>
      </c>
      <c r="B259" t="s">
        <v>4519</v>
      </c>
      <c r="C259" t="s">
        <v>4520</v>
      </c>
      <c r="D259" t="s">
        <v>4521</v>
      </c>
      <c r="E259" t="s">
        <v>4522</v>
      </c>
      <c r="F259" s="1">
        <v>44561</v>
      </c>
      <c r="G259" s="1">
        <v>45351</v>
      </c>
      <c r="H259" t="s">
        <v>119</v>
      </c>
      <c r="I259" t="s">
        <v>515</v>
      </c>
      <c r="J259" t="s">
        <v>2394</v>
      </c>
      <c r="K259" t="s">
        <v>100</v>
      </c>
      <c r="L259" t="s">
        <v>99</v>
      </c>
      <c r="M259" t="s">
        <v>303</v>
      </c>
      <c r="N259" t="s">
        <v>4523</v>
      </c>
      <c r="O259" t="s">
        <v>4524</v>
      </c>
      <c r="P259" t="s">
        <v>1942</v>
      </c>
      <c r="Q259" t="s">
        <v>1943</v>
      </c>
      <c r="R259" t="s">
        <v>1748</v>
      </c>
      <c r="S259" t="s">
        <v>1944</v>
      </c>
      <c r="T259" t="s">
        <v>1888</v>
      </c>
      <c r="U259" t="s">
        <v>1889</v>
      </c>
      <c r="V259" t="s">
        <v>1890</v>
      </c>
      <c r="W259" t="s">
        <v>1891</v>
      </c>
      <c r="X259" t="s">
        <v>1892</v>
      </c>
      <c r="Y259" t="s">
        <v>1755</v>
      </c>
      <c r="Z259">
        <v>467</v>
      </c>
      <c r="AA259" t="s">
        <v>1756</v>
      </c>
      <c r="AB259" t="s">
        <v>1757</v>
      </c>
      <c r="AC259" t="s">
        <v>1758</v>
      </c>
      <c r="AD259" t="s">
        <v>1675</v>
      </c>
      <c r="AE259" s="4" t="s">
        <v>4525</v>
      </c>
      <c r="AH259" t="s">
        <v>4526</v>
      </c>
      <c r="AI259" t="s">
        <v>4527</v>
      </c>
      <c r="AJ259" t="s">
        <v>4528</v>
      </c>
      <c r="AK259" t="s">
        <v>4529</v>
      </c>
      <c r="AL259" t="s">
        <v>4530</v>
      </c>
      <c r="AM259" t="s">
        <v>4531</v>
      </c>
      <c r="AN259" t="s">
        <v>4532</v>
      </c>
      <c r="AO259" t="s">
        <v>4533</v>
      </c>
      <c r="AP259" t="s">
        <v>4534</v>
      </c>
      <c r="AQ259" t="s">
        <v>4535</v>
      </c>
      <c r="AR259">
        <v>0.3</v>
      </c>
      <c r="AS259" t="s">
        <v>154</v>
      </c>
      <c r="AT259">
        <v>1</v>
      </c>
      <c r="AU259">
        <v>1966640.4053401055</v>
      </c>
      <c r="AV259">
        <v>952817.45419714286</v>
      </c>
      <c r="AW259">
        <v>53449.613599999997</v>
      </c>
      <c r="AX259">
        <v>53449.613599999997</v>
      </c>
      <c r="AY259">
        <v>549.20510564489007</v>
      </c>
      <c r="AZ259">
        <v>3206.6444667679998</v>
      </c>
      <c r="BA259">
        <v>53146.202799999999</v>
      </c>
      <c r="BB259">
        <v>37.004344651695519</v>
      </c>
      <c r="BC259">
        <v>34.898687479449841</v>
      </c>
      <c r="BD259">
        <v>17.928232009025919</v>
      </c>
      <c r="BE259">
        <v>16.90806233244281</v>
      </c>
      <c r="BF259">
        <v>1056</v>
      </c>
      <c r="BI259">
        <v>7445</v>
      </c>
      <c r="BJ259" s="1">
        <v>44530</v>
      </c>
    </row>
    <row r="260" spans="1:63" x14ac:dyDescent="0.25">
      <c r="A260">
        <v>8086</v>
      </c>
      <c r="B260" t="s">
        <v>4536</v>
      </c>
      <c r="C260" t="s">
        <v>4537</v>
      </c>
      <c r="D260" t="s">
        <v>4538</v>
      </c>
      <c r="E260" t="s">
        <v>4539</v>
      </c>
      <c r="F260" s="1">
        <v>45169</v>
      </c>
      <c r="G260" s="1">
        <v>45900</v>
      </c>
      <c r="H260" t="s">
        <v>98</v>
      </c>
      <c r="I260" t="s">
        <v>515</v>
      </c>
      <c r="J260" t="s">
        <v>2394</v>
      </c>
      <c r="K260" t="s">
        <v>99</v>
      </c>
      <c r="L260" t="s">
        <v>120</v>
      </c>
      <c r="P260" t="s">
        <v>1942</v>
      </c>
      <c r="Q260" t="s">
        <v>1943</v>
      </c>
      <c r="R260" t="s">
        <v>1748</v>
      </c>
      <c r="S260" t="s">
        <v>1944</v>
      </c>
      <c r="T260" t="s">
        <v>4540</v>
      </c>
      <c r="U260" t="s">
        <v>4541</v>
      </c>
      <c r="V260" t="s">
        <v>3690</v>
      </c>
      <c r="W260" t="s">
        <v>3691</v>
      </c>
      <c r="X260" t="s">
        <v>3692</v>
      </c>
      <c r="Y260" t="s">
        <v>1671</v>
      </c>
      <c r="Z260">
        <v>467</v>
      </c>
      <c r="AA260" t="s">
        <v>1756</v>
      </c>
      <c r="AB260" t="s">
        <v>1757</v>
      </c>
      <c r="AC260" t="s">
        <v>1758</v>
      </c>
      <c r="AD260" t="s">
        <v>1675</v>
      </c>
      <c r="AE260" s="4"/>
      <c r="AR260">
        <v>0.1</v>
      </c>
      <c r="AS260" t="s">
        <v>154</v>
      </c>
      <c r="AT260">
        <v>2</v>
      </c>
      <c r="AU260">
        <v>0</v>
      </c>
      <c r="AV260">
        <v>0</v>
      </c>
      <c r="AX260">
        <v>2983.868234200665</v>
      </c>
      <c r="AY260">
        <v>549.20510564489007</v>
      </c>
      <c r="AZ260">
        <v>3206.6444667679998</v>
      </c>
      <c r="BA260">
        <v>2357.370555555558</v>
      </c>
      <c r="BB260">
        <v>0</v>
      </c>
      <c r="BC260">
        <v>0</v>
      </c>
      <c r="BD260">
        <v>0</v>
      </c>
      <c r="BE260">
        <v>0</v>
      </c>
      <c r="BF260">
        <v>1605</v>
      </c>
      <c r="BJ260" s="1"/>
    </row>
    <row r="261" spans="1:63" x14ac:dyDescent="0.25">
      <c r="A261">
        <v>8087</v>
      </c>
      <c r="B261" t="s">
        <v>4542</v>
      </c>
      <c r="C261" t="s">
        <v>4543</v>
      </c>
      <c r="D261" t="s">
        <v>4544</v>
      </c>
      <c r="F261" s="1">
        <v>45016</v>
      </c>
      <c r="G261" s="1">
        <v>45291</v>
      </c>
      <c r="H261" t="s">
        <v>98</v>
      </c>
      <c r="I261" t="s">
        <v>66</v>
      </c>
      <c r="K261" t="s">
        <v>100</v>
      </c>
      <c r="L261" t="s">
        <v>133</v>
      </c>
      <c r="N261" t="s">
        <v>2146</v>
      </c>
      <c r="P261" t="s">
        <v>2147</v>
      </c>
      <c r="Q261" t="s">
        <v>2148</v>
      </c>
      <c r="R261" t="s">
        <v>2081</v>
      </c>
      <c r="S261" t="s">
        <v>2149</v>
      </c>
      <c r="T261" t="s">
        <v>4540</v>
      </c>
      <c r="U261" t="s">
        <v>4541</v>
      </c>
      <c r="V261" t="s">
        <v>3690</v>
      </c>
      <c r="W261" t="s">
        <v>3691</v>
      </c>
      <c r="X261" t="s">
        <v>3692</v>
      </c>
      <c r="Y261" t="s">
        <v>1671</v>
      </c>
      <c r="Z261">
        <v>467</v>
      </c>
      <c r="AA261" t="s">
        <v>1756</v>
      </c>
      <c r="AB261" t="s">
        <v>1757</v>
      </c>
      <c r="AC261" t="s">
        <v>1758</v>
      </c>
      <c r="AD261" t="s">
        <v>1675</v>
      </c>
      <c r="AE261" s="4"/>
      <c r="AR261">
        <v>0.42</v>
      </c>
      <c r="AS261" t="s">
        <v>890</v>
      </c>
      <c r="AT261">
        <v>0</v>
      </c>
      <c r="AX261">
        <v>1469.6244362127443</v>
      </c>
      <c r="AY261">
        <v>53.62947619863008</v>
      </c>
      <c r="BA261">
        <v>1382.3766666666672</v>
      </c>
      <c r="BF261">
        <v>996</v>
      </c>
      <c r="BJ261" s="1"/>
    </row>
    <row r="262" spans="1:63" ht="30.75" x14ac:dyDescent="0.3">
      <c r="A262">
        <v>8088</v>
      </c>
      <c r="B262" t="s">
        <v>4545</v>
      </c>
      <c r="C262" t="s">
        <v>4546</v>
      </c>
      <c r="D262" t="s">
        <v>4547</v>
      </c>
      <c r="E262" t="s">
        <v>4548</v>
      </c>
      <c r="F262" s="1">
        <v>45657</v>
      </c>
      <c r="G262" s="1">
        <v>45747</v>
      </c>
      <c r="H262" t="s">
        <v>119</v>
      </c>
      <c r="I262" t="s">
        <v>639</v>
      </c>
      <c r="J262" t="s">
        <v>2394</v>
      </c>
      <c r="K262" t="s">
        <v>303</v>
      </c>
      <c r="L262" t="s">
        <v>100</v>
      </c>
      <c r="M262" t="s">
        <v>303</v>
      </c>
      <c r="N262" t="s">
        <v>4549</v>
      </c>
      <c r="P262" t="s">
        <v>2329</v>
      </c>
      <c r="Q262" t="s">
        <v>2330</v>
      </c>
      <c r="R262" t="s">
        <v>2081</v>
      </c>
      <c r="S262" t="s">
        <v>2331</v>
      </c>
      <c r="T262" t="s">
        <v>4550</v>
      </c>
      <c r="U262" t="s">
        <v>4551</v>
      </c>
      <c r="V262" t="s">
        <v>3286</v>
      </c>
      <c r="W262" t="s">
        <v>3287</v>
      </c>
      <c r="X262" t="s">
        <v>3288</v>
      </c>
      <c r="Y262" t="s">
        <v>109</v>
      </c>
      <c r="Z262">
        <v>467</v>
      </c>
      <c r="AA262" t="s">
        <v>1756</v>
      </c>
      <c r="AB262" t="s">
        <v>1757</v>
      </c>
      <c r="AC262" t="s">
        <v>1758</v>
      </c>
      <c r="AD262" t="s">
        <v>1675</v>
      </c>
      <c r="AE262" s="4" t="s">
        <v>4552</v>
      </c>
      <c r="AF262" s="3">
        <v>7000000</v>
      </c>
      <c r="AG262" s="3" t="s">
        <v>19447</v>
      </c>
      <c r="AH262" t="s">
        <v>4553</v>
      </c>
      <c r="AI262" t="s">
        <v>4554</v>
      </c>
      <c r="AJ262" t="s">
        <v>4555</v>
      </c>
      <c r="AK262" t="s">
        <v>4556</v>
      </c>
      <c r="AL262" t="s">
        <v>4557</v>
      </c>
      <c r="AM262" t="s">
        <v>4558</v>
      </c>
      <c r="AN262" t="s">
        <v>4559</v>
      </c>
      <c r="AO262" t="s">
        <v>4560</v>
      </c>
      <c r="AP262" t="s">
        <v>4561</v>
      </c>
      <c r="AQ262" t="s">
        <v>4562</v>
      </c>
      <c r="AR262">
        <v>0.18</v>
      </c>
      <c r="AS262" t="s">
        <v>890</v>
      </c>
      <c r="AT262">
        <v>0</v>
      </c>
      <c r="AU262">
        <v>609601.85580876109</v>
      </c>
      <c r="AV262">
        <v>236031.07590734024</v>
      </c>
      <c r="AW262">
        <v>3968.6696000000002</v>
      </c>
      <c r="AX262">
        <v>3994.2454647841719</v>
      </c>
      <c r="AY262">
        <v>53.62947619863008</v>
      </c>
      <c r="AZ262">
        <v>127.51961</v>
      </c>
      <c r="BA262">
        <v>3908.8548799999999</v>
      </c>
      <c r="BB262">
        <v>155.95407722293368</v>
      </c>
      <c r="BC262">
        <v>151.02708069309028</v>
      </c>
      <c r="BD262">
        <v>60.383688613003784</v>
      </c>
      <c r="BE262">
        <v>58.476010214637014</v>
      </c>
      <c r="BF262">
        <v>1452</v>
      </c>
      <c r="BG262" t="s">
        <v>4563</v>
      </c>
      <c r="BH262" t="s">
        <v>4564</v>
      </c>
      <c r="BI262">
        <v>6845</v>
      </c>
      <c r="BJ262" s="1">
        <v>44926</v>
      </c>
      <c r="BK262">
        <v>127.51961</v>
      </c>
    </row>
    <row r="263" spans="1:63" ht="30" x14ac:dyDescent="0.25">
      <c r="A263">
        <v>8089</v>
      </c>
      <c r="B263" t="s">
        <v>4565</v>
      </c>
      <c r="C263" t="s">
        <v>4566</v>
      </c>
      <c r="D263" t="s">
        <v>4567</v>
      </c>
      <c r="E263" t="s">
        <v>4568</v>
      </c>
      <c r="F263" s="1">
        <v>45295</v>
      </c>
      <c r="G263" s="1">
        <v>45322</v>
      </c>
      <c r="H263" t="s">
        <v>119</v>
      </c>
      <c r="I263" t="s">
        <v>639</v>
      </c>
      <c r="K263" t="s">
        <v>99</v>
      </c>
      <c r="L263" t="s">
        <v>303</v>
      </c>
      <c r="M263" t="s">
        <v>120</v>
      </c>
      <c r="N263" t="s">
        <v>2146</v>
      </c>
      <c r="P263" t="s">
        <v>2147</v>
      </c>
      <c r="Q263" t="s">
        <v>2148</v>
      </c>
      <c r="R263" t="s">
        <v>2081</v>
      </c>
      <c r="S263" t="s">
        <v>2149</v>
      </c>
      <c r="T263" t="s">
        <v>4569</v>
      </c>
      <c r="U263" t="s">
        <v>4570</v>
      </c>
      <c r="V263" t="s">
        <v>2344</v>
      </c>
      <c r="W263" t="s">
        <v>2345</v>
      </c>
      <c r="X263" t="s">
        <v>2346</v>
      </c>
      <c r="Y263" t="s">
        <v>1671</v>
      </c>
      <c r="Z263">
        <v>467</v>
      </c>
      <c r="AA263" t="s">
        <v>1756</v>
      </c>
      <c r="AB263" t="s">
        <v>1757</v>
      </c>
      <c r="AC263" t="s">
        <v>1758</v>
      </c>
      <c r="AD263" t="s">
        <v>1675</v>
      </c>
      <c r="AE263" s="4" t="s">
        <v>2150</v>
      </c>
      <c r="AH263" t="s">
        <v>4571</v>
      </c>
      <c r="AI263" t="s">
        <v>4572</v>
      </c>
      <c r="AJ263" t="s">
        <v>4573</v>
      </c>
      <c r="AK263" t="s">
        <v>4574</v>
      </c>
      <c r="AL263" t="s">
        <v>4575</v>
      </c>
      <c r="AM263" t="s">
        <v>4576</v>
      </c>
      <c r="AN263" t="s">
        <v>4577</v>
      </c>
      <c r="AO263" t="s">
        <v>4578</v>
      </c>
      <c r="AP263" t="s">
        <v>4579</v>
      </c>
      <c r="AQ263" t="s">
        <v>4580</v>
      </c>
      <c r="AR263">
        <v>0.15</v>
      </c>
      <c r="AS263" t="s">
        <v>154</v>
      </c>
      <c r="AT263">
        <v>1</v>
      </c>
      <c r="AU263">
        <v>231002.4242681558</v>
      </c>
      <c r="AV263">
        <v>60340.880155358216</v>
      </c>
      <c r="AW263">
        <v>3796.5270572999998</v>
      </c>
      <c r="AX263">
        <v>3822.102922084172</v>
      </c>
      <c r="AY263">
        <v>258.42038670259001</v>
      </c>
      <c r="AZ263">
        <v>308.96475749999996</v>
      </c>
      <c r="BA263">
        <v>3796.5270572999998</v>
      </c>
      <c r="BB263">
        <v>60.845720518172534</v>
      </c>
      <c r="BC263">
        <v>56.266687327303593</v>
      </c>
      <c r="BD263">
        <v>15.89370475823007</v>
      </c>
      <c r="BE263">
        <v>14.697600891039102</v>
      </c>
      <c r="BF263">
        <v>1027</v>
      </c>
      <c r="BH263" t="s">
        <v>4581</v>
      </c>
      <c r="BI263">
        <v>6513</v>
      </c>
      <c r="BJ263" s="1">
        <v>45352</v>
      </c>
    </row>
    <row r="264" spans="1:63" ht="30" x14ac:dyDescent="0.25">
      <c r="A264">
        <v>8090</v>
      </c>
      <c r="B264" t="s">
        <v>4582</v>
      </c>
      <c r="C264" t="s">
        <v>4583</v>
      </c>
      <c r="D264" t="s">
        <v>4584</v>
      </c>
      <c r="E264" t="s">
        <v>4585</v>
      </c>
      <c r="F264" s="1">
        <v>45289</v>
      </c>
      <c r="G264" s="1">
        <v>45657</v>
      </c>
      <c r="H264" t="s">
        <v>98</v>
      </c>
      <c r="I264" t="s">
        <v>639</v>
      </c>
      <c r="K264" t="s">
        <v>99</v>
      </c>
      <c r="L264" t="s">
        <v>303</v>
      </c>
      <c r="M264" t="s">
        <v>120</v>
      </c>
      <c r="N264" t="s">
        <v>2146</v>
      </c>
      <c r="P264" t="s">
        <v>2147</v>
      </c>
      <c r="Q264" t="s">
        <v>2148</v>
      </c>
      <c r="R264" t="s">
        <v>2081</v>
      </c>
      <c r="S264" t="s">
        <v>2149</v>
      </c>
      <c r="T264" t="s">
        <v>4569</v>
      </c>
      <c r="U264" t="s">
        <v>4570</v>
      </c>
      <c r="V264" t="s">
        <v>2344</v>
      </c>
      <c r="W264" t="s">
        <v>2345</v>
      </c>
      <c r="X264" t="s">
        <v>2346</v>
      </c>
      <c r="Y264" t="s">
        <v>1671</v>
      </c>
      <c r="Z264">
        <v>467</v>
      </c>
      <c r="AA264" t="s">
        <v>1756</v>
      </c>
      <c r="AB264" t="s">
        <v>1757</v>
      </c>
      <c r="AC264" t="s">
        <v>1758</v>
      </c>
      <c r="AD264" t="s">
        <v>1675</v>
      </c>
      <c r="AE264" s="4" t="s">
        <v>4586</v>
      </c>
      <c r="AH264" t="s">
        <v>4587</v>
      </c>
      <c r="AI264" t="s">
        <v>4588</v>
      </c>
      <c r="AJ264" t="s">
        <v>4589</v>
      </c>
      <c r="AK264" t="s">
        <v>4590</v>
      </c>
      <c r="AL264" t="s">
        <v>4591</v>
      </c>
      <c r="AM264" t="s">
        <v>4576</v>
      </c>
      <c r="AN264" t="s">
        <v>4592</v>
      </c>
      <c r="AO264" t="s">
        <v>4593</v>
      </c>
      <c r="AP264" t="s">
        <v>4594</v>
      </c>
      <c r="AQ264" t="s">
        <v>4595</v>
      </c>
      <c r="AR264">
        <v>0.15</v>
      </c>
      <c r="AS264" t="s">
        <v>154</v>
      </c>
      <c r="AT264">
        <v>1</v>
      </c>
      <c r="AU264">
        <v>72745.97085039223</v>
      </c>
      <c r="AV264">
        <v>18946.774705677784</v>
      </c>
      <c r="AW264">
        <v>2816.527059</v>
      </c>
      <c r="AX264">
        <v>1715.2572094984582</v>
      </c>
      <c r="AY264">
        <v>258.42038670259001</v>
      </c>
      <c r="AZ264">
        <v>308.96475749999996</v>
      </c>
      <c r="BA264">
        <v>989.68134471428584</v>
      </c>
      <c r="BB264">
        <v>73.504437806083416</v>
      </c>
      <c r="BC264">
        <v>56.016778340423201</v>
      </c>
      <c r="BD264">
        <v>19.144318327175888</v>
      </c>
      <c r="BE264">
        <v>14.589636601821045</v>
      </c>
      <c r="BF264">
        <v>1362</v>
      </c>
      <c r="BH264" t="s">
        <v>4596</v>
      </c>
      <c r="BJ264" s="1"/>
    </row>
    <row r="265" spans="1:63" ht="90.75" x14ac:dyDescent="0.3">
      <c r="A265">
        <v>8091</v>
      </c>
      <c r="B265" t="s">
        <v>4597</v>
      </c>
      <c r="C265" t="s">
        <v>4598</v>
      </c>
      <c r="D265" t="s">
        <v>4599</v>
      </c>
      <c r="E265" t="s">
        <v>4600</v>
      </c>
      <c r="F265" s="1">
        <v>45291</v>
      </c>
      <c r="G265" s="1">
        <v>45687</v>
      </c>
      <c r="H265" t="s">
        <v>98</v>
      </c>
      <c r="I265" t="s">
        <v>515</v>
      </c>
      <c r="J265" t="s">
        <v>2394</v>
      </c>
      <c r="K265" t="s">
        <v>303</v>
      </c>
      <c r="L265" t="s">
        <v>99</v>
      </c>
      <c r="M265" t="s">
        <v>120</v>
      </c>
      <c r="O265" t="s">
        <v>4601</v>
      </c>
      <c r="P265" t="s">
        <v>2197</v>
      </c>
      <c r="Q265" t="s">
        <v>2198</v>
      </c>
      <c r="R265" t="s">
        <v>2081</v>
      </c>
      <c r="S265" t="s">
        <v>2199</v>
      </c>
      <c r="T265" t="s">
        <v>2240</v>
      </c>
      <c r="U265" t="s">
        <v>2241</v>
      </c>
      <c r="V265" t="s">
        <v>1776</v>
      </c>
      <c r="W265" t="s">
        <v>1777</v>
      </c>
      <c r="X265" t="s">
        <v>1778</v>
      </c>
      <c r="Y265" t="s">
        <v>1671</v>
      </c>
      <c r="Z265">
        <v>467</v>
      </c>
      <c r="AA265" t="s">
        <v>1756</v>
      </c>
      <c r="AB265" t="s">
        <v>1757</v>
      </c>
      <c r="AC265" t="s">
        <v>1758</v>
      </c>
      <c r="AD265" t="s">
        <v>1675</v>
      </c>
      <c r="AE265" s="4" t="s">
        <v>4602</v>
      </c>
      <c r="AF265" s="3">
        <v>274560000</v>
      </c>
      <c r="AG265" t="s">
        <v>19447</v>
      </c>
      <c r="AH265" t="s">
        <v>4603</v>
      </c>
      <c r="AI265" t="s">
        <v>4604</v>
      </c>
      <c r="AJ265" t="s">
        <v>4605</v>
      </c>
      <c r="AK265" t="s">
        <v>4606</v>
      </c>
      <c r="AL265" t="s">
        <v>4607</v>
      </c>
      <c r="AM265" t="s">
        <v>4608</v>
      </c>
      <c r="AN265" t="s">
        <v>4609</v>
      </c>
      <c r="AO265" t="s">
        <v>4610</v>
      </c>
      <c r="AP265" t="s">
        <v>4611</v>
      </c>
      <c r="AQ265" t="s">
        <v>4612</v>
      </c>
      <c r="AR265">
        <v>0.15</v>
      </c>
      <c r="AS265" t="s">
        <v>94</v>
      </c>
      <c r="AT265">
        <v>0</v>
      </c>
      <c r="AU265">
        <v>495882.5770828402</v>
      </c>
      <c r="AV265">
        <v>145828.40320937664</v>
      </c>
      <c r="AX265">
        <v>49632.325304292513</v>
      </c>
      <c r="AY265">
        <v>8735.7376795440396</v>
      </c>
      <c r="AZ265">
        <v>13994.671560000001</v>
      </c>
      <c r="BA265">
        <v>38927.154999999999</v>
      </c>
      <c r="BB265">
        <v>12.738731537992955</v>
      </c>
      <c r="BC265">
        <v>9.3700956545903491</v>
      </c>
      <c r="BD265">
        <v>3.7461870308625596</v>
      </c>
      <c r="BE265">
        <v>2.7555436516168621</v>
      </c>
      <c r="BF265">
        <v>1392</v>
      </c>
      <c r="BJ265" s="1"/>
    </row>
    <row r="266" spans="1:63" ht="30" x14ac:dyDescent="0.25">
      <c r="A266">
        <v>8092</v>
      </c>
      <c r="B266" t="s">
        <v>4613</v>
      </c>
      <c r="C266" t="s">
        <v>4614</v>
      </c>
      <c r="D266" t="s">
        <v>4615</v>
      </c>
      <c r="E266" t="s">
        <v>4616</v>
      </c>
      <c r="F266" s="1">
        <v>44525</v>
      </c>
      <c r="G266" s="1">
        <v>44890</v>
      </c>
      <c r="H266" t="s">
        <v>119</v>
      </c>
      <c r="I266" t="s">
        <v>515</v>
      </c>
      <c r="J266" t="s">
        <v>2394</v>
      </c>
      <c r="K266" t="s">
        <v>133</v>
      </c>
      <c r="L266" t="s">
        <v>99</v>
      </c>
      <c r="M266" t="s">
        <v>303</v>
      </c>
      <c r="N266" t="s">
        <v>1924</v>
      </c>
      <c r="O266" t="s">
        <v>4617</v>
      </c>
      <c r="P266" t="s">
        <v>2258</v>
      </c>
      <c r="Q266" t="s">
        <v>2259</v>
      </c>
      <c r="R266" t="s">
        <v>2081</v>
      </c>
      <c r="S266" t="s">
        <v>2260</v>
      </c>
      <c r="T266" t="s">
        <v>2240</v>
      </c>
      <c r="U266" t="s">
        <v>2241</v>
      </c>
      <c r="V266" t="s">
        <v>1776</v>
      </c>
      <c r="W266" t="s">
        <v>1777</v>
      </c>
      <c r="X266" t="s">
        <v>1778</v>
      </c>
      <c r="Y266" t="s">
        <v>1671</v>
      </c>
      <c r="Z266">
        <v>467</v>
      </c>
      <c r="AA266" t="s">
        <v>1756</v>
      </c>
      <c r="AB266" t="s">
        <v>1757</v>
      </c>
      <c r="AC266" t="s">
        <v>1758</v>
      </c>
      <c r="AD266" t="s">
        <v>1675</v>
      </c>
      <c r="AE266" s="4" t="s">
        <v>4618</v>
      </c>
      <c r="AH266" t="s">
        <v>4619</v>
      </c>
      <c r="AI266" t="s">
        <v>4620</v>
      </c>
      <c r="AJ266" t="s">
        <v>4621</v>
      </c>
      <c r="AK266" t="s">
        <v>4622</v>
      </c>
      <c r="AL266" t="s">
        <v>4623</v>
      </c>
      <c r="AM266" t="s">
        <v>4624</v>
      </c>
      <c r="AN266" t="s">
        <v>4625</v>
      </c>
      <c r="AO266" t="s">
        <v>4626</v>
      </c>
      <c r="AP266" t="s">
        <v>4627</v>
      </c>
      <c r="AQ266" t="s">
        <v>4628</v>
      </c>
      <c r="AR266">
        <v>0.35</v>
      </c>
      <c r="AS266" t="s">
        <v>154</v>
      </c>
      <c r="AT266">
        <v>1</v>
      </c>
      <c r="AU266">
        <v>319424.71396922908</v>
      </c>
      <c r="AV266">
        <v>166378.14908763507</v>
      </c>
      <c r="AW266">
        <v>4612.2671799999925</v>
      </c>
      <c r="AX266">
        <v>4794.3826056336493</v>
      </c>
      <c r="AY266">
        <v>163.27812820287912</v>
      </c>
      <c r="AZ266">
        <v>6861.6299200000003</v>
      </c>
      <c r="BA266">
        <v>3898.9720666666599</v>
      </c>
      <c r="BB266">
        <v>81.925366098432761</v>
      </c>
      <c r="BC266">
        <v>29.684650948434356</v>
      </c>
      <c r="BD266">
        <v>42.672311122730456</v>
      </c>
      <c r="BE266">
        <v>15.461788224654379</v>
      </c>
      <c r="BF266">
        <v>595</v>
      </c>
      <c r="BG266" t="s">
        <v>4629</v>
      </c>
      <c r="BH266" t="s">
        <v>4629</v>
      </c>
      <c r="BJ266" s="1"/>
      <c r="BK266">
        <v>22.315930000000002</v>
      </c>
    </row>
    <row r="267" spans="1:63" ht="45.75" x14ac:dyDescent="0.3">
      <c r="A267">
        <v>8093</v>
      </c>
      <c r="B267" t="s">
        <v>4630</v>
      </c>
      <c r="C267" t="s">
        <v>4631</v>
      </c>
      <c r="D267" t="s">
        <v>4632</v>
      </c>
      <c r="E267" t="s">
        <v>4633</v>
      </c>
      <c r="F267" s="1">
        <v>44561</v>
      </c>
      <c r="G267" s="1">
        <v>44741</v>
      </c>
      <c r="H267" t="s">
        <v>119</v>
      </c>
      <c r="I267" t="s">
        <v>639</v>
      </c>
      <c r="K267" t="s">
        <v>99</v>
      </c>
      <c r="L267" t="s">
        <v>99</v>
      </c>
      <c r="M267" t="s">
        <v>69</v>
      </c>
      <c r="N267" t="s">
        <v>2078</v>
      </c>
      <c r="P267" t="s">
        <v>4634</v>
      </c>
      <c r="Q267" t="s">
        <v>4635</v>
      </c>
      <c r="R267" t="s">
        <v>2081</v>
      </c>
      <c r="S267" t="s">
        <v>4636</v>
      </c>
      <c r="T267" t="s">
        <v>2240</v>
      </c>
      <c r="U267" t="s">
        <v>2241</v>
      </c>
      <c r="V267" t="s">
        <v>1776</v>
      </c>
      <c r="W267" t="s">
        <v>1777</v>
      </c>
      <c r="X267" t="s">
        <v>1778</v>
      </c>
      <c r="Y267" t="s">
        <v>1671</v>
      </c>
      <c r="Z267">
        <v>467</v>
      </c>
      <c r="AA267" t="s">
        <v>1756</v>
      </c>
      <c r="AB267" t="s">
        <v>1757</v>
      </c>
      <c r="AC267" t="s">
        <v>1758</v>
      </c>
      <c r="AD267" t="s">
        <v>1675</v>
      </c>
      <c r="AE267" s="4" t="s">
        <v>4637</v>
      </c>
      <c r="AF267" s="3">
        <v>2330000</v>
      </c>
      <c r="AG267" s="3" t="s">
        <v>19447</v>
      </c>
      <c r="AH267" t="s">
        <v>4638</v>
      </c>
      <c r="AI267" t="s">
        <v>4639</v>
      </c>
      <c r="AJ267" t="s">
        <v>4640</v>
      </c>
      <c r="AK267" t="s">
        <v>4641</v>
      </c>
      <c r="AL267" t="s">
        <v>4642</v>
      </c>
      <c r="AM267" t="s">
        <v>4643</v>
      </c>
      <c r="AN267" t="s">
        <v>4644</v>
      </c>
      <c r="AO267" t="s">
        <v>4645</v>
      </c>
      <c r="AP267" t="s">
        <v>4646</v>
      </c>
      <c r="AQ267" t="s">
        <v>4647</v>
      </c>
      <c r="AR267">
        <v>0.25</v>
      </c>
      <c r="AS267" t="s">
        <v>94</v>
      </c>
      <c r="AT267">
        <v>0</v>
      </c>
      <c r="AU267">
        <v>126205.00535792159</v>
      </c>
      <c r="AV267">
        <v>55504.607827853113</v>
      </c>
      <c r="AW267">
        <v>307.68470600000001</v>
      </c>
      <c r="AX267">
        <v>943.17182456704609</v>
      </c>
      <c r="AY267">
        <v>329.52368803391056</v>
      </c>
      <c r="AZ267">
        <v>1003.408742027</v>
      </c>
      <c r="BA267">
        <v>307.68470600000001</v>
      </c>
      <c r="BB267">
        <v>410.17640102632066</v>
      </c>
      <c r="BC267">
        <v>96.259351724960013</v>
      </c>
      <c r="BD267">
        <v>180.39443217516671</v>
      </c>
      <c r="BE267">
        <v>42.334593244577093</v>
      </c>
      <c r="BF267">
        <v>446</v>
      </c>
      <c r="BH267" t="s">
        <v>4648</v>
      </c>
      <c r="BI267">
        <v>8393</v>
      </c>
      <c r="BJ267" s="1">
        <v>44407</v>
      </c>
    </row>
    <row r="268" spans="1:63" ht="90" x14ac:dyDescent="0.25">
      <c r="A268">
        <v>8094</v>
      </c>
      <c r="B268" t="s">
        <v>4649</v>
      </c>
      <c r="C268" t="s">
        <v>4650</v>
      </c>
      <c r="D268" t="s">
        <v>4651</v>
      </c>
      <c r="E268" t="s">
        <v>4652</v>
      </c>
      <c r="F268" s="1">
        <v>43920</v>
      </c>
      <c r="G268" s="1">
        <v>44048</v>
      </c>
      <c r="H268" t="s">
        <v>615</v>
      </c>
      <c r="I268" t="s">
        <v>639</v>
      </c>
      <c r="J268" t="s">
        <v>2394</v>
      </c>
      <c r="K268" t="s">
        <v>132</v>
      </c>
      <c r="L268" t="s">
        <v>68</v>
      </c>
      <c r="M268" t="s">
        <v>69</v>
      </c>
      <c r="N268" t="s">
        <v>2146</v>
      </c>
      <c r="O268" t="s">
        <v>4653</v>
      </c>
      <c r="P268" t="s">
        <v>2363</v>
      </c>
      <c r="Q268" t="s">
        <v>2364</v>
      </c>
      <c r="R268" t="s">
        <v>1748</v>
      </c>
      <c r="S268" t="s">
        <v>2365</v>
      </c>
      <c r="T268" t="s">
        <v>2240</v>
      </c>
      <c r="U268" t="s">
        <v>2241</v>
      </c>
      <c r="V268" t="s">
        <v>1776</v>
      </c>
      <c r="W268" t="s">
        <v>1777</v>
      </c>
      <c r="X268" t="s">
        <v>1778</v>
      </c>
      <c r="Y268" t="s">
        <v>1671</v>
      </c>
      <c r="Z268">
        <v>467</v>
      </c>
      <c r="AA268" t="s">
        <v>1756</v>
      </c>
      <c r="AB268" t="s">
        <v>1757</v>
      </c>
      <c r="AC268" t="s">
        <v>1758</v>
      </c>
      <c r="AD268" t="s">
        <v>1675</v>
      </c>
      <c r="AE268" s="4" t="s">
        <v>4654</v>
      </c>
      <c r="AH268" t="s">
        <v>4655</v>
      </c>
      <c r="AI268" t="s">
        <v>4656</v>
      </c>
      <c r="AJ268" t="s">
        <v>4657</v>
      </c>
      <c r="AK268" t="s">
        <v>4658</v>
      </c>
      <c r="AL268" t="s">
        <v>4659</v>
      </c>
      <c r="AM268" t="s">
        <v>4660</v>
      </c>
      <c r="AN268" t="s">
        <v>4661</v>
      </c>
      <c r="AO268" t="s">
        <v>4662</v>
      </c>
      <c r="AP268" t="s">
        <v>4663</v>
      </c>
      <c r="AQ268" t="s">
        <v>4664</v>
      </c>
      <c r="AR268">
        <v>0.72</v>
      </c>
      <c r="AS268" t="s">
        <v>94</v>
      </c>
      <c r="AT268">
        <v>0</v>
      </c>
      <c r="AU268">
        <v>209485.89299367261</v>
      </c>
      <c r="AV268">
        <v>191548.08847355429</v>
      </c>
      <c r="AW268">
        <v>424.74671999999993</v>
      </c>
      <c r="AX268">
        <v>622.62303023418394</v>
      </c>
      <c r="AY268">
        <v>217.02163854596537</v>
      </c>
      <c r="AZ268">
        <v>1371.8000693040001</v>
      </c>
      <c r="BA268">
        <v>362.26319999999998</v>
      </c>
      <c r="BB268">
        <v>578.26986840968834</v>
      </c>
      <c r="BC268">
        <v>120.80637235211944</v>
      </c>
      <c r="BD268">
        <v>528.75392386959072</v>
      </c>
      <c r="BE268">
        <v>110.4619951672443</v>
      </c>
      <c r="BF268">
        <v>-247</v>
      </c>
      <c r="BG268" t="s">
        <v>4665</v>
      </c>
      <c r="BJ268" s="1"/>
    </row>
    <row r="269" spans="1:63" ht="90" x14ac:dyDescent="0.25">
      <c r="A269">
        <v>8095</v>
      </c>
      <c r="B269" t="s">
        <v>4666</v>
      </c>
      <c r="C269" t="s">
        <v>4667</v>
      </c>
      <c r="D269" t="s">
        <v>4668</v>
      </c>
      <c r="E269" t="s">
        <v>4669</v>
      </c>
      <c r="F269" s="1">
        <v>44561</v>
      </c>
      <c r="G269" s="1">
        <v>44681</v>
      </c>
      <c r="H269" t="s">
        <v>119</v>
      </c>
      <c r="I269" t="s">
        <v>639</v>
      </c>
      <c r="J269" t="s">
        <v>2394</v>
      </c>
      <c r="K269" t="s">
        <v>100</v>
      </c>
      <c r="L269" t="s">
        <v>100</v>
      </c>
      <c r="M269" t="s">
        <v>69</v>
      </c>
      <c r="N269" t="s">
        <v>4670</v>
      </c>
      <c r="P269" t="s">
        <v>4671</v>
      </c>
      <c r="Q269" t="s">
        <v>4672</v>
      </c>
      <c r="R269" t="s">
        <v>1748</v>
      </c>
      <c r="S269" t="s">
        <v>4673</v>
      </c>
      <c r="T269" t="s">
        <v>4550</v>
      </c>
      <c r="U269" t="s">
        <v>4551</v>
      </c>
      <c r="V269" t="s">
        <v>3286</v>
      </c>
      <c r="W269" t="s">
        <v>3287</v>
      </c>
      <c r="X269" t="s">
        <v>3288</v>
      </c>
      <c r="Y269" t="s">
        <v>109</v>
      </c>
      <c r="Z269">
        <v>467</v>
      </c>
      <c r="AA269" t="s">
        <v>1756</v>
      </c>
      <c r="AB269" t="s">
        <v>1757</v>
      </c>
      <c r="AC269" t="s">
        <v>1758</v>
      </c>
      <c r="AD269" t="s">
        <v>1675</v>
      </c>
      <c r="AE269" s="4" t="s">
        <v>4674</v>
      </c>
      <c r="AH269" t="s">
        <v>4675</v>
      </c>
      <c r="AI269" t="s">
        <v>4676</v>
      </c>
      <c r="AJ269" t="s">
        <v>4677</v>
      </c>
      <c r="AK269" t="s">
        <v>4678</v>
      </c>
      <c r="AL269" t="s">
        <v>4679</v>
      </c>
      <c r="AM269" t="s">
        <v>4680</v>
      </c>
      <c r="AN269" t="s">
        <v>4681</v>
      </c>
      <c r="AO269" t="s">
        <v>4682</v>
      </c>
      <c r="AP269" t="s">
        <v>4683</v>
      </c>
      <c r="AQ269" t="s">
        <v>4684</v>
      </c>
      <c r="AR269">
        <v>0.36</v>
      </c>
      <c r="AS269" t="s">
        <v>94</v>
      </c>
      <c r="AT269">
        <v>0</v>
      </c>
      <c r="AU269">
        <v>171717.51661431609</v>
      </c>
      <c r="AV269">
        <v>97020.730245299565</v>
      </c>
      <c r="AW269">
        <v>6958.1597599999996</v>
      </c>
      <c r="AX269">
        <v>7156.0360702341841</v>
      </c>
      <c r="AY269">
        <v>239.39704470991984</v>
      </c>
      <c r="AZ269">
        <v>1553.987200391</v>
      </c>
      <c r="BA269">
        <v>4534.3862399999998</v>
      </c>
      <c r="BB269">
        <v>37.870068301529621</v>
      </c>
      <c r="BC269">
        <v>28.204169520075997</v>
      </c>
      <c r="BD269">
        <v>21.396662108188554</v>
      </c>
      <c r="BE269">
        <v>15.93541053208931</v>
      </c>
      <c r="BF269">
        <v>386</v>
      </c>
      <c r="BG269" t="s">
        <v>4685</v>
      </c>
      <c r="BH269" t="s">
        <v>4686</v>
      </c>
      <c r="BJ269" s="1"/>
      <c r="BK269">
        <v>40.751539999999999</v>
      </c>
    </row>
    <row r="270" spans="1:63" ht="60" x14ac:dyDescent="0.25">
      <c r="A270">
        <v>8096</v>
      </c>
      <c r="B270" t="s">
        <v>4687</v>
      </c>
      <c r="C270" t="s">
        <v>4688</v>
      </c>
      <c r="D270" t="s">
        <v>4689</v>
      </c>
      <c r="E270" t="s">
        <v>4690</v>
      </c>
      <c r="F270" s="1">
        <v>44377</v>
      </c>
      <c r="G270" s="1">
        <v>44562</v>
      </c>
      <c r="H270" t="s">
        <v>119</v>
      </c>
      <c r="I270" t="s">
        <v>639</v>
      </c>
      <c r="J270" t="s">
        <v>2394</v>
      </c>
      <c r="K270" t="s">
        <v>100</v>
      </c>
      <c r="L270" t="s">
        <v>133</v>
      </c>
      <c r="M270" t="s">
        <v>69</v>
      </c>
      <c r="N270" t="s">
        <v>4670</v>
      </c>
      <c r="P270" t="s">
        <v>2217</v>
      </c>
      <c r="Q270" t="s">
        <v>2218</v>
      </c>
      <c r="R270" t="s">
        <v>2081</v>
      </c>
      <c r="S270" t="s">
        <v>2219</v>
      </c>
      <c r="T270" t="s">
        <v>4550</v>
      </c>
      <c r="U270" t="s">
        <v>4551</v>
      </c>
      <c r="V270" t="s">
        <v>3286</v>
      </c>
      <c r="W270" t="s">
        <v>3287</v>
      </c>
      <c r="X270" t="s">
        <v>3288</v>
      </c>
      <c r="Y270" t="s">
        <v>109</v>
      </c>
      <c r="Z270">
        <v>467</v>
      </c>
      <c r="AA270" t="s">
        <v>1756</v>
      </c>
      <c r="AB270" t="s">
        <v>1757</v>
      </c>
      <c r="AC270" t="s">
        <v>1758</v>
      </c>
      <c r="AD270" t="s">
        <v>1675</v>
      </c>
      <c r="AE270" s="4" t="s">
        <v>4691</v>
      </c>
      <c r="AH270" t="s">
        <v>4692</v>
      </c>
      <c r="AI270" t="s">
        <v>4693</v>
      </c>
      <c r="AJ270" t="s">
        <v>4694</v>
      </c>
      <c r="AK270" t="s">
        <v>4695</v>
      </c>
      <c r="AL270" t="s">
        <v>4696</v>
      </c>
      <c r="AM270" t="s">
        <v>4697</v>
      </c>
      <c r="AN270" t="s">
        <v>4698</v>
      </c>
      <c r="AO270" t="s">
        <v>4699</v>
      </c>
      <c r="AP270" t="s">
        <v>4700</v>
      </c>
      <c r="AQ270" t="s">
        <v>4701</v>
      </c>
      <c r="AR270">
        <v>0.42</v>
      </c>
      <c r="AS270" t="s">
        <v>890</v>
      </c>
      <c r="AT270">
        <v>0</v>
      </c>
      <c r="AU270">
        <v>173361.96429730905</v>
      </c>
      <c r="AV270">
        <v>115093.9150917956</v>
      </c>
      <c r="AW270">
        <v>6062.0526</v>
      </c>
      <c r="AX270">
        <v>6259.9289102341845</v>
      </c>
      <c r="AY270">
        <v>266.5247495281655</v>
      </c>
      <c r="AZ270">
        <v>1713.5763490539998</v>
      </c>
      <c r="BA270">
        <v>5966.4431599999998</v>
      </c>
      <c r="BB270">
        <v>29.056166236453191</v>
      </c>
      <c r="BC270">
        <v>22.573115093383826</v>
      </c>
      <c r="BD270">
        <v>19.290205572292017</v>
      </c>
      <c r="BE270">
        <v>14.986148792475204</v>
      </c>
      <c r="BF270">
        <v>267</v>
      </c>
      <c r="BG270" t="s">
        <v>4702</v>
      </c>
      <c r="BH270" t="s">
        <v>4703</v>
      </c>
      <c r="BJ270" s="1"/>
      <c r="BK270">
        <v>28.865680000000001</v>
      </c>
    </row>
    <row r="271" spans="1:63" ht="45" x14ac:dyDescent="0.25">
      <c r="A271">
        <v>8097</v>
      </c>
      <c r="B271" t="s">
        <v>4704</v>
      </c>
      <c r="C271" t="s">
        <v>4705</v>
      </c>
      <c r="D271" t="s">
        <v>4706</v>
      </c>
      <c r="E271" t="s">
        <v>4707</v>
      </c>
      <c r="F271" s="1">
        <v>44925</v>
      </c>
      <c r="G271" s="1">
        <v>44986</v>
      </c>
      <c r="H271" t="s">
        <v>98</v>
      </c>
      <c r="I271" t="s">
        <v>639</v>
      </c>
      <c r="J271" t="s">
        <v>2394</v>
      </c>
      <c r="K271" t="s">
        <v>100</v>
      </c>
      <c r="L271" t="s">
        <v>133</v>
      </c>
      <c r="M271" t="s">
        <v>69</v>
      </c>
      <c r="N271" t="s">
        <v>2146</v>
      </c>
      <c r="P271" t="s">
        <v>2363</v>
      </c>
      <c r="Q271" t="s">
        <v>2364</v>
      </c>
      <c r="R271" t="s">
        <v>1748</v>
      </c>
      <c r="S271" t="s">
        <v>2365</v>
      </c>
      <c r="T271" t="s">
        <v>2240</v>
      </c>
      <c r="U271" t="s">
        <v>2241</v>
      </c>
      <c r="V271" t="s">
        <v>1776</v>
      </c>
      <c r="W271" t="s">
        <v>1777</v>
      </c>
      <c r="X271" t="s">
        <v>1778</v>
      </c>
      <c r="Y271" t="s">
        <v>1671</v>
      </c>
      <c r="Z271">
        <v>467</v>
      </c>
      <c r="AA271" t="s">
        <v>1756</v>
      </c>
      <c r="AB271" t="s">
        <v>1757</v>
      </c>
      <c r="AC271" t="s">
        <v>1758</v>
      </c>
      <c r="AD271" t="s">
        <v>1675</v>
      </c>
      <c r="AE271" s="4" t="s">
        <v>4708</v>
      </c>
      <c r="AH271" t="s">
        <v>4709</v>
      </c>
      <c r="AI271" t="s">
        <v>4710</v>
      </c>
      <c r="AJ271" t="s">
        <v>4711</v>
      </c>
      <c r="AK271" t="s">
        <v>4712</v>
      </c>
      <c r="AL271" t="s">
        <v>4713</v>
      </c>
      <c r="AM271" t="s">
        <v>4714</v>
      </c>
      <c r="AN271" t="s">
        <v>4715</v>
      </c>
      <c r="AO271" t="s">
        <v>4716</v>
      </c>
      <c r="AP271" t="s">
        <v>4717</v>
      </c>
      <c r="AQ271" t="s">
        <v>4718</v>
      </c>
      <c r="AR271">
        <v>0.42</v>
      </c>
      <c r="AS271" t="s">
        <v>890</v>
      </c>
      <c r="AT271">
        <v>0</v>
      </c>
      <c r="AU271">
        <v>47981.725469307799</v>
      </c>
      <c r="AV271">
        <v>33543.618357462925</v>
      </c>
      <c r="AW271">
        <v>219.07765000000001</v>
      </c>
      <c r="AX271">
        <v>1047.3163102341841</v>
      </c>
      <c r="AY271">
        <v>115.4412548104907</v>
      </c>
      <c r="AZ271">
        <v>729.70751861700001</v>
      </c>
      <c r="BA271">
        <v>757.0241666666667</v>
      </c>
      <c r="BB271">
        <v>63.382026072669802</v>
      </c>
      <c r="BC271">
        <v>32.273291774334481</v>
      </c>
      <c r="BD271">
        <v>44.309838225062727</v>
      </c>
      <c r="BE271">
        <v>22.561985252276941</v>
      </c>
      <c r="BF271">
        <v>691</v>
      </c>
      <c r="BG271" t="s">
        <v>4719</v>
      </c>
      <c r="BJ271" s="1"/>
    </row>
    <row r="272" spans="1:63" ht="16.5" x14ac:dyDescent="0.3">
      <c r="A272">
        <v>8098</v>
      </c>
      <c r="B272" t="s">
        <v>4720</v>
      </c>
      <c r="C272" t="s">
        <v>4721</v>
      </c>
      <c r="D272" t="s">
        <v>4722</v>
      </c>
      <c r="E272" t="s">
        <v>4723</v>
      </c>
      <c r="F272" s="1">
        <v>44500</v>
      </c>
      <c r="G272" s="1">
        <v>44592</v>
      </c>
      <c r="H272" t="s">
        <v>119</v>
      </c>
      <c r="I272" t="s">
        <v>515</v>
      </c>
      <c r="J272" t="s">
        <v>2394</v>
      </c>
      <c r="K272" t="s">
        <v>133</v>
      </c>
      <c r="L272" t="s">
        <v>133</v>
      </c>
      <c r="M272" t="s">
        <v>120</v>
      </c>
      <c r="N272" t="s">
        <v>2104</v>
      </c>
      <c r="O272" t="s">
        <v>4724</v>
      </c>
      <c r="P272" t="s">
        <v>4725</v>
      </c>
      <c r="Q272" t="s">
        <v>4726</v>
      </c>
      <c r="R272" t="s">
        <v>2081</v>
      </c>
      <c r="S272" t="s">
        <v>4727</v>
      </c>
      <c r="T272" t="s">
        <v>2342</v>
      </c>
      <c r="U272" t="s">
        <v>2343</v>
      </c>
      <c r="V272" t="s">
        <v>2344</v>
      </c>
      <c r="W272" t="s">
        <v>2345</v>
      </c>
      <c r="X272" t="s">
        <v>2346</v>
      </c>
      <c r="Y272" t="s">
        <v>1671</v>
      </c>
      <c r="Z272">
        <v>467</v>
      </c>
      <c r="AA272" t="s">
        <v>1756</v>
      </c>
      <c r="AB272" t="s">
        <v>1757</v>
      </c>
      <c r="AC272" t="s">
        <v>1758</v>
      </c>
      <c r="AD272" t="s">
        <v>1675</v>
      </c>
      <c r="AE272" s="4" t="s">
        <v>4728</v>
      </c>
      <c r="AF272" s="3">
        <v>1560000</v>
      </c>
      <c r="AG272" s="3" t="s">
        <v>19447</v>
      </c>
      <c r="AH272" t="s">
        <v>4729</v>
      </c>
      <c r="AI272" t="s">
        <v>4730</v>
      </c>
      <c r="AJ272" t="s">
        <v>4731</v>
      </c>
      <c r="AK272" t="s">
        <v>4732</v>
      </c>
      <c r="AL272" t="s">
        <v>2598</v>
      </c>
      <c r="AM272" t="s">
        <v>4733</v>
      </c>
      <c r="AN272" t="s">
        <v>4734</v>
      </c>
      <c r="AO272" t="s">
        <v>4735</v>
      </c>
      <c r="AP272" t="s">
        <v>2598</v>
      </c>
      <c r="AQ272" t="s">
        <v>4736</v>
      </c>
      <c r="AR272">
        <v>0.49</v>
      </c>
      <c r="AS272" t="s">
        <v>94</v>
      </c>
      <c r="AT272">
        <v>0</v>
      </c>
      <c r="AU272">
        <v>354396.0669982417</v>
      </c>
      <c r="AV272">
        <v>258726.68709554154</v>
      </c>
      <c r="AW272">
        <v>4601.5473199999997</v>
      </c>
      <c r="AX272">
        <v>5506.3826889434804</v>
      </c>
      <c r="AY272">
        <v>907.07180420406519</v>
      </c>
      <c r="AZ272">
        <v>6258.5732600000001</v>
      </c>
      <c r="BA272">
        <v>4473.9895999999999</v>
      </c>
      <c r="BB272">
        <v>79.212537060488856</v>
      </c>
      <c r="BC272">
        <v>33.020637439643345</v>
      </c>
      <c r="BD272">
        <v>57.829076557429083</v>
      </c>
      <c r="BE272">
        <v>24.106701304290478</v>
      </c>
      <c r="BF272">
        <v>297</v>
      </c>
      <c r="BG272" t="s">
        <v>4737</v>
      </c>
      <c r="BH272" t="s">
        <v>4738</v>
      </c>
      <c r="BJ272" s="1"/>
      <c r="BK272">
        <v>62.025680000000001</v>
      </c>
    </row>
    <row r="273" spans="1:63" ht="90.75" x14ac:dyDescent="0.3">
      <c r="A273">
        <v>8099</v>
      </c>
      <c r="B273" t="s">
        <v>4739</v>
      </c>
      <c r="C273" t="s">
        <v>4740</v>
      </c>
      <c r="D273" t="s">
        <v>4741</v>
      </c>
      <c r="E273" t="s">
        <v>4742</v>
      </c>
      <c r="F273" s="1">
        <v>44865</v>
      </c>
      <c r="G273" s="1">
        <v>44926</v>
      </c>
      <c r="H273" t="s">
        <v>119</v>
      </c>
      <c r="I273" t="s">
        <v>515</v>
      </c>
      <c r="J273" t="s">
        <v>2394</v>
      </c>
      <c r="K273" t="s">
        <v>133</v>
      </c>
      <c r="L273" t="s">
        <v>133</v>
      </c>
      <c r="M273" t="s">
        <v>303</v>
      </c>
      <c r="N273" t="s">
        <v>2104</v>
      </c>
      <c r="P273" t="s">
        <v>4725</v>
      </c>
      <c r="Q273" t="s">
        <v>4726</v>
      </c>
      <c r="R273" t="s">
        <v>2081</v>
      </c>
      <c r="S273" t="s">
        <v>4727</v>
      </c>
      <c r="T273" t="s">
        <v>2240</v>
      </c>
      <c r="U273" t="s">
        <v>2241</v>
      </c>
      <c r="V273" t="s">
        <v>1776</v>
      </c>
      <c r="W273" t="s">
        <v>1777</v>
      </c>
      <c r="X273" t="s">
        <v>1778</v>
      </c>
      <c r="Y273" t="s">
        <v>1671</v>
      </c>
      <c r="Z273">
        <v>467</v>
      </c>
      <c r="AA273" t="s">
        <v>1756</v>
      </c>
      <c r="AB273" t="s">
        <v>1757</v>
      </c>
      <c r="AC273" t="s">
        <v>1758</v>
      </c>
      <c r="AD273" t="s">
        <v>1675</v>
      </c>
      <c r="AE273" s="4" t="s">
        <v>4743</v>
      </c>
      <c r="AF273" s="3">
        <v>9352172.1400000006</v>
      </c>
      <c r="AG273" s="3" t="s">
        <v>19447</v>
      </c>
      <c r="AH273" t="s">
        <v>4744</v>
      </c>
      <c r="AI273" t="s">
        <v>4745</v>
      </c>
      <c r="AJ273" t="s">
        <v>4746</v>
      </c>
      <c r="AK273" t="s">
        <v>4747</v>
      </c>
      <c r="AL273" t="s">
        <v>4748</v>
      </c>
      <c r="AM273" t="s">
        <v>4749</v>
      </c>
      <c r="AN273" t="s">
        <v>4750</v>
      </c>
      <c r="AO273" t="s">
        <v>4751</v>
      </c>
      <c r="AP273" t="s">
        <v>4752</v>
      </c>
      <c r="AQ273" t="s">
        <v>4753</v>
      </c>
      <c r="AR273">
        <v>0.49</v>
      </c>
      <c r="AS273" t="s">
        <v>94</v>
      </c>
      <c r="AT273">
        <v>0</v>
      </c>
      <c r="AU273">
        <v>869516.09025649854</v>
      </c>
      <c r="AV273">
        <v>634834.81053080526</v>
      </c>
      <c r="AW273">
        <v>11521.44743</v>
      </c>
      <c r="AX273">
        <v>12450.893963949136</v>
      </c>
      <c r="AY273">
        <v>1659.7679669400554</v>
      </c>
      <c r="AZ273">
        <v>7404.1488153</v>
      </c>
      <c r="BA273">
        <v>9233.33439</v>
      </c>
      <c r="BB273">
        <v>94.171406940293707</v>
      </c>
      <c r="BC273">
        <v>52.262477414823621</v>
      </c>
      <c r="BD273">
        <v>68.754664752351218</v>
      </c>
      <c r="BE273">
        <v>38.156901659775905</v>
      </c>
      <c r="BF273">
        <v>631</v>
      </c>
      <c r="BG273" t="s">
        <v>4754</v>
      </c>
      <c r="BH273" t="s">
        <v>4754</v>
      </c>
      <c r="BI273">
        <v>7504</v>
      </c>
      <c r="BJ273" s="1">
        <v>44742</v>
      </c>
      <c r="BK273">
        <v>62.96978</v>
      </c>
    </row>
    <row r="274" spans="1:63" x14ac:dyDescent="0.25">
      <c r="A274">
        <v>8100</v>
      </c>
      <c r="B274" t="s">
        <v>4755</v>
      </c>
      <c r="C274" t="s">
        <v>4756</v>
      </c>
      <c r="D274" t="s">
        <v>4757</v>
      </c>
      <c r="F274" s="1">
        <v>44377</v>
      </c>
      <c r="G274" s="1">
        <v>44499</v>
      </c>
      <c r="H274" t="s">
        <v>98</v>
      </c>
      <c r="I274" t="s">
        <v>639</v>
      </c>
      <c r="K274" t="s">
        <v>133</v>
      </c>
      <c r="L274" t="s">
        <v>100</v>
      </c>
      <c r="P274" t="s">
        <v>4758</v>
      </c>
      <c r="Q274" t="s">
        <v>4759</v>
      </c>
      <c r="R274" t="s">
        <v>1748</v>
      </c>
      <c r="S274" t="s">
        <v>4760</v>
      </c>
      <c r="T274" t="s">
        <v>2240</v>
      </c>
      <c r="U274" t="s">
        <v>2241</v>
      </c>
      <c r="V274" t="s">
        <v>1776</v>
      </c>
      <c r="W274" t="s">
        <v>1777</v>
      </c>
      <c r="X274" t="s">
        <v>1778</v>
      </c>
      <c r="Y274" t="s">
        <v>1671</v>
      </c>
      <c r="Z274">
        <v>467</v>
      </c>
      <c r="AA274" t="s">
        <v>1756</v>
      </c>
      <c r="AB274" t="s">
        <v>1757</v>
      </c>
      <c r="AC274" t="s">
        <v>1758</v>
      </c>
      <c r="AD274" t="s">
        <v>1675</v>
      </c>
      <c r="AE274" s="4"/>
      <c r="AR274">
        <v>0.42</v>
      </c>
      <c r="AS274" t="s">
        <v>94</v>
      </c>
      <c r="AT274">
        <v>0</v>
      </c>
      <c r="AU274">
        <v>0</v>
      </c>
      <c r="AV274">
        <v>0</v>
      </c>
      <c r="AX274">
        <v>1047.3163102341841</v>
      </c>
      <c r="AY274">
        <v>398.59904962867546</v>
      </c>
      <c r="AZ274">
        <v>2519.5561491869998</v>
      </c>
      <c r="BA274">
        <v>757.0241666666667</v>
      </c>
      <c r="BB274">
        <v>0</v>
      </c>
      <c r="BC274">
        <v>0</v>
      </c>
      <c r="BD274">
        <v>0</v>
      </c>
      <c r="BE274">
        <v>0</v>
      </c>
      <c r="BF274">
        <v>204</v>
      </c>
      <c r="BJ274" s="1"/>
    </row>
    <row r="275" spans="1:63" x14ac:dyDescent="0.25">
      <c r="A275">
        <v>8101</v>
      </c>
      <c r="B275" t="s">
        <v>4761</v>
      </c>
      <c r="C275" t="s">
        <v>4762</v>
      </c>
      <c r="D275" t="s">
        <v>4763</v>
      </c>
      <c r="F275" s="1">
        <v>43830</v>
      </c>
      <c r="G275" s="1">
        <v>44196</v>
      </c>
      <c r="H275" t="s">
        <v>65</v>
      </c>
      <c r="I275" t="s">
        <v>639</v>
      </c>
      <c r="K275" t="s">
        <v>133</v>
      </c>
      <c r="L275" t="s">
        <v>100</v>
      </c>
      <c r="P275" t="s">
        <v>2105</v>
      </c>
      <c r="Q275" t="s">
        <v>2106</v>
      </c>
      <c r="R275" t="s">
        <v>2081</v>
      </c>
      <c r="S275" t="s">
        <v>2107</v>
      </c>
      <c r="T275" t="s">
        <v>2240</v>
      </c>
      <c r="U275" t="s">
        <v>2241</v>
      </c>
      <c r="V275" t="s">
        <v>1776</v>
      </c>
      <c r="W275" t="s">
        <v>1777</v>
      </c>
      <c r="X275" t="s">
        <v>1778</v>
      </c>
      <c r="Y275" t="s">
        <v>1671</v>
      </c>
      <c r="Z275">
        <v>467</v>
      </c>
      <c r="AA275" t="s">
        <v>1756</v>
      </c>
      <c r="AB275" t="s">
        <v>1757</v>
      </c>
      <c r="AC275" t="s">
        <v>1758</v>
      </c>
      <c r="AD275" t="s">
        <v>1675</v>
      </c>
      <c r="AE275" s="4"/>
      <c r="AI275" t="s">
        <v>4764</v>
      </c>
      <c r="AJ275" t="s">
        <v>4765</v>
      </c>
      <c r="AK275" t="s">
        <v>4766</v>
      </c>
      <c r="AL275" t="s">
        <v>4767</v>
      </c>
      <c r="AM275" t="s">
        <v>4768</v>
      </c>
      <c r="AP275" t="s">
        <v>4769</v>
      </c>
      <c r="AQ275" t="s">
        <v>4770</v>
      </c>
      <c r="AR275">
        <v>0.42</v>
      </c>
      <c r="AS275" t="s">
        <v>94</v>
      </c>
      <c r="AT275">
        <v>0</v>
      </c>
      <c r="AU275">
        <v>0</v>
      </c>
      <c r="AV275">
        <v>0</v>
      </c>
      <c r="AX275">
        <v>195.824199535411</v>
      </c>
      <c r="AY275">
        <v>385.55866719745234</v>
      </c>
      <c r="AZ275">
        <v>1267.225307294</v>
      </c>
      <c r="BF275">
        <v>-99</v>
      </c>
      <c r="BJ275" s="1"/>
    </row>
    <row r="276" spans="1:63" ht="16.5" x14ac:dyDescent="0.3">
      <c r="A276">
        <v>8102</v>
      </c>
      <c r="B276" t="s">
        <v>4771</v>
      </c>
      <c r="C276" t="s">
        <v>4772</v>
      </c>
      <c r="D276" t="s">
        <v>4773</v>
      </c>
      <c r="E276" t="s">
        <v>4774</v>
      </c>
      <c r="F276" s="1">
        <v>44104</v>
      </c>
      <c r="G276" s="1">
        <v>44834</v>
      </c>
      <c r="H276" t="s">
        <v>98</v>
      </c>
      <c r="I276" t="s">
        <v>515</v>
      </c>
      <c r="K276" t="s">
        <v>100</v>
      </c>
      <c r="L276" t="s">
        <v>99</v>
      </c>
      <c r="M276" t="s">
        <v>69</v>
      </c>
      <c r="P276" t="s">
        <v>2297</v>
      </c>
      <c r="Q276" t="s">
        <v>2298</v>
      </c>
      <c r="R276" t="s">
        <v>1748</v>
      </c>
      <c r="S276" t="s">
        <v>2299</v>
      </c>
      <c r="T276" t="s">
        <v>2240</v>
      </c>
      <c r="U276" t="s">
        <v>2241</v>
      </c>
      <c r="V276" t="s">
        <v>1776</v>
      </c>
      <c r="W276" t="s">
        <v>1777</v>
      </c>
      <c r="X276" t="s">
        <v>1778</v>
      </c>
      <c r="Y276" t="s">
        <v>1671</v>
      </c>
      <c r="Z276">
        <v>467</v>
      </c>
      <c r="AA276" t="s">
        <v>1756</v>
      </c>
      <c r="AB276" t="s">
        <v>1757</v>
      </c>
      <c r="AC276" t="s">
        <v>1758</v>
      </c>
      <c r="AD276" t="s">
        <v>1675</v>
      </c>
      <c r="AE276" s="4" t="s">
        <v>4775</v>
      </c>
      <c r="AF276" s="2">
        <v>630000</v>
      </c>
      <c r="AG276" s="3" t="s">
        <v>19447</v>
      </c>
      <c r="AI276" t="s">
        <v>4776</v>
      </c>
      <c r="AJ276" t="s">
        <v>4777</v>
      </c>
      <c r="AK276" t="s">
        <v>4778</v>
      </c>
      <c r="AL276" t="s">
        <v>4779</v>
      </c>
      <c r="AN276" t="s">
        <v>4780</v>
      </c>
      <c r="AO276" t="s">
        <v>4781</v>
      </c>
      <c r="AP276" t="s">
        <v>4782</v>
      </c>
      <c r="AQ276" t="s">
        <v>4783</v>
      </c>
      <c r="AR276">
        <v>0.3</v>
      </c>
      <c r="AS276" t="s">
        <v>154</v>
      </c>
      <c r="AT276">
        <v>1</v>
      </c>
      <c r="AU276">
        <v>129847.7839935557</v>
      </c>
      <c r="AV276">
        <v>64624.313411264477</v>
      </c>
      <c r="AX276">
        <v>3324.6367712827428</v>
      </c>
      <c r="AY276">
        <v>289.55500892943297</v>
      </c>
      <c r="AZ276">
        <v>607.78068000000007</v>
      </c>
      <c r="BA276">
        <v>2747.89</v>
      </c>
      <c r="BB276">
        <v>47.253632421077882</v>
      </c>
      <c r="BC276">
        <v>38.695031895548134</v>
      </c>
      <c r="BD276">
        <v>23.517794893996658</v>
      </c>
      <c r="BE276">
        <v>19.25824062427499</v>
      </c>
      <c r="BF276">
        <v>539</v>
      </c>
      <c r="BJ276" s="1"/>
    </row>
    <row r="277" spans="1:63" ht="60.75" x14ac:dyDescent="0.3">
      <c r="A277">
        <v>8103</v>
      </c>
      <c r="B277" t="s">
        <v>4784</v>
      </c>
      <c r="C277" t="s">
        <v>4785</v>
      </c>
      <c r="D277" t="s">
        <v>4786</v>
      </c>
      <c r="E277" t="s">
        <v>4787</v>
      </c>
      <c r="F277" s="1">
        <v>45107</v>
      </c>
      <c r="G277" s="1">
        <v>45107</v>
      </c>
      <c r="H277" t="s">
        <v>119</v>
      </c>
      <c r="I277" t="s">
        <v>639</v>
      </c>
      <c r="K277" t="s">
        <v>99</v>
      </c>
      <c r="L277" t="s">
        <v>100</v>
      </c>
      <c r="M277" t="s">
        <v>69</v>
      </c>
      <c r="N277" t="s">
        <v>2341</v>
      </c>
      <c r="O277" t="s">
        <v>4788</v>
      </c>
      <c r="P277" t="s">
        <v>2217</v>
      </c>
      <c r="Q277" t="s">
        <v>2218</v>
      </c>
      <c r="R277" t="s">
        <v>2081</v>
      </c>
      <c r="S277" t="s">
        <v>2219</v>
      </c>
      <c r="T277" t="s">
        <v>2342</v>
      </c>
      <c r="U277" t="s">
        <v>2343</v>
      </c>
      <c r="V277" t="s">
        <v>2344</v>
      </c>
      <c r="W277" t="s">
        <v>2345</v>
      </c>
      <c r="X277" t="s">
        <v>2346</v>
      </c>
      <c r="Y277" t="s">
        <v>1671</v>
      </c>
      <c r="Z277">
        <v>467</v>
      </c>
      <c r="AA277" t="s">
        <v>1756</v>
      </c>
      <c r="AB277" t="s">
        <v>1757</v>
      </c>
      <c r="AC277" t="s">
        <v>1758</v>
      </c>
      <c r="AD277" t="s">
        <v>1675</v>
      </c>
      <c r="AE277" s="4" t="s">
        <v>4789</v>
      </c>
      <c r="AF277" s="3">
        <v>5740000</v>
      </c>
      <c r="AG277" s="3" t="s">
        <v>19447</v>
      </c>
      <c r="AH277" t="s">
        <v>4790</v>
      </c>
      <c r="AI277" t="s">
        <v>4791</v>
      </c>
      <c r="AJ277" t="s">
        <v>4792</v>
      </c>
      <c r="AK277" t="s">
        <v>4793</v>
      </c>
      <c r="AL277" t="s">
        <v>4794</v>
      </c>
      <c r="AM277" t="s">
        <v>4795</v>
      </c>
      <c r="AN277" t="s">
        <v>4796</v>
      </c>
      <c r="AO277" t="s">
        <v>4797</v>
      </c>
      <c r="AP277" t="s">
        <v>4798</v>
      </c>
      <c r="AQ277" t="s">
        <v>4799</v>
      </c>
      <c r="AR277">
        <v>0.3</v>
      </c>
      <c r="AS277" t="s">
        <v>94</v>
      </c>
      <c r="AT277">
        <v>0</v>
      </c>
      <c r="AU277">
        <v>183661.47479719328</v>
      </c>
      <c r="AV277">
        <v>94708.210495150939</v>
      </c>
      <c r="AW277">
        <v>5213.7436900000002</v>
      </c>
      <c r="AX277">
        <v>5333.1775663845247</v>
      </c>
      <c r="AY277">
        <v>92.796057359708499</v>
      </c>
      <c r="AZ277">
        <v>1268.5689702450002</v>
      </c>
      <c r="BA277">
        <v>5188.82089</v>
      </c>
      <c r="BB277">
        <v>35.395608885083959</v>
      </c>
      <c r="BC277">
        <v>28.442060766364349</v>
      </c>
      <c r="BD277">
        <v>18.252356846171836</v>
      </c>
      <c r="BE277">
        <v>14.666639701936411</v>
      </c>
      <c r="BF277">
        <v>812</v>
      </c>
      <c r="BG277" t="s">
        <v>4800</v>
      </c>
      <c r="BH277" t="s">
        <v>4801</v>
      </c>
      <c r="BJ277" s="1"/>
    </row>
    <row r="278" spans="1:63" x14ac:dyDescent="0.25">
      <c r="A278">
        <v>8104</v>
      </c>
      <c r="B278" t="s">
        <v>4802</v>
      </c>
      <c r="C278" t="s">
        <v>4803</v>
      </c>
      <c r="D278" t="s">
        <v>4804</v>
      </c>
      <c r="F278" s="1">
        <v>44551</v>
      </c>
      <c r="G278" s="1">
        <v>44551</v>
      </c>
      <c r="H278" t="s">
        <v>98</v>
      </c>
      <c r="I278" t="s">
        <v>639</v>
      </c>
      <c r="K278" t="s">
        <v>133</v>
      </c>
      <c r="L278" t="s">
        <v>133</v>
      </c>
      <c r="P278" t="s">
        <v>4805</v>
      </c>
      <c r="Q278" t="s">
        <v>4806</v>
      </c>
      <c r="R278" t="s">
        <v>2081</v>
      </c>
      <c r="S278" t="s">
        <v>4807</v>
      </c>
      <c r="T278" t="s">
        <v>2240</v>
      </c>
      <c r="U278" t="s">
        <v>2241</v>
      </c>
      <c r="V278" t="s">
        <v>1776</v>
      </c>
      <c r="W278" t="s">
        <v>1777</v>
      </c>
      <c r="X278" t="s">
        <v>1778</v>
      </c>
      <c r="Y278" t="s">
        <v>1671</v>
      </c>
      <c r="Z278">
        <v>467</v>
      </c>
      <c r="AA278" t="s">
        <v>1756</v>
      </c>
      <c r="AB278" t="s">
        <v>1757</v>
      </c>
      <c r="AC278" t="s">
        <v>1758</v>
      </c>
      <c r="AD278" t="s">
        <v>1675</v>
      </c>
      <c r="AE278" s="4"/>
      <c r="AR278">
        <v>0.49</v>
      </c>
      <c r="AS278" t="s">
        <v>94</v>
      </c>
      <c r="AT278">
        <v>0</v>
      </c>
      <c r="AU278">
        <v>0</v>
      </c>
      <c r="AV278">
        <v>0</v>
      </c>
      <c r="AX278">
        <v>2556.947842524492</v>
      </c>
      <c r="AY278">
        <v>1619.1978033694741</v>
      </c>
      <c r="AZ278">
        <v>3139.095049818</v>
      </c>
      <c r="BA278">
        <v>1580.5205555555565</v>
      </c>
      <c r="BB278">
        <v>0</v>
      </c>
      <c r="BC278">
        <v>0</v>
      </c>
      <c r="BD278">
        <v>0</v>
      </c>
      <c r="BE278">
        <v>0</v>
      </c>
      <c r="BF278">
        <v>256</v>
      </c>
      <c r="BJ278" s="1"/>
    </row>
    <row r="279" spans="1:63" x14ac:dyDescent="0.25">
      <c r="A279">
        <v>8105</v>
      </c>
      <c r="B279" t="s">
        <v>4808</v>
      </c>
      <c r="C279" t="s">
        <v>4809</v>
      </c>
      <c r="D279" t="s">
        <v>4810</v>
      </c>
      <c r="F279" s="1">
        <v>44074</v>
      </c>
      <c r="G279" s="1">
        <v>44196</v>
      </c>
      <c r="H279" t="s">
        <v>98</v>
      </c>
      <c r="I279" t="s">
        <v>639</v>
      </c>
      <c r="K279" t="s">
        <v>133</v>
      </c>
      <c r="L279" t="s">
        <v>133</v>
      </c>
      <c r="P279" t="s">
        <v>4805</v>
      </c>
      <c r="Q279" t="s">
        <v>4806</v>
      </c>
      <c r="R279" t="s">
        <v>2081</v>
      </c>
      <c r="S279" t="s">
        <v>4807</v>
      </c>
      <c r="T279" t="s">
        <v>2240</v>
      </c>
      <c r="U279" t="s">
        <v>2241</v>
      </c>
      <c r="V279" t="s">
        <v>1776</v>
      </c>
      <c r="W279" t="s">
        <v>1777</v>
      </c>
      <c r="X279" t="s">
        <v>1778</v>
      </c>
      <c r="Y279" t="s">
        <v>1671</v>
      </c>
      <c r="Z279">
        <v>467</v>
      </c>
      <c r="AA279" t="s">
        <v>1756</v>
      </c>
      <c r="AB279" t="s">
        <v>1757</v>
      </c>
      <c r="AC279" t="s">
        <v>1758</v>
      </c>
      <c r="AD279" t="s">
        <v>1675</v>
      </c>
      <c r="AE279" s="4"/>
      <c r="AR279">
        <v>0.49</v>
      </c>
      <c r="AS279" t="s">
        <v>94</v>
      </c>
      <c r="AT279">
        <v>0</v>
      </c>
      <c r="AX279">
        <v>2556.947842524492</v>
      </c>
      <c r="AY279">
        <v>1538.1976145996223</v>
      </c>
      <c r="AZ279">
        <v>2982.062171517</v>
      </c>
      <c r="BA279">
        <v>1580.5205555555565</v>
      </c>
      <c r="BF279">
        <v>-99</v>
      </c>
      <c r="BJ279" s="1"/>
    </row>
    <row r="280" spans="1:63" x14ac:dyDescent="0.25">
      <c r="A280">
        <v>8106</v>
      </c>
      <c r="B280" t="s">
        <v>4811</v>
      </c>
      <c r="C280" t="s">
        <v>4812</v>
      </c>
      <c r="D280" t="s">
        <v>4813</v>
      </c>
      <c r="F280" s="1">
        <v>43465</v>
      </c>
      <c r="G280" s="1">
        <v>43466</v>
      </c>
      <c r="H280" t="s">
        <v>131</v>
      </c>
      <c r="I280" t="s">
        <v>639</v>
      </c>
      <c r="K280" t="s">
        <v>133</v>
      </c>
      <c r="L280" t="s">
        <v>100</v>
      </c>
      <c r="P280" t="s">
        <v>2105</v>
      </c>
      <c r="Q280" t="s">
        <v>2106</v>
      </c>
      <c r="R280" t="s">
        <v>2081</v>
      </c>
      <c r="S280" t="s">
        <v>2107</v>
      </c>
      <c r="T280" t="s">
        <v>2240</v>
      </c>
      <c r="U280" t="s">
        <v>2241</v>
      </c>
      <c r="V280" t="s">
        <v>1776</v>
      </c>
      <c r="W280" t="s">
        <v>1777</v>
      </c>
      <c r="X280" t="s">
        <v>1778</v>
      </c>
      <c r="Y280" t="s">
        <v>1671</v>
      </c>
      <c r="Z280">
        <v>467</v>
      </c>
      <c r="AA280" t="s">
        <v>1756</v>
      </c>
      <c r="AB280" t="s">
        <v>1757</v>
      </c>
      <c r="AC280" t="s">
        <v>1758</v>
      </c>
      <c r="AD280" t="s">
        <v>1675</v>
      </c>
      <c r="AE280" s="4"/>
      <c r="AR280">
        <v>0.42</v>
      </c>
      <c r="AS280" t="s">
        <v>94</v>
      </c>
      <c r="AT280">
        <v>0</v>
      </c>
      <c r="AU280">
        <v>0</v>
      </c>
      <c r="AV280">
        <v>0</v>
      </c>
      <c r="AX280">
        <v>195.824199535411</v>
      </c>
      <c r="AY280">
        <v>367.17936877935517</v>
      </c>
      <c r="AZ280">
        <v>1946.439510206</v>
      </c>
      <c r="BF280">
        <v>-829</v>
      </c>
      <c r="BJ280" s="1"/>
    </row>
    <row r="281" spans="1:63" ht="30.75" x14ac:dyDescent="0.3">
      <c r="A281">
        <v>8107</v>
      </c>
      <c r="B281" t="s">
        <v>4814</v>
      </c>
      <c r="C281" t="s">
        <v>4815</v>
      </c>
      <c r="D281" t="s">
        <v>4816</v>
      </c>
      <c r="E281" t="s">
        <v>4817</v>
      </c>
      <c r="F281" s="1">
        <v>43799</v>
      </c>
      <c r="G281" s="1">
        <v>44377</v>
      </c>
      <c r="H281" t="s">
        <v>98</v>
      </c>
      <c r="I281" t="s">
        <v>66</v>
      </c>
      <c r="K281" t="s">
        <v>133</v>
      </c>
      <c r="L281" t="s">
        <v>133</v>
      </c>
      <c r="M281" t="s">
        <v>69</v>
      </c>
      <c r="P281" t="s">
        <v>2237</v>
      </c>
      <c r="Q281" t="s">
        <v>2238</v>
      </c>
      <c r="R281" t="s">
        <v>2081</v>
      </c>
      <c r="S281" t="s">
        <v>2239</v>
      </c>
      <c r="T281" t="s">
        <v>2240</v>
      </c>
      <c r="U281" t="s">
        <v>2241</v>
      </c>
      <c r="V281" t="s">
        <v>1776</v>
      </c>
      <c r="W281" t="s">
        <v>1777</v>
      </c>
      <c r="X281" t="s">
        <v>1778</v>
      </c>
      <c r="Y281" t="s">
        <v>1671</v>
      </c>
      <c r="Z281">
        <v>467</v>
      </c>
      <c r="AA281" t="s">
        <v>1756</v>
      </c>
      <c r="AB281" t="s">
        <v>1757</v>
      </c>
      <c r="AC281" t="s">
        <v>1758</v>
      </c>
      <c r="AD281" t="s">
        <v>1675</v>
      </c>
      <c r="AE281" s="4" t="s">
        <v>4818</v>
      </c>
      <c r="AF281" s="2">
        <v>250000</v>
      </c>
      <c r="AG281" s="3" t="s">
        <v>19447</v>
      </c>
      <c r="AH281" t="s">
        <v>4819</v>
      </c>
      <c r="AI281" t="s">
        <v>4820</v>
      </c>
      <c r="AJ281" t="s">
        <v>4821</v>
      </c>
      <c r="AK281" t="s">
        <v>4822</v>
      </c>
      <c r="AL281" t="s">
        <v>4823</v>
      </c>
      <c r="AM281" t="s">
        <v>4824</v>
      </c>
      <c r="AN281" t="s">
        <v>4825</v>
      </c>
      <c r="AO281" t="s">
        <v>4826</v>
      </c>
      <c r="AQ281" t="s">
        <v>4816</v>
      </c>
      <c r="AR281">
        <v>0.49</v>
      </c>
      <c r="AS281" t="s">
        <v>94</v>
      </c>
      <c r="AT281">
        <v>0</v>
      </c>
      <c r="AU281">
        <v>12157.607064237887</v>
      </c>
      <c r="AV281">
        <v>0</v>
      </c>
      <c r="AX281">
        <v>14915.049846863749</v>
      </c>
      <c r="AY281">
        <v>2009.2417558311902</v>
      </c>
      <c r="AZ281">
        <v>6549.6604150000003</v>
      </c>
      <c r="BA281">
        <v>11960.991666666667</v>
      </c>
      <c r="BB281">
        <v>1.0164380515471101</v>
      </c>
      <c r="BC281">
        <v>0.65678977761561597</v>
      </c>
      <c r="BD281">
        <v>0</v>
      </c>
      <c r="BE281">
        <v>0</v>
      </c>
      <c r="BF281">
        <v>82</v>
      </c>
      <c r="BJ281" s="1"/>
    </row>
    <row r="282" spans="1:63" ht="165.75" x14ac:dyDescent="0.3">
      <c r="A282">
        <v>8108</v>
      </c>
      <c r="B282" t="s">
        <v>4827</v>
      </c>
      <c r="C282" t="s">
        <v>4828</v>
      </c>
      <c r="D282" t="s">
        <v>4829</v>
      </c>
      <c r="E282" t="s">
        <v>4830</v>
      </c>
      <c r="F282" s="1">
        <v>44680</v>
      </c>
      <c r="G282" s="1">
        <v>44680</v>
      </c>
      <c r="H282" t="s">
        <v>119</v>
      </c>
      <c r="I282" t="s">
        <v>66</v>
      </c>
      <c r="J282" t="s">
        <v>2394</v>
      </c>
      <c r="K282" t="s">
        <v>100</v>
      </c>
      <c r="L282" t="s">
        <v>133</v>
      </c>
      <c r="M282" t="s">
        <v>69</v>
      </c>
      <c r="N282" t="s">
        <v>2104</v>
      </c>
      <c r="P282" t="s">
        <v>2237</v>
      </c>
      <c r="Q282" t="s">
        <v>2238</v>
      </c>
      <c r="R282" t="s">
        <v>2081</v>
      </c>
      <c r="S282" t="s">
        <v>2239</v>
      </c>
      <c r="T282" t="s">
        <v>2083</v>
      </c>
      <c r="U282" t="s">
        <v>2084</v>
      </c>
      <c r="V282" t="s">
        <v>2085</v>
      </c>
      <c r="W282" t="s">
        <v>2086</v>
      </c>
      <c r="X282" t="s">
        <v>2087</v>
      </c>
      <c r="Y282" t="s">
        <v>1671</v>
      </c>
      <c r="Z282">
        <v>467</v>
      </c>
      <c r="AA282" t="s">
        <v>1756</v>
      </c>
      <c r="AB282" t="s">
        <v>1757</v>
      </c>
      <c r="AC282" t="s">
        <v>1758</v>
      </c>
      <c r="AD282" t="s">
        <v>1675</v>
      </c>
      <c r="AE282" s="4" t="s">
        <v>4831</v>
      </c>
      <c r="AF282" s="3">
        <v>13800000</v>
      </c>
      <c r="AG282" s="3" t="s">
        <v>19447</v>
      </c>
      <c r="AH282" t="s">
        <v>4832</v>
      </c>
      <c r="AI282" t="s">
        <v>4833</v>
      </c>
      <c r="AK282" t="s">
        <v>4834</v>
      </c>
      <c r="AL282" t="s">
        <v>4835</v>
      </c>
      <c r="AM282" t="s">
        <v>4836</v>
      </c>
      <c r="AN282" t="s">
        <v>4837</v>
      </c>
      <c r="AO282" t="s">
        <v>4838</v>
      </c>
      <c r="AP282" t="s">
        <v>4839</v>
      </c>
      <c r="AQ282" t="s">
        <v>4840</v>
      </c>
      <c r="AR282">
        <v>0.42</v>
      </c>
      <c r="AS282" t="s">
        <v>890</v>
      </c>
      <c r="AT282">
        <v>0</v>
      </c>
      <c r="AU282">
        <v>390375.53389301733</v>
      </c>
      <c r="AV282">
        <v>263305.7555849544</v>
      </c>
      <c r="AW282">
        <v>3833.9365899999998</v>
      </c>
      <c r="AX282">
        <v>6404.4614368637504</v>
      </c>
      <c r="AY282">
        <v>2009.2417558311902</v>
      </c>
      <c r="AZ282">
        <v>6621.9215250000007</v>
      </c>
      <c r="BA282">
        <v>3833.9365899999998</v>
      </c>
      <c r="BB282">
        <v>101.82107208325461</v>
      </c>
      <c r="BC282">
        <v>37.335580647654702</v>
      </c>
      <c r="BD282">
        <v>68.677650087309971</v>
      </c>
      <c r="BE282">
        <v>25.182606027066807</v>
      </c>
      <c r="BF282">
        <v>385</v>
      </c>
      <c r="BH282" t="s">
        <v>4841</v>
      </c>
      <c r="BI282">
        <v>6301</v>
      </c>
      <c r="BJ282" s="1">
        <v>44316</v>
      </c>
      <c r="BK282">
        <v>72.261110000000002</v>
      </c>
    </row>
    <row r="283" spans="1:63" x14ac:dyDescent="0.25">
      <c r="A283">
        <v>8109</v>
      </c>
      <c r="B283" t="s">
        <v>4842</v>
      </c>
      <c r="C283" t="s">
        <v>4843</v>
      </c>
      <c r="D283" t="s">
        <v>4844</v>
      </c>
      <c r="E283" t="s">
        <v>4845</v>
      </c>
      <c r="F283" s="1">
        <v>44795</v>
      </c>
      <c r="G283" s="1">
        <v>44795</v>
      </c>
      <c r="H283" t="s">
        <v>98</v>
      </c>
      <c r="I283" t="s">
        <v>639</v>
      </c>
      <c r="J283" t="s">
        <v>2394</v>
      </c>
      <c r="K283" t="s">
        <v>120</v>
      </c>
      <c r="L283" t="s">
        <v>303</v>
      </c>
      <c r="P283" t="s">
        <v>4846</v>
      </c>
      <c r="Q283" t="s">
        <v>4847</v>
      </c>
      <c r="R283" t="s">
        <v>1748</v>
      </c>
      <c r="S283" t="s">
        <v>4848</v>
      </c>
      <c r="T283" t="s">
        <v>2240</v>
      </c>
      <c r="U283" t="s">
        <v>2241</v>
      </c>
      <c r="V283" t="s">
        <v>1776</v>
      </c>
      <c r="W283" t="s">
        <v>1777</v>
      </c>
      <c r="X283" t="s">
        <v>1778</v>
      </c>
      <c r="Y283" t="s">
        <v>1671</v>
      </c>
      <c r="Z283">
        <v>467</v>
      </c>
      <c r="AA283" t="s">
        <v>1756</v>
      </c>
      <c r="AB283" t="s">
        <v>1757</v>
      </c>
      <c r="AC283" t="s">
        <v>1758</v>
      </c>
      <c r="AD283" t="s">
        <v>1675</v>
      </c>
      <c r="AE283" s="4"/>
      <c r="AR283">
        <v>0.06</v>
      </c>
      <c r="AS283" t="s">
        <v>154</v>
      </c>
      <c r="AT283">
        <v>1</v>
      </c>
      <c r="AX283">
        <v>4630.1097575329331</v>
      </c>
      <c r="AY283">
        <v>878.95644431983851</v>
      </c>
      <c r="AZ283">
        <v>9957.8278200000004</v>
      </c>
      <c r="BA283">
        <v>3426.061666666666</v>
      </c>
      <c r="BF283">
        <v>500</v>
      </c>
      <c r="BJ283" s="1"/>
    </row>
    <row r="284" spans="1:63" x14ac:dyDescent="0.25">
      <c r="A284">
        <v>8110</v>
      </c>
      <c r="B284" t="s">
        <v>4849</v>
      </c>
      <c r="C284" t="s">
        <v>4850</v>
      </c>
      <c r="D284" t="s">
        <v>4851</v>
      </c>
      <c r="E284" t="s">
        <v>4852</v>
      </c>
      <c r="F284" s="1">
        <v>44571</v>
      </c>
      <c r="G284" s="1">
        <v>44655</v>
      </c>
      <c r="H284" t="s">
        <v>119</v>
      </c>
      <c r="I284" t="s">
        <v>639</v>
      </c>
      <c r="K284" t="s">
        <v>133</v>
      </c>
      <c r="L284" t="s">
        <v>100</v>
      </c>
      <c r="M284" t="s">
        <v>69</v>
      </c>
      <c r="N284" t="s">
        <v>2104</v>
      </c>
      <c r="P284" t="s">
        <v>4853</v>
      </c>
      <c r="Q284" t="s">
        <v>4854</v>
      </c>
      <c r="R284" t="s">
        <v>1748</v>
      </c>
      <c r="S284" t="s">
        <v>4855</v>
      </c>
      <c r="T284" t="s">
        <v>1750</v>
      </c>
      <c r="U284" t="s">
        <v>1751</v>
      </c>
      <c r="V284" t="s">
        <v>1752</v>
      </c>
      <c r="W284" t="s">
        <v>1753</v>
      </c>
      <c r="X284" t="s">
        <v>1754</v>
      </c>
      <c r="Y284" t="s">
        <v>1755</v>
      </c>
      <c r="Z284">
        <v>467</v>
      </c>
      <c r="AA284" t="s">
        <v>1756</v>
      </c>
      <c r="AB284" t="s">
        <v>1757</v>
      </c>
      <c r="AC284" t="s">
        <v>1758</v>
      </c>
      <c r="AD284" t="s">
        <v>1675</v>
      </c>
      <c r="AE284" s="4"/>
      <c r="AH284" t="s">
        <v>4856</v>
      </c>
      <c r="AI284" t="s">
        <v>4857</v>
      </c>
      <c r="AJ284" t="s">
        <v>4858</v>
      </c>
      <c r="AK284" t="s">
        <v>4859</v>
      </c>
      <c r="AL284" t="s">
        <v>4860</v>
      </c>
      <c r="AM284" t="s">
        <v>4861</v>
      </c>
      <c r="AN284" t="s">
        <v>4862</v>
      </c>
      <c r="AO284" t="s">
        <v>4863</v>
      </c>
      <c r="AP284" t="s">
        <v>4864</v>
      </c>
      <c r="AQ284" t="s">
        <v>4865</v>
      </c>
      <c r="AR284">
        <v>0.42</v>
      </c>
      <c r="AS284" t="s">
        <v>94</v>
      </c>
      <c r="AT284">
        <v>0</v>
      </c>
      <c r="AU284">
        <v>1018311.8673348578</v>
      </c>
      <c r="AV284">
        <v>636005.8661433761</v>
      </c>
      <c r="AW284">
        <v>9919.94578</v>
      </c>
      <c r="AX284">
        <v>10913.615745751886</v>
      </c>
      <c r="AY284">
        <v>967.06004990073973</v>
      </c>
      <c r="AZ284">
        <v>1017.6508</v>
      </c>
      <c r="BA284">
        <v>9525.2881600000001</v>
      </c>
      <c r="BB284">
        <v>106.90614816369585</v>
      </c>
      <c r="BC284">
        <v>96.587096937423382</v>
      </c>
      <c r="BD284">
        <v>66.770249409795923</v>
      </c>
      <c r="BE284">
        <v>60.325291510876404</v>
      </c>
      <c r="BF284">
        <v>360</v>
      </c>
      <c r="BG284" t="s">
        <v>4866</v>
      </c>
      <c r="BJ284" s="1"/>
    </row>
    <row r="285" spans="1:63" ht="45.75" x14ac:dyDescent="0.3">
      <c r="A285">
        <v>8111</v>
      </c>
      <c r="B285" t="s">
        <v>4867</v>
      </c>
      <c r="C285" t="s">
        <v>4868</v>
      </c>
      <c r="D285" t="s">
        <v>4869</v>
      </c>
      <c r="E285" t="s">
        <v>4870</v>
      </c>
      <c r="F285" s="1">
        <v>45291</v>
      </c>
      <c r="G285" s="1">
        <v>45657</v>
      </c>
      <c r="H285" t="s">
        <v>98</v>
      </c>
      <c r="I285" t="s">
        <v>515</v>
      </c>
      <c r="K285" t="s">
        <v>303</v>
      </c>
      <c r="L285" t="s">
        <v>303</v>
      </c>
      <c r="M285" t="s">
        <v>303</v>
      </c>
      <c r="O285" t="s">
        <v>4871</v>
      </c>
      <c r="P285" t="s">
        <v>4872</v>
      </c>
      <c r="Q285" t="s">
        <v>4873</v>
      </c>
      <c r="R285" t="s">
        <v>2081</v>
      </c>
      <c r="S285" t="s">
        <v>4874</v>
      </c>
      <c r="T285" t="s">
        <v>2240</v>
      </c>
      <c r="U285" t="s">
        <v>2241</v>
      </c>
      <c r="V285" t="s">
        <v>1776</v>
      </c>
      <c r="W285" t="s">
        <v>1777</v>
      </c>
      <c r="X285" t="s">
        <v>1778</v>
      </c>
      <c r="Y285" t="s">
        <v>1671</v>
      </c>
      <c r="Z285">
        <v>467</v>
      </c>
      <c r="AA285" t="s">
        <v>1756</v>
      </c>
      <c r="AB285" t="s">
        <v>1757</v>
      </c>
      <c r="AC285" t="s">
        <v>1758</v>
      </c>
      <c r="AD285" t="s">
        <v>1675</v>
      </c>
      <c r="AE285" s="4" t="s">
        <v>4875</v>
      </c>
      <c r="AF285" s="2">
        <v>885000</v>
      </c>
      <c r="AG285" s="3" t="s">
        <v>19447</v>
      </c>
      <c r="AH285" t="s">
        <v>4876</v>
      </c>
      <c r="AI285" t="s">
        <v>4877</v>
      </c>
      <c r="AJ285" t="s">
        <v>4878</v>
      </c>
      <c r="AK285" t="s">
        <v>4879</v>
      </c>
      <c r="AL285" t="s">
        <v>4880</v>
      </c>
      <c r="AM285" t="s">
        <v>4881</v>
      </c>
      <c r="AN285" t="s">
        <v>4882</v>
      </c>
      <c r="AO285" t="s">
        <v>4883</v>
      </c>
      <c r="AP285" t="s">
        <v>4884</v>
      </c>
      <c r="AQ285" t="s">
        <v>4885</v>
      </c>
      <c r="AR285">
        <v>0.09</v>
      </c>
      <c r="AS285" t="s">
        <v>154</v>
      </c>
      <c r="AT285">
        <v>1</v>
      </c>
      <c r="AU285">
        <v>148852.82066315768</v>
      </c>
      <c r="AV285">
        <v>29568.306035256785</v>
      </c>
      <c r="AW285">
        <v>201.1421</v>
      </c>
      <c r="AX285">
        <v>2316.74366744996</v>
      </c>
      <c r="AY285">
        <v>653.42286574813113</v>
      </c>
      <c r="AZ285">
        <v>2456.7538399999999</v>
      </c>
      <c r="BA285">
        <v>773.67499999999984</v>
      </c>
      <c r="BB285">
        <v>192.39709265926606</v>
      </c>
      <c r="BC285">
        <v>46.078346880768215</v>
      </c>
      <c r="BD285">
        <v>38.217993389028713</v>
      </c>
      <c r="BE285">
        <v>9.1530590827862923</v>
      </c>
      <c r="BF285">
        <v>1362</v>
      </c>
      <c r="BG285" t="s">
        <v>4886</v>
      </c>
      <c r="BJ285" s="1"/>
    </row>
    <row r="286" spans="1:63" ht="30" x14ac:dyDescent="0.25">
      <c r="A286">
        <v>8112</v>
      </c>
      <c r="B286" t="s">
        <v>4887</v>
      </c>
      <c r="C286" t="s">
        <v>4888</v>
      </c>
      <c r="D286" t="s">
        <v>4889</v>
      </c>
      <c r="E286" t="s">
        <v>4890</v>
      </c>
      <c r="F286" s="1">
        <v>44474</v>
      </c>
      <c r="G286" s="1">
        <v>44564</v>
      </c>
      <c r="H286" t="s">
        <v>119</v>
      </c>
      <c r="I286" t="s">
        <v>639</v>
      </c>
      <c r="K286" t="s">
        <v>68</v>
      </c>
      <c r="L286" t="s">
        <v>100</v>
      </c>
      <c r="M286" t="s">
        <v>120</v>
      </c>
      <c r="N286" t="s">
        <v>2104</v>
      </c>
      <c r="O286" t="s">
        <v>4891</v>
      </c>
      <c r="P286" t="s">
        <v>2258</v>
      </c>
      <c r="Q286" t="s">
        <v>2259</v>
      </c>
      <c r="R286" t="s">
        <v>2081</v>
      </c>
      <c r="S286" t="s">
        <v>2260</v>
      </c>
      <c r="T286" t="s">
        <v>4550</v>
      </c>
      <c r="U286" t="s">
        <v>4551</v>
      </c>
      <c r="V286" t="s">
        <v>3286</v>
      </c>
      <c r="W286" t="s">
        <v>3287</v>
      </c>
      <c r="X286" t="s">
        <v>3288</v>
      </c>
      <c r="Y286" t="s">
        <v>109</v>
      </c>
      <c r="Z286">
        <v>467</v>
      </c>
      <c r="AA286" t="s">
        <v>1756</v>
      </c>
      <c r="AB286" t="s">
        <v>1757</v>
      </c>
      <c r="AC286" t="s">
        <v>1758</v>
      </c>
      <c r="AD286" t="s">
        <v>1675</v>
      </c>
      <c r="AE286" s="4" t="s">
        <v>4892</v>
      </c>
      <c r="AH286" t="s">
        <v>4893</v>
      </c>
      <c r="AI286" t="s">
        <v>4894</v>
      </c>
      <c r="AJ286" t="s">
        <v>4895</v>
      </c>
      <c r="AK286" t="s">
        <v>4896</v>
      </c>
      <c r="AL286" t="s">
        <v>4897</v>
      </c>
      <c r="AM286" t="s">
        <v>4898</v>
      </c>
      <c r="AN286" t="s">
        <v>4899</v>
      </c>
      <c r="AO286" t="s">
        <v>4900</v>
      </c>
      <c r="AP286" t="s">
        <v>4901</v>
      </c>
      <c r="AQ286" t="s">
        <v>4902</v>
      </c>
      <c r="AR286">
        <v>0.48</v>
      </c>
      <c r="AS286" t="s">
        <v>154</v>
      </c>
      <c r="AT286">
        <v>1</v>
      </c>
      <c r="AU286">
        <v>32236.985952465864</v>
      </c>
      <c r="AV286">
        <v>20524.842792124578</v>
      </c>
      <c r="AW286">
        <v>1775.7828400000001</v>
      </c>
      <c r="AX286">
        <v>1980.5940442593919</v>
      </c>
      <c r="AY286">
        <v>161.61850308394611</v>
      </c>
      <c r="AZ286">
        <v>2876.9941100000001</v>
      </c>
      <c r="BA286">
        <v>1740.8909200000001</v>
      </c>
      <c r="BB286">
        <v>18.517522023990949</v>
      </c>
      <c r="BC286">
        <v>6.9808983426479685</v>
      </c>
      <c r="BD286">
        <v>11.789849987915716</v>
      </c>
      <c r="BE286">
        <v>4.4446413582809745</v>
      </c>
      <c r="BF286">
        <v>269</v>
      </c>
      <c r="BG286" t="s">
        <v>4903</v>
      </c>
      <c r="BH286" t="s">
        <v>4904</v>
      </c>
      <c r="BJ286" s="1"/>
      <c r="BK286">
        <v>22.315930000000002</v>
      </c>
    </row>
    <row r="287" spans="1:63" ht="105.75" x14ac:dyDescent="0.3">
      <c r="A287">
        <v>8113</v>
      </c>
      <c r="B287" t="s">
        <v>4905</v>
      </c>
      <c r="C287" t="s">
        <v>4906</v>
      </c>
      <c r="D287" t="s">
        <v>4907</v>
      </c>
      <c r="E287" t="s">
        <v>4908</v>
      </c>
      <c r="F287" s="1">
        <v>44681</v>
      </c>
      <c r="G287" s="1">
        <v>44773</v>
      </c>
      <c r="H287" t="s">
        <v>119</v>
      </c>
      <c r="I287" t="s">
        <v>66</v>
      </c>
      <c r="K287" t="s">
        <v>100</v>
      </c>
      <c r="L287" t="s">
        <v>68</v>
      </c>
      <c r="M287" t="s">
        <v>69</v>
      </c>
      <c r="N287" t="s">
        <v>2104</v>
      </c>
      <c r="O287" t="s">
        <v>4909</v>
      </c>
      <c r="P287" t="s">
        <v>2410</v>
      </c>
      <c r="Q287" t="s">
        <v>2411</v>
      </c>
      <c r="R287" t="s">
        <v>2081</v>
      </c>
      <c r="S287" t="s">
        <v>2412</v>
      </c>
      <c r="T287" t="s">
        <v>2083</v>
      </c>
      <c r="U287" t="s">
        <v>2084</v>
      </c>
      <c r="V287" t="s">
        <v>2085</v>
      </c>
      <c r="W287" t="s">
        <v>2086</v>
      </c>
      <c r="X287" t="s">
        <v>2087</v>
      </c>
      <c r="Y287" t="s">
        <v>1671</v>
      </c>
      <c r="Z287">
        <v>467</v>
      </c>
      <c r="AA287" t="s">
        <v>1756</v>
      </c>
      <c r="AB287" t="s">
        <v>1757</v>
      </c>
      <c r="AC287" t="s">
        <v>1758</v>
      </c>
      <c r="AD287" t="s">
        <v>1675</v>
      </c>
      <c r="AE287" s="4" t="s">
        <v>4910</v>
      </c>
      <c r="AF287" s="3">
        <v>4420000</v>
      </c>
      <c r="AG287" s="3" t="s">
        <v>19447</v>
      </c>
      <c r="AH287" t="s">
        <v>4911</v>
      </c>
      <c r="AI287" t="s">
        <v>4912</v>
      </c>
      <c r="AJ287" t="s">
        <v>4913</v>
      </c>
      <c r="AK287" t="s">
        <v>4914</v>
      </c>
      <c r="AL287" t="s">
        <v>4915</v>
      </c>
      <c r="AM287" t="s">
        <v>4916</v>
      </c>
      <c r="AN287" t="s">
        <v>4917</v>
      </c>
      <c r="AO287" t="s">
        <v>4918</v>
      </c>
      <c r="AP287" t="s">
        <v>4919</v>
      </c>
      <c r="AQ287" t="s">
        <v>4920</v>
      </c>
      <c r="AR287">
        <v>0.48</v>
      </c>
      <c r="AS287" t="s">
        <v>890</v>
      </c>
      <c r="AT287">
        <v>0</v>
      </c>
      <c r="AU287">
        <v>119088.09604550124</v>
      </c>
      <c r="AV287">
        <v>88315.400952600947</v>
      </c>
      <c r="AW287">
        <v>7200.1768700000002</v>
      </c>
      <c r="AX287">
        <v>7835.6639885670447</v>
      </c>
      <c r="AZ287">
        <v>18.065270000000002</v>
      </c>
      <c r="BA287">
        <v>6881.4412750000001</v>
      </c>
      <c r="BB287">
        <v>17.305690957233555</v>
      </c>
      <c r="BC287">
        <v>17.2603787341579</v>
      </c>
      <c r="BD287">
        <v>12.833852302634225</v>
      </c>
      <c r="BE287">
        <v>12.800248883973042</v>
      </c>
      <c r="BF287">
        <v>478</v>
      </c>
      <c r="BG287" t="s">
        <v>4921</v>
      </c>
      <c r="BH287" t="s">
        <v>4922</v>
      </c>
      <c r="BJ287" s="1"/>
      <c r="BK287">
        <v>18.065270000000002</v>
      </c>
    </row>
    <row r="288" spans="1:63" ht="75.75" x14ac:dyDescent="0.3">
      <c r="A288">
        <v>8114</v>
      </c>
      <c r="B288" t="s">
        <v>4923</v>
      </c>
      <c r="C288" t="s">
        <v>4924</v>
      </c>
      <c r="D288" t="s">
        <v>4925</v>
      </c>
      <c r="E288" t="s">
        <v>4926</v>
      </c>
      <c r="F288" s="1">
        <v>44834</v>
      </c>
      <c r="G288" s="1">
        <v>44929</v>
      </c>
      <c r="H288" t="s">
        <v>119</v>
      </c>
      <c r="I288" t="s">
        <v>515</v>
      </c>
      <c r="K288" t="s">
        <v>99</v>
      </c>
      <c r="L288" t="s">
        <v>99</v>
      </c>
      <c r="M288" t="s">
        <v>69</v>
      </c>
      <c r="N288" t="s">
        <v>2104</v>
      </c>
      <c r="P288" t="s">
        <v>4872</v>
      </c>
      <c r="Q288" t="s">
        <v>4873</v>
      </c>
      <c r="R288" t="s">
        <v>2081</v>
      </c>
      <c r="S288" t="s">
        <v>4874</v>
      </c>
      <c r="T288" t="s">
        <v>1774</v>
      </c>
      <c r="U288" t="s">
        <v>1775</v>
      </c>
      <c r="V288" t="s">
        <v>1776</v>
      </c>
      <c r="W288" t="s">
        <v>1777</v>
      </c>
      <c r="X288" t="s">
        <v>1778</v>
      </c>
      <c r="Y288" t="s">
        <v>1671</v>
      </c>
      <c r="Z288">
        <v>467</v>
      </c>
      <c r="AA288" t="s">
        <v>1756</v>
      </c>
      <c r="AB288" t="s">
        <v>1757</v>
      </c>
      <c r="AC288" t="s">
        <v>1758</v>
      </c>
      <c r="AD288" t="s">
        <v>1675</v>
      </c>
      <c r="AE288" s="4" t="s">
        <v>4927</v>
      </c>
      <c r="AF288" s="3">
        <v>5558000</v>
      </c>
      <c r="AG288" s="3" t="s">
        <v>19447</v>
      </c>
      <c r="AH288" t="s">
        <v>4928</v>
      </c>
      <c r="AI288" t="s">
        <v>4929</v>
      </c>
      <c r="AJ288" t="s">
        <v>4930</v>
      </c>
      <c r="AK288" t="s">
        <v>4931</v>
      </c>
      <c r="AL288" t="s">
        <v>4932</v>
      </c>
      <c r="AM288" t="s">
        <v>4933</v>
      </c>
      <c r="AN288" t="s">
        <v>4934</v>
      </c>
      <c r="AO288" t="s">
        <v>4935</v>
      </c>
      <c r="AP288" t="s">
        <v>4936</v>
      </c>
      <c r="AQ288" t="s">
        <v>4926</v>
      </c>
      <c r="AR288">
        <v>0.25</v>
      </c>
      <c r="AS288" t="s">
        <v>94</v>
      </c>
      <c r="AT288">
        <v>0</v>
      </c>
      <c r="AU288">
        <v>572939.13762916136</v>
      </c>
      <c r="AV288">
        <v>252671.90335174001</v>
      </c>
      <c r="AW288">
        <v>2264.3758800000001</v>
      </c>
      <c r="AX288">
        <v>2899.8629985670459</v>
      </c>
      <c r="AY288">
        <v>623.06204071354114</v>
      </c>
      <c r="AZ288">
        <v>3468.869167583</v>
      </c>
      <c r="BA288">
        <v>1966.7563525</v>
      </c>
      <c r="BB288">
        <v>291.31170055756121</v>
      </c>
      <c r="BC288">
        <v>105.40445354675806</v>
      </c>
      <c r="BD288">
        <v>128.47138031640856</v>
      </c>
      <c r="BE288">
        <v>46.484420683174982</v>
      </c>
      <c r="BF288">
        <v>634</v>
      </c>
      <c r="BI288">
        <v>7484</v>
      </c>
      <c r="BJ288" s="1">
        <v>44651</v>
      </c>
    </row>
    <row r="289" spans="1:63" ht="16.5" x14ac:dyDescent="0.3">
      <c r="A289">
        <v>8115</v>
      </c>
      <c r="B289" t="s">
        <v>4937</v>
      </c>
      <c r="C289" t="s">
        <v>4938</v>
      </c>
      <c r="D289" t="s">
        <v>4939</v>
      </c>
      <c r="E289" t="s">
        <v>4940</v>
      </c>
      <c r="F289" s="1">
        <v>44615</v>
      </c>
      <c r="G289" s="1">
        <v>44615</v>
      </c>
      <c r="H289" t="s">
        <v>98</v>
      </c>
      <c r="I289" t="s">
        <v>639</v>
      </c>
      <c r="K289" t="s">
        <v>133</v>
      </c>
      <c r="L289" t="s">
        <v>133</v>
      </c>
      <c r="M289" t="s">
        <v>69</v>
      </c>
      <c r="N289" t="s">
        <v>2146</v>
      </c>
      <c r="O289" t="s">
        <v>4941</v>
      </c>
      <c r="P289" t="s">
        <v>2217</v>
      </c>
      <c r="Q289" t="s">
        <v>2218</v>
      </c>
      <c r="R289" t="s">
        <v>2081</v>
      </c>
      <c r="S289" t="s">
        <v>2219</v>
      </c>
      <c r="T289" t="s">
        <v>2240</v>
      </c>
      <c r="U289" t="s">
        <v>2241</v>
      </c>
      <c r="V289" t="s">
        <v>1776</v>
      </c>
      <c r="W289" t="s">
        <v>1777</v>
      </c>
      <c r="X289" t="s">
        <v>1778</v>
      </c>
      <c r="Y289" t="s">
        <v>1671</v>
      </c>
      <c r="Z289">
        <v>467</v>
      </c>
      <c r="AA289" t="s">
        <v>1756</v>
      </c>
      <c r="AB289" t="s">
        <v>1757</v>
      </c>
      <c r="AC289" t="s">
        <v>1758</v>
      </c>
      <c r="AD289" t="s">
        <v>1675</v>
      </c>
      <c r="AE289" s="4" t="s">
        <v>4942</v>
      </c>
      <c r="AF289" s="3">
        <v>2920000</v>
      </c>
      <c r="AG289" s="3" t="s">
        <v>19447</v>
      </c>
      <c r="AI289" t="s">
        <v>4943</v>
      </c>
      <c r="AJ289" t="s">
        <v>4944</v>
      </c>
      <c r="AK289" t="s">
        <v>4945</v>
      </c>
      <c r="AL289" t="s">
        <v>4946</v>
      </c>
      <c r="AM289" t="s">
        <v>4947</v>
      </c>
      <c r="AN289" t="s">
        <v>4948</v>
      </c>
      <c r="AO289" t="s">
        <v>4949</v>
      </c>
      <c r="AP289" t="s">
        <v>4950</v>
      </c>
      <c r="AQ289" t="s">
        <v>4951</v>
      </c>
      <c r="AR289">
        <v>0.49</v>
      </c>
      <c r="AS289" t="s">
        <v>94</v>
      </c>
      <c r="AT289">
        <v>0</v>
      </c>
      <c r="AU289">
        <v>11987.85091692996</v>
      </c>
      <c r="AV289">
        <v>7678.4699723931499</v>
      </c>
      <c r="AX289">
        <v>2233.4218116027851</v>
      </c>
      <c r="AY289">
        <v>43.314514032020526</v>
      </c>
      <c r="AZ289">
        <v>1096.9709090879999</v>
      </c>
      <c r="BA289">
        <v>1832.81</v>
      </c>
      <c r="BB289">
        <v>6.5406948439445234</v>
      </c>
      <c r="BC289">
        <v>4.0917226539856228</v>
      </c>
      <c r="BD289">
        <v>4.1894522467648851</v>
      </c>
      <c r="BE289">
        <v>2.6208341888552176</v>
      </c>
      <c r="BF289">
        <v>320</v>
      </c>
      <c r="BJ289" s="1"/>
    </row>
    <row r="290" spans="1:63" x14ac:dyDescent="0.25">
      <c r="A290">
        <v>8116</v>
      </c>
      <c r="B290" t="s">
        <v>4952</v>
      </c>
      <c r="C290" t="s">
        <v>4953</v>
      </c>
      <c r="D290" t="s">
        <v>4954</v>
      </c>
      <c r="F290" s="1">
        <v>44561</v>
      </c>
      <c r="G290" s="1">
        <v>44564</v>
      </c>
      <c r="H290" t="s">
        <v>615</v>
      </c>
      <c r="I290" t="s">
        <v>639</v>
      </c>
      <c r="K290" t="s">
        <v>68</v>
      </c>
      <c r="L290" t="s">
        <v>100</v>
      </c>
      <c r="P290" t="s">
        <v>2329</v>
      </c>
      <c r="Q290" t="s">
        <v>2330</v>
      </c>
      <c r="R290" t="s">
        <v>2081</v>
      </c>
      <c r="S290" t="s">
        <v>2331</v>
      </c>
      <c r="T290" t="s">
        <v>2240</v>
      </c>
      <c r="U290" t="s">
        <v>2241</v>
      </c>
      <c r="V290" t="s">
        <v>1776</v>
      </c>
      <c r="W290" t="s">
        <v>1777</v>
      </c>
      <c r="X290" t="s">
        <v>1778</v>
      </c>
      <c r="Y290" t="s">
        <v>1671</v>
      </c>
      <c r="Z290">
        <v>467</v>
      </c>
      <c r="AA290" t="s">
        <v>1756</v>
      </c>
      <c r="AB290" t="s">
        <v>1757</v>
      </c>
      <c r="AC290" t="s">
        <v>1758</v>
      </c>
      <c r="AD290" t="s">
        <v>1675</v>
      </c>
      <c r="AE290" s="4"/>
      <c r="AR290">
        <v>0.48</v>
      </c>
      <c r="AS290" t="s">
        <v>154</v>
      </c>
      <c r="AT290">
        <v>1</v>
      </c>
      <c r="AU290">
        <v>0</v>
      </c>
      <c r="AV290">
        <v>0</v>
      </c>
      <c r="AW290">
        <v>104.09179</v>
      </c>
      <c r="AX290">
        <v>952.74963252449106</v>
      </c>
      <c r="AY290">
        <v>290.95590194941769</v>
      </c>
      <c r="AZ290">
        <v>564.06834892199993</v>
      </c>
      <c r="BA290">
        <v>104.09179</v>
      </c>
      <c r="BB290">
        <v>0</v>
      </c>
      <c r="BC290">
        <v>0</v>
      </c>
      <c r="BD290">
        <v>0</v>
      </c>
      <c r="BE290">
        <v>0</v>
      </c>
      <c r="BF290">
        <v>269</v>
      </c>
      <c r="BJ290" s="1"/>
    </row>
    <row r="291" spans="1:63" ht="30" x14ac:dyDescent="0.25">
      <c r="A291">
        <v>8117</v>
      </c>
      <c r="B291" t="s">
        <v>4955</v>
      </c>
      <c r="C291" t="s">
        <v>4956</v>
      </c>
      <c r="D291" t="s">
        <v>4957</v>
      </c>
      <c r="E291" t="s">
        <v>4958</v>
      </c>
      <c r="F291" s="1">
        <v>44864</v>
      </c>
      <c r="G291" s="1">
        <v>44895</v>
      </c>
      <c r="H291" t="s">
        <v>98</v>
      </c>
      <c r="I291" t="s">
        <v>639</v>
      </c>
      <c r="K291" t="s">
        <v>133</v>
      </c>
      <c r="L291" t="s">
        <v>133</v>
      </c>
      <c r="M291" t="s">
        <v>120</v>
      </c>
      <c r="O291" t="s">
        <v>4959</v>
      </c>
      <c r="P291" t="s">
        <v>2258</v>
      </c>
      <c r="Q291" t="s">
        <v>2259</v>
      </c>
      <c r="R291" t="s">
        <v>2081</v>
      </c>
      <c r="S291" t="s">
        <v>2260</v>
      </c>
      <c r="T291" t="s">
        <v>2240</v>
      </c>
      <c r="U291" t="s">
        <v>2241</v>
      </c>
      <c r="V291" t="s">
        <v>1776</v>
      </c>
      <c r="W291" t="s">
        <v>1777</v>
      </c>
      <c r="X291" t="s">
        <v>1778</v>
      </c>
      <c r="Y291" t="s">
        <v>1671</v>
      </c>
      <c r="Z291">
        <v>467</v>
      </c>
      <c r="AA291" t="s">
        <v>1756</v>
      </c>
      <c r="AB291" t="s">
        <v>1757</v>
      </c>
      <c r="AC291" t="s">
        <v>1758</v>
      </c>
      <c r="AD291" t="s">
        <v>1675</v>
      </c>
      <c r="AE291" s="4" t="s">
        <v>4960</v>
      </c>
      <c r="AH291" t="s">
        <v>4961</v>
      </c>
      <c r="AI291" t="s">
        <v>4962</v>
      </c>
      <c r="AJ291" t="s">
        <v>4963</v>
      </c>
      <c r="AK291" t="s">
        <v>4964</v>
      </c>
      <c r="AL291" t="s">
        <v>4965</v>
      </c>
      <c r="AM291" t="s">
        <v>4966</v>
      </c>
      <c r="AN291" t="s">
        <v>4967</v>
      </c>
      <c r="AO291" t="s">
        <v>4968</v>
      </c>
      <c r="AP291" t="s">
        <v>4901</v>
      </c>
      <c r="AQ291" t="s">
        <v>4969</v>
      </c>
      <c r="AR291">
        <v>0.49</v>
      </c>
      <c r="AS291" t="s">
        <v>94</v>
      </c>
      <c r="AT291">
        <v>0</v>
      </c>
      <c r="AU291">
        <v>9479.5902624014034</v>
      </c>
      <c r="AV291">
        <v>5748.0884994360076</v>
      </c>
      <c r="AW291">
        <v>211.19919999999999</v>
      </c>
      <c r="AX291">
        <v>2233.4218116027851</v>
      </c>
      <c r="AY291">
        <v>267.79073833302346</v>
      </c>
      <c r="AZ291">
        <v>6781.9911232839995</v>
      </c>
      <c r="BA291">
        <v>1832.81</v>
      </c>
      <c r="BB291">
        <v>5.1721620148304552</v>
      </c>
      <c r="BC291">
        <v>1.1003841094810722</v>
      </c>
      <c r="BD291">
        <v>3.1362162468755677</v>
      </c>
      <c r="BE291">
        <v>0.66723403328489272</v>
      </c>
      <c r="BF291">
        <v>600</v>
      </c>
      <c r="BG291" t="s">
        <v>4970</v>
      </c>
      <c r="BJ291" s="1"/>
    </row>
    <row r="292" spans="1:63" x14ac:dyDescent="0.25">
      <c r="A292">
        <v>8118</v>
      </c>
      <c r="B292" t="s">
        <v>4971</v>
      </c>
      <c r="C292" t="s">
        <v>4972</v>
      </c>
      <c r="D292" t="s">
        <v>4973</v>
      </c>
      <c r="F292" s="1">
        <v>44196</v>
      </c>
      <c r="G292" s="1">
        <v>44377</v>
      </c>
      <c r="H292" t="s">
        <v>98</v>
      </c>
      <c r="I292" t="s">
        <v>616</v>
      </c>
      <c r="K292" t="s">
        <v>132</v>
      </c>
      <c r="L292" t="s">
        <v>99</v>
      </c>
      <c r="P292" t="s">
        <v>4725</v>
      </c>
      <c r="Q292" t="s">
        <v>4726</v>
      </c>
      <c r="R292" t="s">
        <v>2081</v>
      </c>
      <c r="S292" t="s">
        <v>4727</v>
      </c>
      <c r="T292" t="s">
        <v>2240</v>
      </c>
      <c r="U292" t="s">
        <v>2241</v>
      </c>
      <c r="V292" t="s">
        <v>1776</v>
      </c>
      <c r="W292" t="s">
        <v>1777</v>
      </c>
      <c r="X292" t="s">
        <v>1778</v>
      </c>
      <c r="Y292" t="s">
        <v>1671</v>
      </c>
      <c r="Z292">
        <v>467</v>
      </c>
      <c r="AA292" t="s">
        <v>1756</v>
      </c>
      <c r="AB292" t="s">
        <v>1757</v>
      </c>
      <c r="AC292" t="s">
        <v>1758</v>
      </c>
      <c r="AD292" t="s">
        <v>1675</v>
      </c>
      <c r="AE292" s="4"/>
      <c r="AR292">
        <v>0.45</v>
      </c>
      <c r="AS292" t="s">
        <v>154</v>
      </c>
      <c r="AT292">
        <v>3</v>
      </c>
      <c r="AX292">
        <v>1764.5498672824692</v>
      </c>
      <c r="AY292">
        <v>527.0443527808012</v>
      </c>
      <c r="AZ292">
        <v>2331.1252117009999</v>
      </c>
      <c r="BA292">
        <v>695.91944444444414</v>
      </c>
      <c r="BF292">
        <v>82</v>
      </c>
      <c r="BJ292" s="1"/>
    </row>
    <row r="293" spans="1:63" x14ac:dyDescent="0.25">
      <c r="A293">
        <v>8119</v>
      </c>
      <c r="B293" t="s">
        <v>4974</v>
      </c>
      <c r="C293" t="s">
        <v>4975</v>
      </c>
      <c r="D293" t="s">
        <v>4976</v>
      </c>
      <c r="F293" s="1">
        <v>44196</v>
      </c>
      <c r="G293" s="1">
        <v>44742</v>
      </c>
      <c r="H293" t="s">
        <v>98</v>
      </c>
      <c r="I293" t="s">
        <v>515</v>
      </c>
      <c r="K293" t="s">
        <v>303</v>
      </c>
      <c r="L293" t="s">
        <v>99</v>
      </c>
      <c r="P293" t="s">
        <v>4725</v>
      </c>
      <c r="Q293" t="s">
        <v>4726</v>
      </c>
      <c r="R293" t="s">
        <v>2081</v>
      </c>
      <c r="S293" t="s">
        <v>4727</v>
      </c>
      <c r="T293" t="s">
        <v>2240</v>
      </c>
      <c r="U293" t="s">
        <v>2241</v>
      </c>
      <c r="V293" t="s">
        <v>1776</v>
      </c>
      <c r="W293" t="s">
        <v>1777</v>
      </c>
      <c r="X293" t="s">
        <v>1778</v>
      </c>
      <c r="Y293" t="s">
        <v>1671</v>
      </c>
      <c r="Z293">
        <v>467</v>
      </c>
      <c r="AA293" t="s">
        <v>1756</v>
      </c>
      <c r="AB293" t="s">
        <v>1757</v>
      </c>
      <c r="AC293" t="s">
        <v>1758</v>
      </c>
      <c r="AD293" t="s">
        <v>1675</v>
      </c>
      <c r="AE293" s="4"/>
      <c r="AR293">
        <v>0.15</v>
      </c>
      <c r="AS293" t="s">
        <v>94</v>
      </c>
      <c r="AT293">
        <v>0</v>
      </c>
      <c r="AX293">
        <v>1764.5498672824692</v>
      </c>
      <c r="AY293">
        <v>528.13272521813894</v>
      </c>
      <c r="AZ293">
        <v>2335.9390995929998</v>
      </c>
      <c r="BA293">
        <v>695.91944444444414</v>
      </c>
      <c r="BF293">
        <v>447</v>
      </c>
      <c r="BJ293" s="1"/>
    </row>
    <row r="294" spans="1:63" x14ac:dyDescent="0.25">
      <c r="A294">
        <v>8120</v>
      </c>
      <c r="B294" t="s">
        <v>4977</v>
      </c>
      <c r="C294" t="s">
        <v>4978</v>
      </c>
      <c r="F294" s="1">
        <v>40179</v>
      </c>
      <c r="G294" s="1">
        <v>40179</v>
      </c>
      <c r="H294" t="s">
        <v>98</v>
      </c>
      <c r="I294" t="s">
        <v>515</v>
      </c>
      <c r="K294" t="s">
        <v>99</v>
      </c>
      <c r="L294" t="s">
        <v>120</v>
      </c>
      <c r="P294" t="s">
        <v>4979</v>
      </c>
      <c r="Q294" t="s">
        <v>4980</v>
      </c>
      <c r="R294" t="s">
        <v>1675</v>
      </c>
      <c r="S294" t="s">
        <v>4981</v>
      </c>
      <c r="T294" t="s">
        <v>2240</v>
      </c>
      <c r="U294" t="s">
        <v>2241</v>
      </c>
      <c r="V294" t="s">
        <v>1776</v>
      </c>
      <c r="W294" t="s">
        <v>1777</v>
      </c>
      <c r="X294" t="s">
        <v>1778</v>
      </c>
      <c r="Y294" t="s">
        <v>1671</v>
      </c>
      <c r="Z294">
        <v>467</v>
      </c>
      <c r="AA294" t="s">
        <v>1756</v>
      </c>
      <c r="AB294" t="s">
        <v>1757</v>
      </c>
      <c r="AC294" t="s">
        <v>1758</v>
      </c>
      <c r="AD294" t="s">
        <v>1675</v>
      </c>
      <c r="AE294" s="4"/>
      <c r="AR294">
        <v>0.1</v>
      </c>
      <c r="AS294" t="s">
        <v>154</v>
      </c>
      <c r="AT294">
        <v>2</v>
      </c>
      <c r="BF294">
        <v>-4116</v>
      </c>
      <c r="BJ294" s="1"/>
    </row>
    <row r="295" spans="1:63" ht="105" x14ac:dyDescent="0.25">
      <c r="A295">
        <v>8121</v>
      </c>
      <c r="B295" t="s">
        <v>4982</v>
      </c>
      <c r="C295" t="s">
        <v>4983</v>
      </c>
      <c r="D295" t="s">
        <v>4984</v>
      </c>
      <c r="E295" t="s">
        <v>4985</v>
      </c>
      <c r="F295" s="1">
        <v>44228</v>
      </c>
      <c r="G295" s="1">
        <v>44409</v>
      </c>
      <c r="H295" t="s">
        <v>119</v>
      </c>
      <c r="I295" t="s">
        <v>639</v>
      </c>
      <c r="J295" t="s">
        <v>2394</v>
      </c>
      <c r="K295" t="s">
        <v>68</v>
      </c>
      <c r="L295" t="s">
        <v>133</v>
      </c>
      <c r="M295" t="s">
        <v>69</v>
      </c>
      <c r="N295" t="s">
        <v>2078</v>
      </c>
      <c r="P295" t="s">
        <v>2363</v>
      </c>
      <c r="Q295" t="s">
        <v>2364</v>
      </c>
      <c r="R295" t="s">
        <v>1748</v>
      </c>
      <c r="S295" t="s">
        <v>2365</v>
      </c>
      <c r="T295" t="s">
        <v>4550</v>
      </c>
      <c r="U295" t="s">
        <v>4551</v>
      </c>
      <c r="V295" t="s">
        <v>3286</v>
      </c>
      <c r="W295" t="s">
        <v>3287</v>
      </c>
      <c r="X295" t="s">
        <v>3288</v>
      </c>
      <c r="Y295" t="s">
        <v>109</v>
      </c>
      <c r="Z295">
        <v>467</v>
      </c>
      <c r="AA295" t="s">
        <v>1756</v>
      </c>
      <c r="AB295" t="s">
        <v>1757</v>
      </c>
      <c r="AC295" t="s">
        <v>1758</v>
      </c>
      <c r="AD295" t="s">
        <v>1675</v>
      </c>
      <c r="AE295" s="4" t="s">
        <v>4986</v>
      </c>
      <c r="AH295" t="s">
        <v>4987</v>
      </c>
      <c r="AI295" t="s">
        <v>4988</v>
      </c>
      <c r="AJ295" t="s">
        <v>4989</v>
      </c>
      <c r="AK295" t="s">
        <v>4990</v>
      </c>
      <c r="AL295" t="s">
        <v>4991</v>
      </c>
      <c r="AM295" t="s">
        <v>4992</v>
      </c>
      <c r="AN295" t="s">
        <v>4993</v>
      </c>
      <c r="AO295" t="s">
        <v>4994</v>
      </c>
      <c r="AP295" t="s">
        <v>4995</v>
      </c>
      <c r="AQ295" t="s">
        <v>4996</v>
      </c>
      <c r="AR295">
        <v>0.56000000000000005</v>
      </c>
      <c r="AS295" t="s">
        <v>94</v>
      </c>
      <c r="AT295">
        <v>0</v>
      </c>
      <c r="AU295">
        <v>953.77038952489806</v>
      </c>
      <c r="AV295">
        <v>605.90803305732641</v>
      </c>
      <c r="AW295">
        <v>0</v>
      </c>
      <c r="AX295">
        <v>197.87631023418402</v>
      </c>
      <c r="AY295">
        <v>233.25865894812702</v>
      </c>
      <c r="AZ295">
        <v>1474.4347460219999</v>
      </c>
      <c r="BA295">
        <v>0</v>
      </c>
      <c r="BC295">
        <v>0.64687188910743898</v>
      </c>
      <c r="BE295">
        <v>0.41094258982437576</v>
      </c>
      <c r="BF295">
        <v>114</v>
      </c>
      <c r="BH295" t="s">
        <v>4997</v>
      </c>
      <c r="BJ295" s="1"/>
    </row>
    <row r="296" spans="1:63" x14ac:dyDescent="0.25">
      <c r="A296">
        <v>8122</v>
      </c>
      <c r="B296" t="s">
        <v>4998</v>
      </c>
      <c r="C296" t="s">
        <v>4999</v>
      </c>
      <c r="D296" t="s">
        <v>5000</v>
      </c>
      <c r="E296" t="s">
        <v>5001</v>
      </c>
      <c r="F296" s="1">
        <v>44561</v>
      </c>
      <c r="G296" s="1">
        <v>44742</v>
      </c>
      <c r="H296" t="s">
        <v>119</v>
      </c>
      <c r="I296" t="s">
        <v>639</v>
      </c>
      <c r="J296" t="s">
        <v>2394</v>
      </c>
      <c r="K296" t="s">
        <v>68</v>
      </c>
      <c r="L296" t="s">
        <v>133</v>
      </c>
      <c r="M296" t="s">
        <v>120</v>
      </c>
      <c r="N296" t="s">
        <v>2430</v>
      </c>
      <c r="P296" t="s">
        <v>5002</v>
      </c>
      <c r="Q296" t="s">
        <v>5003</v>
      </c>
      <c r="R296" t="s">
        <v>2004</v>
      </c>
      <c r="S296" t="s">
        <v>5004</v>
      </c>
      <c r="T296" t="s">
        <v>2431</v>
      </c>
      <c r="U296" t="s">
        <v>2432</v>
      </c>
      <c r="V296" t="s">
        <v>1776</v>
      </c>
      <c r="W296" t="s">
        <v>1777</v>
      </c>
      <c r="X296" t="s">
        <v>1778</v>
      </c>
      <c r="Y296" t="s">
        <v>1671</v>
      </c>
      <c r="Z296">
        <v>470</v>
      </c>
      <c r="AA296" t="s">
        <v>1672</v>
      </c>
      <c r="AB296" t="s">
        <v>1673</v>
      </c>
      <c r="AC296" t="s">
        <v>1674</v>
      </c>
      <c r="AD296" t="s">
        <v>1675</v>
      </c>
      <c r="AE296" s="4"/>
      <c r="AR296">
        <v>0.56000000000000005</v>
      </c>
      <c r="AS296" t="s">
        <v>94</v>
      </c>
      <c r="AT296">
        <v>0</v>
      </c>
      <c r="AU296">
        <v>565650.81834728573</v>
      </c>
      <c r="AV296">
        <v>439723.35417784814</v>
      </c>
      <c r="AW296">
        <v>1287.1374568000001</v>
      </c>
      <c r="AX296">
        <v>2539.0563388154501</v>
      </c>
      <c r="AY296">
        <v>1320.4488447753833</v>
      </c>
      <c r="AZ296">
        <v>7510.2407699999994</v>
      </c>
      <c r="BA296">
        <v>416.65621399999998</v>
      </c>
      <c r="BB296">
        <v>1357.5960212303125</v>
      </c>
      <c r="BC296">
        <v>71.358416728389471</v>
      </c>
      <c r="BD296">
        <v>1055.3625252732895</v>
      </c>
      <c r="BE296">
        <v>55.472318495548159</v>
      </c>
      <c r="BF296">
        <v>447</v>
      </c>
      <c r="BG296" t="s">
        <v>5005</v>
      </c>
      <c r="BH296" t="s">
        <v>5005</v>
      </c>
      <c r="BJ296" s="1"/>
      <c r="BK296">
        <v>9.1080799999999993</v>
      </c>
    </row>
    <row r="297" spans="1:63" ht="16.5" x14ac:dyDescent="0.3">
      <c r="A297">
        <v>8123</v>
      </c>
      <c r="B297" t="s">
        <v>5006</v>
      </c>
      <c r="C297" t="s">
        <v>5007</v>
      </c>
      <c r="D297" t="s">
        <v>5008</v>
      </c>
      <c r="E297" t="s">
        <v>5009</v>
      </c>
      <c r="F297" s="1">
        <v>45657</v>
      </c>
      <c r="G297" s="1">
        <v>46387</v>
      </c>
      <c r="H297" t="s">
        <v>119</v>
      </c>
      <c r="I297" t="s">
        <v>515</v>
      </c>
      <c r="J297" t="s">
        <v>2394</v>
      </c>
      <c r="K297" t="s">
        <v>303</v>
      </c>
      <c r="L297" t="s">
        <v>99</v>
      </c>
      <c r="M297" t="s">
        <v>69</v>
      </c>
      <c r="N297" t="s">
        <v>1661</v>
      </c>
      <c r="O297" t="s">
        <v>5010</v>
      </c>
      <c r="P297" t="s">
        <v>2451</v>
      </c>
      <c r="Q297" t="s">
        <v>2452</v>
      </c>
      <c r="R297" t="s">
        <v>1664</v>
      </c>
      <c r="S297" t="s">
        <v>2453</v>
      </c>
      <c r="T297" t="s">
        <v>2431</v>
      </c>
      <c r="U297" t="s">
        <v>2432</v>
      </c>
      <c r="V297" t="s">
        <v>1776</v>
      </c>
      <c r="W297" t="s">
        <v>1777</v>
      </c>
      <c r="X297" t="s">
        <v>1778</v>
      </c>
      <c r="Y297" t="s">
        <v>1671</v>
      </c>
      <c r="Z297">
        <v>470</v>
      </c>
      <c r="AA297" t="s">
        <v>1672</v>
      </c>
      <c r="AB297" t="s">
        <v>1673</v>
      </c>
      <c r="AC297" t="s">
        <v>1674</v>
      </c>
      <c r="AD297" t="s">
        <v>1675</v>
      </c>
      <c r="AE297" s="4" t="s">
        <v>5011</v>
      </c>
      <c r="AF297" s="3">
        <v>7500000</v>
      </c>
      <c r="AG297" s="3" t="s">
        <v>19447</v>
      </c>
      <c r="AH297" t="s">
        <v>5012</v>
      </c>
      <c r="AI297" t="s">
        <v>5013</v>
      </c>
      <c r="AJ297" t="s">
        <v>5014</v>
      </c>
      <c r="AK297" t="s">
        <v>2463</v>
      </c>
      <c r="AL297" t="s">
        <v>5015</v>
      </c>
      <c r="AM297" t="s">
        <v>5016</v>
      </c>
      <c r="AN297" t="s">
        <v>5017</v>
      </c>
      <c r="AO297" t="s">
        <v>5018</v>
      </c>
      <c r="AP297" t="s">
        <v>5019</v>
      </c>
      <c r="AQ297" t="s">
        <v>5020</v>
      </c>
      <c r="AR297">
        <v>0.15</v>
      </c>
      <c r="AS297" t="s">
        <v>94</v>
      </c>
      <c r="AT297">
        <v>0</v>
      </c>
      <c r="AU297">
        <v>242842.21532086004</v>
      </c>
      <c r="AV297">
        <v>76304.339957878503</v>
      </c>
      <c r="AW297">
        <v>2079.9863679999999</v>
      </c>
      <c r="AX297">
        <v>5449.0788027043</v>
      </c>
      <c r="AY297">
        <v>3547.547281383122</v>
      </c>
      <c r="AZ297">
        <v>3568.5222499999995</v>
      </c>
      <c r="BA297">
        <v>1856.45364</v>
      </c>
      <c r="BB297">
        <v>130.80973857276609</v>
      </c>
      <c r="BC297">
        <v>44.763740935420088</v>
      </c>
      <c r="BD297">
        <v>41.102206009237328</v>
      </c>
      <c r="BE297">
        <v>14.065378631181069</v>
      </c>
      <c r="BF297">
        <v>2092</v>
      </c>
      <c r="BG297" t="s">
        <v>5021</v>
      </c>
      <c r="BH297" t="s">
        <v>5021</v>
      </c>
      <c r="BJ297" s="1"/>
      <c r="BK297">
        <v>64.244569999999996</v>
      </c>
    </row>
    <row r="298" spans="1:63" ht="16.5" x14ac:dyDescent="0.3">
      <c r="A298">
        <v>8125</v>
      </c>
      <c r="B298" t="s">
        <v>5022</v>
      </c>
      <c r="C298" t="s">
        <v>5023</v>
      </c>
      <c r="D298" t="s">
        <v>5024</v>
      </c>
      <c r="E298" t="s">
        <v>5025</v>
      </c>
      <c r="F298" s="1">
        <v>44408</v>
      </c>
      <c r="G298" s="1">
        <v>44926</v>
      </c>
      <c r="H298" t="s">
        <v>119</v>
      </c>
      <c r="I298" t="s">
        <v>639</v>
      </c>
      <c r="K298" t="s">
        <v>100</v>
      </c>
      <c r="L298" t="s">
        <v>100</v>
      </c>
      <c r="M298" t="s">
        <v>120</v>
      </c>
      <c r="N298" t="s">
        <v>1661</v>
      </c>
      <c r="P298" t="s">
        <v>5026</v>
      </c>
      <c r="Q298" t="s">
        <v>5027</v>
      </c>
      <c r="R298" t="s">
        <v>1664</v>
      </c>
      <c r="S298" t="s">
        <v>5028</v>
      </c>
      <c r="T298" t="s">
        <v>2431</v>
      </c>
      <c r="U298" t="s">
        <v>2432</v>
      </c>
      <c r="V298" t="s">
        <v>1776</v>
      </c>
      <c r="W298" t="s">
        <v>1777</v>
      </c>
      <c r="X298" t="s">
        <v>1778</v>
      </c>
      <c r="Y298" t="s">
        <v>1671</v>
      </c>
      <c r="Z298">
        <v>470</v>
      </c>
      <c r="AA298" t="s">
        <v>1672</v>
      </c>
      <c r="AB298" t="s">
        <v>1673</v>
      </c>
      <c r="AC298" t="s">
        <v>1674</v>
      </c>
      <c r="AD298" t="s">
        <v>1675</v>
      </c>
      <c r="AE298" s="4" t="s">
        <v>5029</v>
      </c>
      <c r="AF298" s="3">
        <v>2200000</v>
      </c>
      <c r="AG298" s="3" t="s">
        <v>19447</v>
      </c>
      <c r="AH298" t="s">
        <v>5030</v>
      </c>
      <c r="AI298" t="s">
        <v>5031</v>
      </c>
      <c r="AJ298" t="s">
        <v>5032</v>
      </c>
      <c r="AK298" t="s">
        <v>1649</v>
      </c>
      <c r="AL298" t="s">
        <v>5033</v>
      </c>
      <c r="AM298" t="s">
        <v>5034</v>
      </c>
      <c r="AN298" t="s">
        <v>5035</v>
      </c>
      <c r="AO298" t="s">
        <v>5036</v>
      </c>
      <c r="AP298" t="s">
        <v>5037</v>
      </c>
      <c r="AQ298" t="s">
        <v>5038</v>
      </c>
      <c r="AR298">
        <v>0.36</v>
      </c>
      <c r="AS298" t="s">
        <v>94</v>
      </c>
      <c r="AT298">
        <v>0</v>
      </c>
      <c r="AU298">
        <v>99601.453058110987</v>
      </c>
      <c r="AV298">
        <v>57817.448005037673</v>
      </c>
      <c r="AW298">
        <v>570.02182479999999</v>
      </c>
      <c r="AX298">
        <v>1240.1750965322631</v>
      </c>
      <c r="AY298">
        <v>524.55911959588934</v>
      </c>
      <c r="AZ298">
        <v>4504.1781500000006</v>
      </c>
      <c r="BA298">
        <v>538.67985399999998</v>
      </c>
      <c r="BB298">
        <v>184.89916101096847</v>
      </c>
      <c r="BC298">
        <v>19.750992984356692</v>
      </c>
      <c r="BD298">
        <v>107.33174366130586</v>
      </c>
      <c r="BE298">
        <v>11.465214360423555</v>
      </c>
      <c r="BF298">
        <v>631</v>
      </c>
      <c r="BG298" t="s">
        <v>5039</v>
      </c>
      <c r="BH298" t="s">
        <v>5039</v>
      </c>
      <c r="BJ298" s="1"/>
      <c r="BK298">
        <v>43.448369999999997</v>
      </c>
    </row>
    <row r="299" spans="1:63" ht="30.75" x14ac:dyDescent="0.3">
      <c r="A299">
        <v>8126</v>
      </c>
      <c r="B299" t="s">
        <v>5040</v>
      </c>
      <c r="C299" t="s">
        <v>5041</v>
      </c>
      <c r="D299" t="s">
        <v>5042</v>
      </c>
      <c r="E299" t="s">
        <v>5043</v>
      </c>
      <c r="F299" s="1">
        <v>45291</v>
      </c>
      <c r="G299" s="1">
        <v>46022</v>
      </c>
      <c r="H299" t="s">
        <v>119</v>
      </c>
      <c r="I299" t="s">
        <v>639</v>
      </c>
      <c r="J299" t="s">
        <v>2829</v>
      </c>
      <c r="K299" t="s">
        <v>99</v>
      </c>
      <c r="L299" t="s">
        <v>100</v>
      </c>
      <c r="M299" t="s">
        <v>69</v>
      </c>
      <c r="N299" t="s">
        <v>2430</v>
      </c>
      <c r="P299" t="s">
        <v>5044</v>
      </c>
      <c r="Q299" t="s">
        <v>5045</v>
      </c>
      <c r="R299" t="s">
        <v>753</v>
      </c>
      <c r="S299" t="s">
        <v>5046</v>
      </c>
      <c r="T299" t="s">
        <v>5047</v>
      </c>
      <c r="U299" t="s">
        <v>5048</v>
      </c>
      <c r="V299" t="s">
        <v>3286</v>
      </c>
      <c r="W299" t="s">
        <v>3287</v>
      </c>
      <c r="X299" t="s">
        <v>3288</v>
      </c>
      <c r="Y299" t="s">
        <v>109</v>
      </c>
      <c r="Z299">
        <v>470</v>
      </c>
      <c r="AA299" t="s">
        <v>1672</v>
      </c>
      <c r="AB299" t="s">
        <v>1673</v>
      </c>
      <c r="AC299" t="s">
        <v>1674</v>
      </c>
      <c r="AD299" t="s">
        <v>1675</v>
      </c>
      <c r="AE299" s="4" t="s">
        <v>5049</v>
      </c>
      <c r="AF299" s="3">
        <v>500000</v>
      </c>
      <c r="AG299" s="3" t="s">
        <v>19447</v>
      </c>
      <c r="AH299" t="s">
        <v>5030</v>
      </c>
      <c r="AI299" t="s">
        <v>5050</v>
      </c>
      <c r="AJ299" t="s">
        <v>5051</v>
      </c>
      <c r="AK299" t="s">
        <v>5052</v>
      </c>
      <c r="AL299" t="s">
        <v>5043</v>
      </c>
      <c r="AM299" t="s">
        <v>5053</v>
      </c>
      <c r="AN299" t="s">
        <v>5054</v>
      </c>
      <c r="AO299" t="s">
        <v>5055</v>
      </c>
      <c r="AP299" t="s">
        <v>5037</v>
      </c>
      <c r="AQ299" t="s">
        <v>5056</v>
      </c>
      <c r="AR299">
        <v>0.3</v>
      </c>
      <c r="AS299" t="s">
        <v>94</v>
      </c>
      <c r="AT299">
        <v>0</v>
      </c>
      <c r="AU299">
        <v>157655.28832651264</v>
      </c>
      <c r="AV299">
        <v>83104.208294336655</v>
      </c>
      <c r="AW299">
        <v>913.06255839999994</v>
      </c>
      <c r="AX299">
        <v>1347.2234837782291</v>
      </c>
      <c r="AY299">
        <v>425.8523741947547</v>
      </c>
      <c r="AZ299">
        <v>2186.5317500000001</v>
      </c>
      <c r="BA299">
        <v>695.69713200000012</v>
      </c>
      <c r="BB299">
        <v>226.61483147599438</v>
      </c>
      <c r="BC299">
        <v>54.699086984762459</v>
      </c>
      <c r="BD299">
        <v>119.45457940214226</v>
      </c>
      <c r="BE299">
        <v>28.833313278253613</v>
      </c>
      <c r="BF299">
        <v>1727</v>
      </c>
      <c r="BG299" t="s">
        <v>5057</v>
      </c>
      <c r="BH299" t="s">
        <v>5058</v>
      </c>
      <c r="BJ299" s="1"/>
    </row>
    <row r="300" spans="1:63" ht="45" x14ac:dyDescent="0.25">
      <c r="A300">
        <v>8128</v>
      </c>
      <c r="B300" t="s">
        <v>5059</v>
      </c>
      <c r="C300" t="s">
        <v>5060</v>
      </c>
      <c r="D300" t="s">
        <v>5061</v>
      </c>
      <c r="E300" t="s">
        <v>5062</v>
      </c>
      <c r="F300" s="1">
        <v>44196</v>
      </c>
      <c r="G300" s="1">
        <v>44592</v>
      </c>
      <c r="H300" t="s">
        <v>615</v>
      </c>
      <c r="I300" t="s">
        <v>515</v>
      </c>
      <c r="K300" t="s">
        <v>133</v>
      </c>
      <c r="L300" t="s">
        <v>133</v>
      </c>
      <c r="M300" t="s">
        <v>69</v>
      </c>
      <c r="N300" t="s">
        <v>2430</v>
      </c>
      <c r="P300" t="s">
        <v>5063</v>
      </c>
      <c r="Q300" t="s">
        <v>5064</v>
      </c>
      <c r="R300" t="s">
        <v>2004</v>
      </c>
      <c r="S300" t="s">
        <v>5065</v>
      </c>
      <c r="T300" t="s">
        <v>2431</v>
      </c>
      <c r="U300" t="s">
        <v>2432</v>
      </c>
      <c r="V300" t="s">
        <v>1776</v>
      </c>
      <c r="W300" t="s">
        <v>1777</v>
      </c>
      <c r="X300" t="s">
        <v>1778</v>
      </c>
      <c r="Y300" t="s">
        <v>1671</v>
      </c>
      <c r="Z300">
        <v>470</v>
      </c>
      <c r="AA300" t="s">
        <v>1672</v>
      </c>
      <c r="AB300" t="s">
        <v>1673</v>
      </c>
      <c r="AC300" t="s">
        <v>1674</v>
      </c>
      <c r="AD300" t="s">
        <v>1675</v>
      </c>
      <c r="AE300" s="4" t="s">
        <v>5066</v>
      </c>
      <c r="AH300" t="s">
        <v>5067</v>
      </c>
      <c r="AI300" t="s">
        <v>5068</v>
      </c>
      <c r="AJ300" t="s">
        <v>5069</v>
      </c>
      <c r="AK300" t="s">
        <v>5070</v>
      </c>
      <c r="AL300" t="s">
        <v>5071</v>
      </c>
      <c r="AM300" t="s">
        <v>5072</v>
      </c>
      <c r="AN300" t="s">
        <v>5073</v>
      </c>
      <c r="AO300" t="s">
        <v>5074</v>
      </c>
      <c r="AP300" t="s">
        <v>5075</v>
      </c>
      <c r="AQ300" t="s">
        <v>5076</v>
      </c>
      <c r="AR300">
        <v>0.49</v>
      </c>
      <c r="AS300" t="s">
        <v>94</v>
      </c>
      <c r="AT300">
        <v>0</v>
      </c>
      <c r="AU300">
        <v>338592.46120600466</v>
      </c>
      <c r="AV300">
        <v>247556.48595555124</v>
      </c>
      <c r="AW300">
        <v>2985.2558672</v>
      </c>
      <c r="AX300">
        <v>3884.0928871892602</v>
      </c>
      <c r="AY300">
        <v>785.81798080597196</v>
      </c>
      <c r="AZ300">
        <v>6050.9567049999996</v>
      </c>
      <c r="BA300">
        <v>1345.9965559999998</v>
      </c>
      <c r="BB300">
        <v>251.55522107146066</v>
      </c>
      <c r="BC300">
        <v>45.77458438073598</v>
      </c>
      <c r="BD300">
        <v>183.92059389158737</v>
      </c>
      <c r="BE300">
        <v>33.467358413737479</v>
      </c>
      <c r="BF300">
        <v>297</v>
      </c>
      <c r="BG300" t="s">
        <v>5077</v>
      </c>
      <c r="BJ300" s="1"/>
    </row>
    <row r="301" spans="1:63" x14ac:dyDescent="0.25">
      <c r="A301">
        <v>8129</v>
      </c>
      <c r="B301" t="s">
        <v>5078</v>
      </c>
      <c r="C301" t="s">
        <v>5079</v>
      </c>
      <c r="D301" t="s">
        <v>5080</v>
      </c>
      <c r="E301" t="s">
        <v>5081</v>
      </c>
      <c r="F301" s="1">
        <v>45504</v>
      </c>
      <c r="G301" s="1">
        <v>45869</v>
      </c>
      <c r="H301" t="s">
        <v>119</v>
      </c>
      <c r="I301" t="s">
        <v>515</v>
      </c>
      <c r="K301" t="s">
        <v>100</v>
      </c>
      <c r="L301" t="s">
        <v>100</v>
      </c>
      <c r="M301" t="s">
        <v>69</v>
      </c>
      <c r="N301" t="s">
        <v>1661</v>
      </c>
      <c r="P301" t="s">
        <v>5082</v>
      </c>
      <c r="Q301" t="s">
        <v>5083</v>
      </c>
      <c r="R301" t="s">
        <v>1664</v>
      </c>
      <c r="S301" t="s">
        <v>5084</v>
      </c>
      <c r="T301" t="s">
        <v>2554</v>
      </c>
      <c r="U301" t="s">
        <v>2555</v>
      </c>
      <c r="V301" t="s">
        <v>1776</v>
      </c>
      <c r="W301" t="s">
        <v>1777</v>
      </c>
      <c r="X301" t="s">
        <v>1778</v>
      </c>
      <c r="Y301" t="s">
        <v>1671</v>
      </c>
      <c r="Z301">
        <v>470</v>
      </c>
      <c r="AA301" t="s">
        <v>1672</v>
      </c>
      <c r="AB301" t="s">
        <v>1673</v>
      </c>
      <c r="AC301" t="s">
        <v>1674</v>
      </c>
      <c r="AD301" t="s">
        <v>1675</v>
      </c>
      <c r="AE301" s="4" t="s">
        <v>5085</v>
      </c>
      <c r="AH301" t="s">
        <v>5086</v>
      </c>
      <c r="AI301" t="s">
        <v>5087</v>
      </c>
      <c r="AJ301" t="s">
        <v>5088</v>
      </c>
      <c r="AK301" t="s">
        <v>5089</v>
      </c>
      <c r="AL301" t="s">
        <v>5090</v>
      </c>
      <c r="AM301" t="s">
        <v>5091</v>
      </c>
      <c r="AN301" t="s">
        <v>5092</v>
      </c>
      <c r="AO301" t="s">
        <v>5093</v>
      </c>
      <c r="AP301" t="s">
        <v>5094</v>
      </c>
      <c r="AQ301" t="s">
        <v>5095</v>
      </c>
      <c r="AR301">
        <v>0.36</v>
      </c>
      <c r="AS301" t="s">
        <v>94</v>
      </c>
      <c r="AT301">
        <v>0</v>
      </c>
      <c r="AU301">
        <v>91677.830690642746</v>
      </c>
      <c r="AV301">
        <v>53016.118174735268</v>
      </c>
      <c r="AW301">
        <v>1144.0008</v>
      </c>
      <c r="AX301">
        <v>1483.324635107959</v>
      </c>
      <c r="AY301">
        <v>321.91441614934331</v>
      </c>
      <c r="AZ301">
        <v>1649.0301899999999</v>
      </c>
      <c r="BA301">
        <v>1119.5340000000001</v>
      </c>
      <c r="BB301">
        <v>81.889277762571524</v>
      </c>
      <c r="BC301">
        <v>33.113854113183038</v>
      </c>
      <c r="BD301">
        <v>47.355523079009004</v>
      </c>
      <c r="BE301">
        <v>19.149318757436959</v>
      </c>
      <c r="BF301">
        <v>1574</v>
      </c>
      <c r="BG301" t="s">
        <v>5096</v>
      </c>
      <c r="BJ301" s="1"/>
    </row>
    <row r="302" spans="1:63" ht="45.75" x14ac:dyDescent="0.3">
      <c r="A302">
        <v>8130</v>
      </c>
      <c r="B302" t="s">
        <v>5097</v>
      </c>
      <c r="C302" t="s">
        <v>5098</v>
      </c>
      <c r="D302" t="s">
        <v>5099</v>
      </c>
      <c r="F302" s="1">
        <v>45291</v>
      </c>
      <c r="G302" s="1">
        <v>45657</v>
      </c>
      <c r="H302" t="s">
        <v>98</v>
      </c>
      <c r="I302" t="s">
        <v>66</v>
      </c>
      <c r="K302" t="s">
        <v>99</v>
      </c>
      <c r="L302" t="s">
        <v>99</v>
      </c>
      <c r="N302" t="s">
        <v>1661</v>
      </c>
      <c r="P302" t="s">
        <v>5100</v>
      </c>
      <c r="Q302" t="s">
        <v>5101</v>
      </c>
      <c r="R302" t="s">
        <v>1664</v>
      </c>
      <c r="S302" t="s">
        <v>5102</v>
      </c>
      <c r="T302" t="s">
        <v>2554</v>
      </c>
      <c r="U302" t="s">
        <v>2555</v>
      </c>
      <c r="V302" t="s">
        <v>1776</v>
      </c>
      <c r="W302" t="s">
        <v>1777</v>
      </c>
      <c r="X302" t="s">
        <v>1778</v>
      </c>
      <c r="Y302" t="s">
        <v>1671</v>
      </c>
      <c r="Z302">
        <v>470</v>
      </c>
      <c r="AA302" t="s">
        <v>1672</v>
      </c>
      <c r="AB302" t="s">
        <v>1673</v>
      </c>
      <c r="AC302" t="s">
        <v>1674</v>
      </c>
      <c r="AD302" t="s">
        <v>1675</v>
      </c>
      <c r="AE302" s="4" t="s">
        <v>5103</v>
      </c>
      <c r="AF302" s="3">
        <v>3300000</v>
      </c>
      <c r="AG302" s="3" t="s">
        <v>19447</v>
      </c>
      <c r="AH302" t="s">
        <v>5104</v>
      </c>
      <c r="AI302" t="s">
        <v>5105</v>
      </c>
      <c r="AJ302" t="s">
        <v>5106</v>
      </c>
      <c r="AK302" t="s">
        <v>5107</v>
      </c>
      <c r="AL302" t="s">
        <v>5108</v>
      </c>
      <c r="AM302" t="s">
        <v>5109</v>
      </c>
      <c r="AN302" t="s">
        <v>5110</v>
      </c>
      <c r="AO302" t="s">
        <v>5111</v>
      </c>
      <c r="AP302" t="s">
        <v>5112</v>
      </c>
      <c r="AQ302" t="s">
        <v>5113</v>
      </c>
      <c r="AR302">
        <v>0.25</v>
      </c>
      <c r="AS302" t="s">
        <v>94</v>
      </c>
      <c r="AT302">
        <v>0</v>
      </c>
      <c r="AU302">
        <v>6408.0805795345486</v>
      </c>
      <c r="AV302">
        <v>2959.3873161229108</v>
      </c>
      <c r="BF302">
        <v>1362</v>
      </c>
      <c r="BJ302" s="1"/>
    </row>
    <row r="303" spans="1:63" ht="30" x14ac:dyDescent="0.25">
      <c r="A303">
        <v>8131</v>
      </c>
      <c r="B303" t="s">
        <v>5114</v>
      </c>
      <c r="C303" t="s">
        <v>5115</v>
      </c>
      <c r="D303" t="s">
        <v>5116</v>
      </c>
      <c r="E303" t="s">
        <v>5117</v>
      </c>
      <c r="F303" s="1">
        <v>44408</v>
      </c>
      <c r="G303" s="1">
        <v>44592</v>
      </c>
      <c r="H303" t="s">
        <v>119</v>
      </c>
      <c r="I303" t="s">
        <v>515</v>
      </c>
      <c r="J303" t="s">
        <v>2394</v>
      </c>
      <c r="K303" t="s">
        <v>132</v>
      </c>
      <c r="L303" t="s">
        <v>133</v>
      </c>
      <c r="M303" t="s">
        <v>120</v>
      </c>
      <c r="N303" t="s">
        <v>1661</v>
      </c>
      <c r="P303" t="s">
        <v>2642</v>
      </c>
      <c r="Q303" t="s">
        <v>2643</v>
      </c>
      <c r="R303" t="s">
        <v>753</v>
      </c>
      <c r="S303" t="s">
        <v>2644</v>
      </c>
      <c r="T303" t="s">
        <v>2554</v>
      </c>
      <c r="U303" t="s">
        <v>2555</v>
      </c>
      <c r="V303" t="s">
        <v>1776</v>
      </c>
      <c r="W303" t="s">
        <v>1777</v>
      </c>
      <c r="X303" t="s">
        <v>1778</v>
      </c>
      <c r="Y303" t="s">
        <v>1671</v>
      </c>
      <c r="Z303">
        <v>470</v>
      </c>
      <c r="AA303" t="s">
        <v>1672</v>
      </c>
      <c r="AB303" t="s">
        <v>1673</v>
      </c>
      <c r="AC303" t="s">
        <v>1674</v>
      </c>
      <c r="AD303" t="s">
        <v>1675</v>
      </c>
      <c r="AE303" s="4" t="s">
        <v>5118</v>
      </c>
      <c r="AH303" t="s">
        <v>5119</v>
      </c>
      <c r="AI303" t="s">
        <v>5120</v>
      </c>
      <c r="AJ303" t="s">
        <v>5121</v>
      </c>
      <c r="AK303" t="s">
        <v>5122</v>
      </c>
      <c r="AL303" t="s">
        <v>5123</v>
      </c>
      <c r="AM303" t="s">
        <v>5124</v>
      </c>
      <c r="AN303" t="s">
        <v>5125</v>
      </c>
      <c r="AO303" t="s">
        <v>5126</v>
      </c>
      <c r="AP303" t="s">
        <v>5127</v>
      </c>
      <c r="AQ303" t="s">
        <v>5128</v>
      </c>
      <c r="AR303">
        <v>0.63</v>
      </c>
      <c r="AS303" t="s">
        <v>154</v>
      </c>
      <c r="AT303">
        <v>1</v>
      </c>
      <c r="AU303">
        <v>129190.76393444442</v>
      </c>
      <c r="AV303">
        <v>103767.36851821326</v>
      </c>
      <c r="AW303">
        <v>3367.2703999999999</v>
      </c>
      <c r="AX303">
        <v>1281.6071173739749</v>
      </c>
      <c r="AY303">
        <v>310.67776695327046</v>
      </c>
      <c r="AZ303">
        <v>5465.2316600000004</v>
      </c>
      <c r="BA303">
        <v>1031.4796099999999</v>
      </c>
      <c r="BB303">
        <v>125.24800556595046</v>
      </c>
      <c r="BC303">
        <v>19.885563412831864</v>
      </c>
      <c r="BD303">
        <v>100.60050388995404</v>
      </c>
      <c r="BE303">
        <v>15.972291857479032</v>
      </c>
      <c r="BF303">
        <v>297</v>
      </c>
      <c r="BG303" t="s">
        <v>5129</v>
      </c>
      <c r="BJ303" s="1"/>
    </row>
    <row r="304" spans="1:63" ht="16.5" x14ac:dyDescent="0.3">
      <c r="A304">
        <v>8132</v>
      </c>
      <c r="B304" t="s">
        <v>5130</v>
      </c>
      <c r="C304" t="s">
        <v>5131</v>
      </c>
      <c r="D304" t="s">
        <v>5132</v>
      </c>
      <c r="E304" t="s">
        <v>5133</v>
      </c>
      <c r="F304" s="1">
        <v>45201</v>
      </c>
      <c r="G304" s="1">
        <v>45322</v>
      </c>
      <c r="H304" t="s">
        <v>119</v>
      </c>
      <c r="I304" t="s">
        <v>66</v>
      </c>
      <c r="J304" t="s">
        <v>2394</v>
      </c>
      <c r="K304" t="s">
        <v>99</v>
      </c>
      <c r="L304" t="s">
        <v>133</v>
      </c>
      <c r="M304" t="s">
        <v>69</v>
      </c>
      <c r="O304" t="s">
        <v>5134</v>
      </c>
      <c r="P304" t="s">
        <v>5135</v>
      </c>
      <c r="Q304" t="s">
        <v>5136</v>
      </c>
      <c r="R304" t="s">
        <v>5137</v>
      </c>
      <c r="S304" t="s">
        <v>5138</v>
      </c>
      <c r="T304" t="s">
        <v>2554</v>
      </c>
      <c r="U304" t="s">
        <v>2555</v>
      </c>
      <c r="V304" t="s">
        <v>1776</v>
      </c>
      <c r="W304" t="s">
        <v>1777</v>
      </c>
      <c r="X304" t="s">
        <v>1778</v>
      </c>
      <c r="Y304" t="s">
        <v>1671</v>
      </c>
      <c r="Z304">
        <v>470</v>
      </c>
      <c r="AA304" t="s">
        <v>1672</v>
      </c>
      <c r="AB304" t="s">
        <v>1673</v>
      </c>
      <c r="AC304" t="s">
        <v>1674</v>
      </c>
      <c r="AD304" t="s">
        <v>1675</v>
      </c>
      <c r="AE304" s="4" t="s">
        <v>5139</v>
      </c>
      <c r="AF304" s="3">
        <v>10000000</v>
      </c>
      <c r="AG304" s="3" t="s">
        <v>19447</v>
      </c>
      <c r="AH304" t="s">
        <v>5140</v>
      </c>
      <c r="AI304" t="s">
        <v>5141</v>
      </c>
      <c r="AJ304" t="s">
        <v>5142</v>
      </c>
      <c r="AK304" t="s">
        <v>5143</v>
      </c>
      <c r="AL304" t="s">
        <v>5144</v>
      </c>
      <c r="AM304" t="s">
        <v>5145</v>
      </c>
      <c r="AN304" t="s">
        <v>5146</v>
      </c>
      <c r="AO304" t="s">
        <v>5147</v>
      </c>
      <c r="AP304" t="s">
        <v>5148</v>
      </c>
      <c r="AQ304" t="s">
        <v>5149</v>
      </c>
      <c r="AR304">
        <v>0.35</v>
      </c>
      <c r="AS304" t="s">
        <v>890</v>
      </c>
      <c r="AT304">
        <v>0</v>
      </c>
      <c r="AU304">
        <v>493355.75326731039</v>
      </c>
      <c r="AV304">
        <v>303878.06954665564</v>
      </c>
      <c r="AW304">
        <v>10441.209887626666</v>
      </c>
      <c r="AX304">
        <v>3544.9759383999999</v>
      </c>
      <c r="BA304">
        <v>3481.8132819999996</v>
      </c>
      <c r="BB304">
        <v>141.69506326425414</v>
      </c>
      <c r="BD304">
        <v>87.275808590202175</v>
      </c>
      <c r="BF304">
        <v>1027</v>
      </c>
      <c r="BG304" t="s">
        <v>5150</v>
      </c>
      <c r="BJ304" s="1"/>
    </row>
    <row r="305" spans="1:63" ht="16.5" x14ac:dyDescent="0.3">
      <c r="A305">
        <v>8133</v>
      </c>
      <c r="B305" t="s">
        <v>5151</v>
      </c>
      <c r="C305" t="s">
        <v>5152</v>
      </c>
      <c r="D305" t="s">
        <v>5153</v>
      </c>
      <c r="E305" t="s">
        <v>5154</v>
      </c>
      <c r="F305" s="1">
        <v>45108</v>
      </c>
      <c r="G305" s="1">
        <v>45596</v>
      </c>
      <c r="H305" t="s">
        <v>119</v>
      </c>
      <c r="I305" t="s">
        <v>515</v>
      </c>
      <c r="J305" t="s">
        <v>2394</v>
      </c>
      <c r="K305" t="s">
        <v>303</v>
      </c>
      <c r="L305" t="s">
        <v>99</v>
      </c>
      <c r="M305" t="s">
        <v>120</v>
      </c>
      <c r="N305" t="s">
        <v>1661</v>
      </c>
      <c r="O305" t="s">
        <v>5155</v>
      </c>
      <c r="P305" t="s">
        <v>2451</v>
      </c>
      <c r="Q305" t="s">
        <v>2452</v>
      </c>
      <c r="R305" t="s">
        <v>1664</v>
      </c>
      <c r="S305" t="s">
        <v>2453</v>
      </c>
      <c r="T305" t="s">
        <v>2554</v>
      </c>
      <c r="U305" t="s">
        <v>2555</v>
      </c>
      <c r="V305" t="s">
        <v>1776</v>
      </c>
      <c r="W305" t="s">
        <v>1777</v>
      </c>
      <c r="X305" t="s">
        <v>1778</v>
      </c>
      <c r="Y305" t="s">
        <v>1671</v>
      </c>
      <c r="Z305">
        <v>470</v>
      </c>
      <c r="AA305" t="s">
        <v>1672</v>
      </c>
      <c r="AB305" t="s">
        <v>1673</v>
      </c>
      <c r="AC305" t="s">
        <v>1674</v>
      </c>
      <c r="AD305" t="s">
        <v>1675</v>
      </c>
      <c r="AE305" s="7" t="s">
        <v>5156</v>
      </c>
      <c r="AF305" s="3">
        <v>3500000</v>
      </c>
      <c r="AG305" s="3" t="s">
        <v>19447</v>
      </c>
      <c r="AH305" t="s">
        <v>5157</v>
      </c>
      <c r="AI305" t="s">
        <v>5158</v>
      </c>
      <c r="AJ305" t="s">
        <v>5159</v>
      </c>
      <c r="AK305" t="s">
        <v>5160</v>
      </c>
      <c r="AL305" t="s">
        <v>5161</v>
      </c>
      <c r="AM305" t="s">
        <v>5162</v>
      </c>
      <c r="AN305" t="s">
        <v>5163</v>
      </c>
      <c r="AO305" t="s">
        <v>5164</v>
      </c>
      <c r="AP305" t="s">
        <v>5165</v>
      </c>
      <c r="AQ305" t="s">
        <v>5166</v>
      </c>
      <c r="AR305">
        <v>0.15</v>
      </c>
      <c r="AS305" t="s">
        <v>94</v>
      </c>
      <c r="AT305">
        <v>0</v>
      </c>
      <c r="AU305">
        <v>524237.8781473948</v>
      </c>
      <c r="AV305">
        <v>169474.9727549337</v>
      </c>
      <c r="AW305">
        <v>1999.998</v>
      </c>
      <c r="AX305">
        <v>2236.4304526859796</v>
      </c>
      <c r="AY305">
        <v>208.92789175521116</v>
      </c>
      <c r="AZ305">
        <v>1830.8449500000002</v>
      </c>
      <c r="BA305">
        <v>1857.2750000000001</v>
      </c>
      <c r="BB305">
        <v>282.26185037078233</v>
      </c>
      <c r="BC305">
        <v>142.14230698960719</v>
      </c>
      <c r="BD305">
        <v>91.249261824411406</v>
      </c>
      <c r="BE305">
        <v>45.951589170773495</v>
      </c>
      <c r="BF305">
        <v>1301</v>
      </c>
      <c r="BG305" t="s">
        <v>5167</v>
      </c>
      <c r="BJ305" s="1"/>
    </row>
    <row r="306" spans="1:63" ht="45" x14ac:dyDescent="0.25">
      <c r="A306">
        <v>8134</v>
      </c>
      <c r="B306" t="s">
        <v>5168</v>
      </c>
      <c r="C306" t="s">
        <v>5169</v>
      </c>
      <c r="D306" t="s">
        <v>5170</v>
      </c>
      <c r="E306" t="s">
        <v>5171</v>
      </c>
      <c r="F306" s="1">
        <v>44531</v>
      </c>
      <c r="G306" s="1">
        <v>44713</v>
      </c>
      <c r="H306" t="s">
        <v>98</v>
      </c>
      <c r="I306" t="s">
        <v>515</v>
      </c>
      <c r="K306" t="s">
        <v>68</v>
      </c>
      <c r="L306" t="s">
        <v>99</v>
      </c>
      <c r="N306" t="s">
        <v>1661</v>
      </c>
      <c r="P306" t="s">
        <v>5172</v>
      </c>
      <c r="Q306" t="s">
        <v>5173</v>
      </c>
      <c r="R306" t="s">
        <v>1664</v>
      </c>
      <c r="S306" t="s">
        <v>5174</v>
      </c>
      <c r="T306" t="s">
        <v>2554</v>
      </c>
      <c r="U306" t="s">
        <v>2555</v>
      </c>
      <c r="V306" t="s">
        <v>1776</v>
      </c>
      <c r="W306" t="s">
        <v>1777</v>
      </c>
      <c r="X306" t="s">
        <v>1778</v>
      </c>
      <c r="Y306" t="s">
        <v>1671</v>
      </c>
      <c r="Z306">
        <v>470</v>
      </c>
      <c r="AA306" t="s">
        <v>1672</v>
      </c>
      <c r="AB306" t="s">
        <v>1673</v>
      </c>
      <c r="AC306" t="s">
        <v>1674</v>
      </c>
      <c r="AD306" t="s">
        <v>1675</v>
      </c>
      <c r="AE306" s="4" t="s">
        <v>5175</v>
      </c>
      <c r="AH306" t="s">
        <v>5176</v>
      </c>
      <c r="AI306" t="s">
        <v>5177</v>
      </c>
      <c r="AJ306" t="s">
        <v>5178</v>
      </c>
      <c r="AK306" t="s">
        <v>5179</v>
      </c>
      <c r="AL306" t="s">
        <v>5180</v>
      </c>
      <c r="AM306" t="s">
        <v>5181</v>
      </c>
      <c r="AN306" t="s">
        <v>5182</v>
      </c>
      <c r="AO306" t="s">
        <v>5183</v>
      </c>
      <c r="AP306" t="s">
        <v>5184</v>
      </c>
      <c r="AQ306" t="s">
        <v>5185</v>
      </c>
      <c r="AR306">
        <v>0.4</v>
      </c>
      <c r="AS306" t="s">
        <v>154</v>
      </c>
      <c r="AT306">
        <v>2</v>
      </c>
      <c r="AU306">
        <v>3024.2010613632633</v>
      </c>
      <c r="AV306">
        <v>1512.959284157077</v>
      </c>
      <c r="AW306">
        <v>837.05881999999997</v>
      </c>
      <c r="AX306">
        <v>346.08219920530098</v>
      </c>
      <c r="AY306">
        <v>247.98204984888824</v>
      </c>
      <c r="AZ306">
        <v>902.63486</v>
      </c>
      <c r="BF306">
        <v>418</v>
      </c>
      <c r="BG306" t="s">
        <v>5186</v>
      </c>
      <c r="BJ306" s="1"/>
    </row>
    <row r="307" spans="1:63" ht="30.75" x14ac:dyDescent="0.3">
      <c r="A307">
        <v>8135</v>
      </c>
      <c r="B307" t="s">
        <v>5187</v>
      </c>
      <c r="C307" t="s">
        <v>5188</v>
      </c>
      <c r="D307" t="s">
        <v>5188</v>
      </c>
      <c r="E307" t="s">
        <v>5189</v>
      </c>
      <c r="F307" s="1">
        <v>44090</v>
      </c>
      <c r="G307" s="1">
        <v>44256</v>
      </c>
      <c r="H307" t="s">
        <v>65</v>
      </c>
      <c r="I307" t="s">
        <v>66</v>
      </c>
      <c r="J307" t="s">
        <v>2394</v>
      </c>
      <c r="K307" t="s">
        <v>133</v>
      </c>
      <c r="L307" t="s">
        <v>133</v>
      </c>
      <c r="M307" t="s">
        <v>69</v>
      </c>
      <c r="O307" t="s">
        <v>5190</v>
      </c>
      <c r="P307" t="s">
        <v>5135</v>
      </c>
      <c r="Q307" t="s">
        <v>5136</v>
      </c>
      <c r="R307" t="s">
        <v>5137</v>
      </c>
      <c r="S307" t="s">
        <v>5138</v>
      </c>
      <c r="T307" t="s">
        <v>2554</v>
      </c>
      <c r="U307" t="s">
        <v>2555</v>
      </c>
      <c r="V307" t="s">
        <v>1776</v>
      </c>
      <c r="W307" t="s">
        <v>1777</v>
      </c>
      <c r="X307" t="s">
        <v>1778</v>
      </c>
      <c r="Y307" t="s">
        <v>1671</v>
      </c>
      <c r="Z307">
        <v>470</v>
      </c>
      <c r="AA307" t="s">
        <v>1672</v>
      </c>
      <c r="AB307" t="s">
        <v>1673</v>
      </c>
      <c r="AC307" t="s">
        <v>1674</v>
      </c>
      <c r="AD307" t="s">
        <v>1675</v>
      </c>
      <c r="AE307" s="4" t="s">
        <v>5191</v>
      </c>
      <c r="AF307" s="3">
        <v>1689037.44</v>
      </c>
      <c r="AG307" s="3" t="s">
        <v>19447</v>
      </c>
      <c r="AH307" t="s">
        <v>5192</v>
      </c>
      <c r="AI307" t="s">
        <v>5193</v>
      </c>
      <c r="AJ307" t="s">
        <v>5194</v>
      </c>
      <c r="AK307" t="s">
        <v>5195</v>
      </c>
      <c r="AL307" t="s">
        <v>5196</v>
      </c>
      <c r="AM307" t="s">
        <v>5197</v>
      </c>
      <c r="AN307" t="s">
        <v>5198</v>
      </c>
      <c r="AO307" t="s">
        <v>5199</v>
      </c>
      <c r="AP307" t="s">
        <v>5200</v>
      </c>
      <c r="AQ307" t="s">
        <v>5201</v>
      </c>
      <c r="AR307">
        <v>0.49</v>
      </c>
      <c r="AS307" t="s">
        <v>94</v>
      </c>
      <c r="AT307">
        <v>0</v>
      </c>
      <c r="AU307">
        <v>520274.6730022328</v>
      </c>
      <c r="AV307">
        <v>384138.0221134515</v>
      </c>
      <c r="AW307">
        <v>167.76611199999999</v>
      </c>
      <c r="AX307">
        <v>573.65214581451301</v>
      </c>
      <c r="AY307">
        <v>340.62685588527773</v>
      </c>
      <c r="AZ307">
        <v>7647.8220899999997</v>
      </c>
      <c r="BF307">
        <v>-39</v>
      </c>
      <c r="BJ307" s="1"/>
    </row>
    <row r="308" spans="1:63" ht="60" x14ac:dyDescent="0.25">
      <c r="A308">
        <v>8136</v>
      </c>
      <c r="B308" t="s">
        <v>5202</v>
      </c>
      <c r="C308" t="s">
        <v>5203</v>
      </c>
      <c r="D308" t="s">
        <v>5204</v>
      </c>
      <c r="E308" t="s">
        <v>5205</v>
      </c>
      <c r="F308" s="1">
        <v>44470</v>
      </c>
      <c r="G308" s="1">
        <v>45992</v>
      </c>
      <c r="H308" t="s">
        <v>119</v>
      </c>
      <c r="I308" t="s">
        <v>515</v>
      </c>
      <c r="J308" t="s">
        <v>2394</v>
      </c>
      <c r="K308" t="s">
        <v>100</v>
      </c>
      <c r="L308" t="s">
        <v>100</v>
      </c>
      <c r="M308" t="s">
        <v>69</v>
      </c>
      <c r="N308" t="s">
        <v>1661</v>
      </c>
      <c r="P308" t="s">
        <v>5206</v>
      </c>
      <c r="Q308" t="s">
        <v>5207</v>
      </c>
      <c r="R308" t="s">
        <v>2004</v>
      </c>
      <c r="S308" t="s">
        <v>5208</v>
      </c>
      <c r="T308" t="s">
        <v>2554</v>
      </c>
      <c r="U308" t="s">
        <v>2555</v>
      </c>
      <c r="V308" t="s">
        <v>1776</v>
      </c>
      <c r="W308" t="s">
        <v>1777</v>
      </c>
      <c r="X308" t="s">
        <v>1778</v>
      </c>
      <c r="Y308" t="s">
        <v>1671</v>
      </c>
      <c r="Z308">
        <v>470</v>
      </c>
      <c r="AA308" t="s">
        <v>1672</v>
      </c>
      <c r="AB308" t="s">
        <v>1673</v>
      </c>
      <c r="AC308" t="s">
        <v>1674</v>
      </c>
      <c r="AD308" t="s">
        <v>1675</v>
      </c>
      <c r="AE308" s="4" t="s">
        <v>5209</v>
      </c>
      <c r="AH308" t="s">
        <v>5210</v>
      </c>
      <c r="AI308" t="s">
        <v>5211</v>
      </c>
      <c r="AJ308" t="s">
        <v>5212</v>
      </c>
      <c r="AK308" t="s">
        <v>5213</v>
      </c>
      <c r="AL308" t="s">
        <v>5214</v>
      </c>
      <c r="AM308" t="s">
        <v>5215</v>
      </c>
      <c r="AN308" t="s">
        <v>5216</v>
      </c>
      <c r="AO308" t="s">
        <v>5217</v>
      </c>
      <c r="AP308" t="s">
        <v>5218</v>
      </c>
      <c r="AQ308" t="s">
        <v>5219</v>
      </c>
      <c r="AR308">
        <v>0.36</v>
      </c>
      <c r="AS308" t="s">
        <v>94</v>
      </c>
      <c r="AT308">
        <v>0</v>
      </c>
      <c r="AU308">
        <v>142638.2927389167</v>
      </c>
      <c r="AV308">
        <v>83301.177742156637</v>
      </c>
      <c r="AW308">
        <v>510.00240719999982</v>
      </c>
      <c r="AX308">
        <v>937.70176337378996</v>
      </c>
      <c r="AY308">
        <v>284.42384323940524</v>
      </c>
      <c r="AZ308">
        <v>1090.3016299999999</v>
      </c>
      <c r="BA308">
        <v>425.00200599999994</v>
      </c>
      <c r="BB308">
        <v>335.6179282102417</v>
      </c>
      <c r="BC308">
        <v>94.131822395308177</v>
      </c>
      <c r="BD308">
        <v>196.00184602930241</v>
      </c>
      <c r="BE308">
        <v>54.973258007912975</v>
      </c>
      <c r="BF308">
        <v>1697</v>
      </c>
      <c r="BI308">
        <v>6121</v>
      </c>
      <c r="BJ308" s="1">
        <v>45657</v>
      </c>
    </row>
    <row r="309" spans="1:63" ht="16.5" x14ac:dyDescent="0.3">
      <c r="A309">
        <v>8137</v>
      </c>
      <c r="B309" t="s">
        <v>5220</v>
      </c>
      <c r="C309" t="s">
        <v>5221</v>
      </c>
      <c r="D309" t="s">
        <v>5222</v>
      </c>
      <c r="E309" t="s">
        <v>5223</v>
      </c>
      <c r="F309" s="1">
        <v>44925</v>
      </c>
      <c r="G309" s="1">
        <v>45290</v>
      </c>
      <c r="H309" t="s">
        <v>119</v>
      </c>
      <c r="I309" t="s">
        <v>515</v>
      </c>
      <c r="K309" t="s">
        <v>99</v>
      </c>
      <c r="L309" t="s">
        <v>133</v>
      </c>
      <c r="M309" t="s">
        <v>120</v>
      </c>
      <c r="N309" t="s">
        <v>1084</v>
      </c>
      <c r="P309" t="s">
        <v>1868</v>
      </c>
      <c r="Q309" t="s">
        <v>1869</v>
      </c>
      <c r="R309" t="s">
        <v>1703</v>
      </c>
      <c r="S309" t="s">
        <v>1870</v>
      </c>
      <c r="T309" t="s">
        <v>5224</v>
      </c>
      <c r="U309" t="s">
        <v>5225</v>
      </c>
      <c r="V309" t="s">
        <v>1776</v>
      </c>
      <c r="W309" t="s">
        <v>1777</v>
      </c>
      <c r="X309" t="s">
        <v>1778</v>
      </c>
      <c r="Y309" t="s">
        <v>1671</v>
      </c>
      <c r="Z309">
        <v>465</v>
      </c>
      <c r="AA309" t="s">
        <v>1707</v>
      </c>
      <c r="AB309" t="s">
        <v>1708</v>
      </c>
      <c r="AC309" t="s">
        <v>1709</v>
      </c>
      <c r="AD309" t="s">
        <v>1675</v>
      </c>
      <c r="AE309" s="4" t="s">
        <v>5226</v>
      </c>
      <c r="AF309" s="3">
        <v>8600000</v>
      </c>
      <c r="AG309" s="3" t="s">
        <v>19447</v>
      </c>
      <c r="AH309" t="s">
        <v>5227</v>
      </c>
      <c r="AI309" t="s">
        <v>5228</v>
      </c>
      <c r="AJ309" t="s">
        <v>5229</v>
      </c>
      <c r="AK309" t="s">
        <v>5230</v>
      </c>
      <c r="AL309" t="s">
        <v>5231</v>
      </c>
      <c r="AM309" t="s">
        <v>5232</v>
      </c>
      <c r="AN309" t="s">
        <v>5233</v>
      </c>
      <c r="AO309" t="s">
        <v>5234</v>
      </c>
      <c r="AP309" t="s">
        <v>5235</v>
      </c>
      <c r="AQ309" t="s">
        <v>5236</v>
      </c>
      <c r="AR309">
        <v>0.35</v>
      </c>
      <c r="AS309" t="s">
        <v>890</v>
      </c>
      <c r="AT309">
        <v>0</v>
      </c>
      <c r="AU309">
        <v>120746.02421042972</v>
      </c>
      <c r="AV309">
        <v>72976.3077886299</v>
      </c>
      <c r="AW309">
        <v>1370.0745185999999</v>
      </c>
      <c r="AX309">
        <v>2865.0670274197701</v>
      </c>
      <c r="AY309">
        <v>1323.4147908503583</v>
      </c>
      <c r="AZ309">
        <v>6459.8100299999996</v>
      </c>
      <c r="BA309">
        <v>674.47102480000001</v>
      </c>
      <c r="BB309">
        <v>179.02329347096025</v>
      </c>
      <c r="BC309">
        <v>16.924764146934027</v>
      </c>
      <c r="BD309">
        <v>108.19783964814424</v>
      </c>
      <c r="BE309">
        <v>10.228964520472722</v>
      </c>
      <c r="BF309">
        <v>995</v>
      </c>
      <c r="BG309" t="s">
        <v>5237</v>
      </c>
      <c r="BH309" t="s">
        <v>5237</v>
      </c>
      <c r="BJ309" s="1"/>
      <c r="BK309">
        <v>22.34348</v>
      </c>
    </row>
    <row r="310" spans="1:63" ht="30.75" x14ac:dyDescent="0.3">
      <c r="A310">
        <v>8138</v>
      </c>
      <c r="B310" t="s">
        <v>5238</v>
      </c>
      <c r="C310" t="s">
        <v>5239</v>
      </c>
      <c r="D310" t="s">
        <v>5240</v>
      </c>
      <c r="E310" t="s">
        <v>5241</v>
      </c>
      <c r="F310" s="1">
        <v>44500</v>
      </c>
      <c r="G310" s="1">
        <v>44985</v>
      </c>
      <c r="H310" t="s">
        <v>119</v>
      </c>
      <c r="I310" t="s">
        <v>616</v>
      </c>
      <c r="K310" t="s">
        <v>303</v>
      </c>
      <c r="L310" t="s">
        <v>99</v>
      </c>
      <c r="M310" t="s">
        <v>303</v>
      </c>
      <c r="N310" t="s">
        <v>2812</v>
      </c>
      <c r="P310" t="s">
        <v>5242</v>
      </c>
      <c r="Q310" t="s">
        <v>5243</v>
      </c>
      <c r="R310" t="s">
        <v>817</v>
      </c>
      <c r="S310" t="s">
        <v>5244</v>
      </c>
      <c r="T310" t="s">
        <v>5224</v>
      </c>
      <c r="U310" t="s">
        <v>5225</v>
      </c>
      <c r="V310" t="s">
        <v>1776</v>
      </c>
      <c r="W310" t="s">
        <v>1777</v>
      </c>
      <c r="X310" t="s">
        <v>1778</v>
      </c>
      <c r="Y310" t="s">
        <v>1671</v>
      </c>
      <c r="Z310">
        <v>465</v>
      </c>
      <c r="AA310" t="s">
        <v>1707</v>
      </c>
      <c r="AB310" t="s">
        <v>1708</v>
      </c>
      <c r="AC310" t="s">
        <v>1709</v>
      </c>
      <c r="AD310" t="s">
        <v>1675</v>
      </c>
      <c r="AE310" s="4" t="s">
        <v>5245</v>
      </c>
      <c r="AF310" s="3">
        <v>2270000</v>
      </c>
      <c r="AG310" s="3" t="s">
        <v>19447</v>
      </c>
      <c r="AH310" t="s">
        <v>5246</v>
      </c>
      <c r="AI310" t="s">
        <v>5247</v>
      </c>
      <c r="AJ310" t="s">
        <v>5248</v>
      </c>
      <c r="AK310" t="s">
        <v>5249</v>
      </c>
      <c r="AL310" t="s">
        <v>5250</v>
      </c>
      <c r="AM310" t="s">
        <v>5251</v>
      </c>
      <c r="AN310" t="s">
        <v>5252</v>
      </c>
      <c r="AO310" t="s">
        <v>5253</v>
      </c>
      <c r="AP310" t="s">
        <v>5254</v>
      </c>
      <c r="AQ310" t="s">
        <v>5255</v>
      </c>
      <c r="AR310">
        <v>0.15</v>
      </c>
      <c r="AS310" t="s">
        <v>94</v>
      </c>
      <c r="AT310">
        <v>0</v>
      </c>
      <c r="AU310">
        <v>6232.8906073231283</v>
      </c>
      <c r="AV310">
        <v>1773.8606972453142</v>
      </c>
      <c r="AW310">
        <v>309.43294760000003</v>
      </c>
      <c r="AX310">
        <v>511.34572872417505</v>
      </c>
      <c r="AY310">
        <v>247.39457350612764</v>
      </c>
      <c r="AZ310">
        <v>2300.37833</v>
      </c>
      <c r="BA310">
        <v>210.55105580000003</v>
      </c>
      <c r="BB310">
        <v>29.602751615948566</v>
      </c>
      <c r="BC310">
        <v>2.4823042187374318</v>
      </c>
      <c r="BD310">
        <v>8.424848265450084</v>
      </c>
      <c r="BE310">
        <v>0.70645582758200487</v>
      </c>
      <c r="BF310">
        <v>690</v>
      </c>
      <c r="BG310" t="s">
        <v>5256</v>
      </c>
      <c r="BH310" t="s">
        <v>5256</v>
      </c>
      <c r="BJ310" s="1"/>
      <c r="BK310">
        <v>13.20574</v>
      </c>
    </row>
    <row r="311" spans="1:63" ht="16.5" x14ac:dyDescent="0.3">
      <c r="A311">
        <v>8140</v>
      </c>
      <c r="B311" t="s">
        <v>5257</v>
      </c>
      <c r="C311" t="s">
        <v>5258</v>
      </c>
      <c r="D311" t="s">
        <v>5259</v>
      </c>
      <c r="E311" t="s">
        <v>5260</v>
      </c>
      <c r="F311" s="1">
        <v>44773</v>
      </c>
      <c r="G311" s="1">
        <v>45138</v>
      </c>
      <c r="H311" t="s">
        <v>119</v>
      </c>
      <c r="I311" t="s">
        <v>639</v>
      </c>
      <c r="K311" t="s">
        <v>120</v>
      </c>
      <c r="L311" t="s">
        <v>99</v>
      </c>
      <c r="M311" t="s">
        <v>303</v>
      </c>
      <c r="O311" t="s">
        <v>5261</v>
      </c>
      <c r="P311" t="s">
        <v>5242</v>
      </c>
      <c r="Q311" t="s">
        <v>5243</v>
      </c>
      <c r="R311" t="s">
        <v>817</v>
      </c>
      <c r="S311" t="s">
        <v>5244</v>
      </c>
      <c r="T311" t="s">
        <v>5224</v>
      </c>
      <c r="U311" t="s">
        <v>5225</v>
      </c>
      <c r="V311" t="s">
        <v>1776</v>
      </c>
      <c r="W311" t="s">
        <v>1777</v>
      </c>
      <c r="X311" t="s">
        <v>1778</v>
      </c>
      <c r="Y311" t="s">
        <v>1671</v>
      </c>
      <c r="Z311">
        <v>465</v>
      </c>
      <c r="AA311" t="s">
        <v>1707</v>
      </c>
      <c r="AB311" t="s">
        <v>1708</v>
      </c>
      <c r="AC311" t="s">
        <v>1709</v>
      </c>
      <c r="AD311" t="s">
        <v>1675</v>
      </c>
      <c r="AE311" s="4" t="s">
        <v>5262</v>
      </c>
      <c r="AF311" s="3">
        <v>2500000</v>
      </c>
      <c r="AG311" s="3" t="s">
        <v>19447</v>
      </c>
      <c r="AH311" t="s">
        <v>5263</v>
      </c>
      <c r="AI311" t="s">
        <v>5264</v>
      </c>
      <c r="AJ311" t="s">
        <v>5265</v>
      </c>
      <c r="AK311" t="s">
        <v>5266</v>
      </c>
      <c r="AL311" t="s">
        <v>5267</v>
      </c>
      <c r="AM311" t="s">
        <v>5268</v>
      </c>
      <c r="AN311" t="s">
        <v>5269</v>
      </c>
      <c r="AO311" t="s">
        <v>5270</v>
      </c>
      <c r="AP311" t="s">
        <v>5267</v>
      </c>
      <c r="AQ311" t="s">
        <v>5271</v>
      </c>
      <c r="AR311">
        <v>0.1</v>
      </c>
      <c r="AS311" t="s">
        <v>94</v>
      </c>
      <c r="AT311">
        <v>0</v>
      </c>
      <c r="AU311">
        <v>13342.250662823308</v>
      </c>
      <c r="AV311">
        <v>2747.8428156019272</v>
      </c>
      <c r="AW311">
        <v>2142.5765408000002</v>
      </c>
      <c r="AX311">
        <v>1284.707539660679</v>
      </c>
      <c r="AY311">
        <v>192.01614128600502</v>
      </c>
      <c r="AZ311">
        <v>275.27422000000001</v>
      </c>
      <c r="BA311">
        <v>1010.228304</v>
      </c>
      <c r="BB311">
        <v>13.207163776737053</v>
      </c>
      <c r="BC311">
        <v>10.379015531846054</v>
      </c>
      <c r="BD311">
        <v>2.7200216077116837</v>
      </c>
      <c r="BE311">
        <v>2.1375631430513842</v>
      </c>
      <c r="BF311">
        <v>843</v>
      </c>
      <c r="BG311" t="s">
        <v>5272</v>
      </c>
      <c r="BH311" t="s">
        <v>5272</v>
      </c>
      <c r="BJ311" s="1"/>
      <c r="BK311">
        <v>6.0851899999999999</v>
      </c>
    </row>
    <row r="312" spans="1:63" ht="16.5" x14ac:dyDescent="0.3">
      <c r="A312">
        <v>8142</v>
      </c>
      <c r="B312" t="s">
        <v>5273</v>
      </c>
      <c r="C312" t="s">
        <v>5274</v>
      </c>
      <c r="D312" t="s">
        <v>5275</v>
      </c>
      <c r="F312" s="1">
        <v>44923</v>
      </c>
      <c r="G312" s="1">
        <v>46736</v>
      </c>
      <c r="H312" t="s">
        <v>119</v>
      </c>
      <c r="I312" t="s">
        <v>515</v>
      </c>
      <c r="J312" t="s">
        <v>1680</v>
      </c>
      <c r="K312" t="s">
        <v>68</v>
      </c>
      <c r="L312" t="s">
        <v>99</v>
      </c>
      <c r="M312" t="s">
        <v>120</v>
      </c>
      <c r="N312" t="s">
        <v>1699</v>
      </c>
      <c r="O312" t="s">
        <v>5276</v>
      </c>
      <c r="P312" t="s">
        <v>5277</v>
      </c>
      <c r="Q312" t="s">
        <v>5278</v>
      </c>
      <c r="R312" t="s">
        <v>5279</v>
      </c>
      <c r="S312" t="s">
        <v>5280</v>
      </c>
      <c r="T312" t="s">
        <v>5224</v>
      </c>
      <c r="U312" t="s">
        <v>5225</v>
      </c>
      <c r="V312" t="s">
        <v>1776</v>
      </c>
      <c r="W312" t="s">
        <v>1777</v>
      </c>
      <c r="X312" t="s">
        <v>1778</v>
      </c>
      <c r="Y312" t="s">
        <v>1671</v>
      </c>
      <c r="Z312">
        <v>465</v>
      </c>
      <c r="AA312" t="s">
        <v>1707</v>
      </c>
      <c r="AB312" t="s">
        <v>1708</v>
      </c>
      <c r="AC312" t="s">
        <v>1709</v>
      </c>
      <c r="AD312" t="s">
        <v>1675</v>
      </c>
      <c r="AE312" s="4" t="s">
        <v>5281</v>
      </c>
      <c r="AF312" s="3">
        <v>10314000</v>
      </c>
      <c r="AG312" t="s">
        <v>19447</v>
      </c>
      <c r="AH312" t="s">
        <v>5282</v>
      </c>
      <c r="AI312" t="s">
        <v>5283</v>
      </c>
      <c r="AJ312" t="s">
        <v>5284</v>
      </c>
      <c r="AK312" t="s">
        <v>5285</v>
      </c>
      <c r="AM312" t="s">
        <v>5286</v>
      </c>
      <c r="AN312" t="s">
        <v>5287</v>
      </c>
      <c r="AO312" t="s">
        <v>5288</v>
      </c>
      <c r="AP312" t="s">
        <v>431</v>
      </c>
      <c r="AQ312" t="s">
        <v>5289</v>
      </c>
      <c r="AR312">
        <v>0.4</v>
      </c>
      <c r="AS312" t="s">
        <v>154</v>
      </c>
      <c r="AT312">
        <v>2</v>
      </c>
      <c r="AU312">
        <v>163889.25305691859</v>
      </c>
      <c r="AV312">
        <v>90055.591918707956</v>
      </c>
      <c r="AW312">
        <v>2649.9331923999998</v>
      </c>
      <c r="AX312">
        <v>2649.9331923999998</v>
      </c>
      <c r="AZ312">
        <v>59.480229999999999</v>
      </c>
      <c r="BA312">
        <v>2073.8681415999999</v>
      </c>
      <c r="BB312">
        <v>79.025879114222363</v>
      </c>
      <c r="BC312">
        <v>76.822545833900776</v>
      </c>
      <c r="BD312">
        <v>43.423971906540594</v>
      </c>
      <c r="BE312">
        <v>42.213261142701569</v>
      </c>
      <c r="BF312">
        <v>2441</v>
      </c>
      <c r="BG312" t="s">
        <v>5290</v>
      </c>
      <c r="BH312" t="s">
        <v>5290</v>
      </c>
      <c r="BJ312" s="1"/>
      <c r="BK312">
        <v>59.480229999999999</v>
      </c>
    </row>
    <row r="313" spans="1:63" ht="150.75" x14ac:dyDescent="0.3">
      <c r="A313">
        <v>8143</v>
      </c>
      <c r="B313" t="s">
        <v>5291</v>
      </c>
      <c r="C313" t="s">
        <v>5292</v>
      </c>
      <c r="D313" t="s">
        <v>5293</v>
      </c>
      <c r="E313" t="s">
        <v>5294</v>
      </c>
      <c r="F313" s="1">
        <v>46568</v>
      </c>
      <c r="G313" s="1">
        <v>46690</v>
      </c>
      <c r="H313" t="s">
        <v>119</v>
      </c>
      <c r="I313" t="s">
        <v>515</v>
      </c>
      <c r="J313" t="s">
        <v>1680</v>
      </c>
      <c r="K313" t="s">
        <v>100</v>
      </c>
      <c r="L313" t="s">
        <v>99</v>
      </c>
      <c r="M313" t="s">
        <v>120</v>
      </c>
      <c r="N313" t="s">
        <v>1699</v>
      </c>
      <c r="O313" t="s">
        <v>5295</v>
      </c>
      <c r="P313" t="s">
        <v>5296</v>
      </c>
      <c r="Q313" t="s">
        <v>5297</v>
      </c>
      <c r="R313" t="s">
        <v>1703</v>
      </c>
      <c r="S313" t="s">
        <v>5298</v>
      </c>
      <c r="T313" t="s">
        <v>5299</v>
      </c>
      <c r="U313" t="s">
        <v>5300</v>
      </c>
      <c r="Z313">
        <v>487</v>
      </c>
      <c r="AA313" t="s">
        <v>5301</v>
      </c>
      <c r="AB313" t="s">
        <v>5302</v>
      </c>
      <c r="AC313" t="s">
        <v>5303</v>
      </c>
      <c r="AE313" s="4" t="s">
        <v>5304</v>
      </c>
      <c r="AF313" s="3">
        <v>10210000</v>
      </c>
      <c r="AG313" s="3" t="s">
        <v>19447</v>
      </c>
      <c r="AH313" t="s">
        <v>5305</v>
      </c>
      <c r="AI313" t="s">
        <v>5306</v>
      </c>
      <c r="AJ313" t="s">
        <v>5307</v>
      </c>
      <c r="AK313" t="s">
        <v>5308</v>
      </c>
      <c r="AL313" t="s">
        <v>5309</v>
      </c>
      <c r="AM313" t="s">
        <v>5310</v>
      </c>
      <c r="AN313" t="s">
        <v>5311</v>
      </c>
      <c r="AO313" t="s">
        <v>5312</v>
      </c>
      <c r="AP313" t="s">
        <v>5313</v>
      </c>
      <c r="AQ313" t="s">
        <v>5314</v>
      </c>
      <c r="AR313">
        <v>0.3</v>
      </c>
      <c r="AS313" t="s">
        <v>154</v>
      </c>
      <c r="AT313">
        <v>1</v>
      </c>
      <c r="AU313">
        <v>256886.07270018311</v>
      </c>
      <c r="AV313">
        <v>125858.78607294962</v>
      </c>
      <c r="AZ313">
        <v>21.455259999999999</v>
      </c>
      <c r="BF313">
        <v>2395</v>
      </c>
      <c r="BH313" t="s">
        <v>5315</v>
      </c>
      <c r="BJ313" s="1"/>
      <c r="BK313">
        <v>21.455259999999999</v>
      </c>
    </row>
    <row r="314" spans="1:63" ht="60" x14ac:dyDescent="0.25">
      <c r="A314">
        <v>8144</v>
      </c>
      <c r="B314" t="s">
        <v>5316</v>
      </c>
      <c r="C314" t="s">
        <v>5317</v>
      </c>
      <c r="D314" t="s">
        <v>5318</v>
      </c>
      <c r="E314" t="s">
        <v>5319</v>
      </c>
      <c r="F314" s="1">
        <v>44925</v>
      </c>
      <c r="G314" s="1">
        <v>45261</v>
      </c>
      <c r="H314" t="s">
        <v>119</v>
      </c>
      <c r="I314" t="s">
        <v>515</v>
      </c>
      <c r="J314" t="s">
        <v>2394</v>
      </c>
      <c r="K314" t="s">
        <v>100</v>
      </c>
      <c r="L314" t="s">
        <v>133</v>
      </c>
      <c r="M314" t="s">
        <v>120</v>
      </c>
      <c r="N314" t="s">
        <v>1084</v>
      </c>
      <c r="P314" t="s">
        <v>5320</v>
      </c>
      <c r="Q314" t="s">
        <v>5321</v>
      </c>
      <c r="R314" t="s">
        <v>676</v>
      </c>
      <c r="S314" t="s">
        <v>5322</v>
      </c>
      <c r="T314" t="s">
        <v>5224</v>
      </c>
      <c r="U314" t="s">
        <v>5225</v>
      </c>
      <c r="V314" t="s">
        <v>1776</v>
      </c>
      <c r="W314" t="s">
        <v>1777</v>
      </c>
      <c r="X314" t="s">
        <v>1778</v>
      </c>
      <c r="Y314" t="s">
        <v>1671</v>
      </c>
      <c r="Z314">
        <v>465</v>
      </c>
      <c r="AA314" t="s">
        <v>1707</v>
      </c>
      <c r="AB314" t="s">
        <v>1708</v>
      </c>
      <c r="AC314" t="s">
        <v>1709</v>
      </c>
      <c r="AD314" t="s">
        <v>1675</v>
      </c>
      <c r="AE314" s="4" t="s">
        <v>5323</v>
      </c>
      <c r="AH314" t="s">
        <v>5324</v>
      </c>
      <c r="AI314" t="s">
        <v>5325</v>
      </c>
      <c r="AJ314" t="s">
        <v>5326</v>
      </c>
      <c r="AK314" t="s">
        <v>5327</v>
      </c>
      <c r="AL314" t="s">
        <v>5328</v>
      </c>
      <c r="AM314" t="s">
        <v>5329</v>
      </c>
      <c r="AN314" t="s">
        <v>5330</v>
      </c>
      <c r="AO314" t="s">
        <v>5331</v>
      </c>
      <c r="AP314" t="s">
        <v>5332</v>
      </c>
      <c r="AQ314" t="s">
        <v>5333</v>
      </c>
      <c r="AR314">
        <v>0.42</v>
      </c>
      <c r="AS314" t="s">
        <v>890</v>
      </c>
      <c r="AT314">
        <v>0</v>
      </c>
      <c r="AU314">
        <v>90031.385250894818</v>
      </c>
      <c r="AV314">
        <v>61183.611219927567</v>
      </c>
      <c r="AW314">
        <v>1412.9101946999999</v>
      </c>
      <c r="AX314">
        <v>821.56636058236927</v>
      </c>
      <c r="AY314">
        <v>134.1537537636213</v>
      </c>
      <c r="AZ314">
        <v>33.075160000000004</v>
      </c>
      <c r="BA314">
        <v>684.30071609999993</v>
      </c>
      <c r="BB314">
        <v>131.56698967671124</v>
      </c>
      <c r="BC314">
        <v>125.50099362184952</v>
      </c>
      <c r="BD314">
        <v>89.410415304879677</v>
      </c>
      <c r="BE314">
        <v>85.288080151999367</v>
      </c>
      <c r="BF314">
        <v>966</v>
      </c>
      <c r="BG314" t="s">
        <v>5334</v>
      </c>
      <c r="BH314" t="s">
        <v>5334</v>
      </c>
      <c r="BJ314" s="1"/>
      <c r="BK314">
        <v>30.007100000000001</v>
      </c>
    </row>
    <row r="315" spans="1:63" ht="45.75" x14ac:dyDescent="0.3">
      <c r="A315">
        <v>8145</v>
      </c>
      <c r="B315" t="s">
        <v>5335</v>
      </c>
      <c r="C315" t="s">
        <v>5336</v>
      </c>
      <c r="D315" t="s">
        <v>5337</v>
      </c>
      <c r="E315" t="s">
        <v>5338</v>
      </c>
      <c r="F315" s="1">
        <v>45627</v>
      </c>
      <c r="G315" s="1">
        <v>45992</v>
      </c>
      <c r="H315" t="s">
        <v>119</v>
      </c>
      <c r="I315" t="s">
        <v>515</v>
      </c>
      <c r="J315" t="s">
        <v>1680</v>
      </c>
      <c r="K315" t="s">
        <v>100</v>
      </c>
      <c r="L315" t="s">
        <v>100</v>
      </c>
      <c r="M315" t="s">
        <v>303</v>
      </c>
      <c r="N315" t="s">
        <v>1084</v>
      </c>
      <c r="O315" t="s">
        <v>5339</v>
      </c>
      <c r="P315" t="s">
        <v>5340</v>
      </c>
      <c r="Q315" t="s">
        <v>5341</v>
      </c>
      <c r="R315" t="s">
        <v>5342</v>
      </c>
      <c r="S315" t="s">
        <v>5343</v>
      </c>
      <c r="T315" t="s">
        <v>5224</v>
      </c>
      <c r="U315" t="s">
        <v>5225</v>
      </c>
      <c r="V315" t="s">
        <v>1776</v>
      </c>
      <c r="W315" t="s">
        <v>1777</v>
      </c>
      <c r="X315" t="s">
        <v>1778</v>
      </c>
      <c r="Y315" t="s">
        <v>1671</v>
      </c>
      <c r="Z315">
        <v>465</v>
      </c>
      <c r="AA315" t="s">
        <v>1707</v>
      </c>
      <c r="AB315" t="s">
        <v>1708</v>
      </c>
      <c r="AC315" t="s">
        <v>1709</v>
      </c>
      <c r="AD315" t="s">
        <v>1675</v>
      </c>
      <c r="AE315" s="4" t="s">
        <v>5344</v>
      </c>
      <c r="AF315" s="3">
        <v>300000</v>
      </c>
      <c r="AG315" s="3" t="s">
        <v>19447</v>
      </c>
      <c r="AH315" t="s">
        <v>5345</v>
      </c>
      <c r="AI315" t="s">
        <v>5346</v>
      </c>
      <c r="AJ315" t="s">
        <v>5347</v>
      </c>
      <c r="AK315" t="s">
        <v>5348</v>
      </c>
      <c r="AL315" t="s">
        <v>5349</v>
      </c>
      <c r="AM315" t="s">
        <v>5350</v>
      </c>
      <c r="AN315" t="s">
        <v>5351</v>
      </c>
      <c r="AO315" t="s">
        <v>5352</v>
      </c>
      <c r="AP315" t="s">
        <v>5353</v>
      </c>
      <c r="AQ315" t="s">
        <v>5354</v>
      </c>
      <c r="AR315">
        <v>0.36</v>
      </c>
      <c r="AS315" t="s">
        <v>94</v>
      </c>
      <c r="AT315">
        <v>0</v>
      </c>
      <c r="AU315">
        <v>362186.83762997738</v>
      </c>
      <c r="AV315">
        <v>210549.65140733149</v>
      </c>
      <c r="AW315">
        <v>3915.7322946000004</v>
      </c>
      <c r="AX315">
        <v>4016.606035140012</v>
      </c>
      <c r="AY315">
        <v>122.8797408108892</v>
      </c>
      <c r="AZ315">
        <v>4949.9306000000006</v>
      </c>
      <c r="BA315">
        <v>3049.9724200000001</v>
      </c>
      <c r="BB315">
        <v>118.75085664872253</v>
      </c>
      <c r="BC315">
        <v>45.273903536642798</v>
      </c>
      <c r="BD315">
        <v>69.03329683464203</v>
      </c>
      <c r="BE315">
        <v>26.319025478302798</v>
      </c>
      <c r="BF315">
        <v>1697</v>
      </c>
      <c r="BG315" t="s">
        <v>5355</v>
      </c>
      <c r="BH315" t="s">
        <v>5355</v>
      </c>
      <c r="BJ315" s="1"/>
      <c r="BK315">
        <v>1.6170599999999999</v>
      </c>
    </row>
    <row r="316" spans="1:63" ht="60.75" x14ac:dyDescent="0.3">
      <c r="A316">
        <v>8149</v>
      </c>
      <c r="B316" t="s">
        <v>5356</v>
      </c>
      <c r="C316" t="s">
        <v>5357</v>
      </c>
      <c r="D316" t="s">
        <v>5358</v>
      </c>
      <c r="E316" t="s">
        <v>5359</v>
      </c>
      <c r="F316" s="1">
        <v>43829</v>
      </c>
      <c r="G316" s="1">
        <v>43983</v>
      </c>
      <c r="H316" t="s">
        <v>131</v>
      </c>
      <c r="I316" t="s">
        <v>515</v>
      </c>
      <c r="K316" t="s">
        <v>67</v>
      </c>
      <c r="L316" t="s">
        <v>67</v>
      </c>
      <c r="M316" t="s">
        <v>69</v>
      </c>
      <c r="N316" t="s">
        <v>1699</v>
      </c>
      <c r="P316" t="s">
        <v>3816</v>
      </c>
      <c r="Q316" t="s">
        <v>3817</v>
      </c>
      <c r="R316" t="s">
        <v>817</v>
      </c>
      <c r="S316" t="s">
        <v>3818</v>
      </c>
      <c r="T316" t="s">
        <v>5224</v>
      </c>
      <c r="U316" t="s">
        <v>5225</v>
      </c>
      <c r="V316" t="s">
        <v>1776</v>
      </c>
      <c r="W316" t="s">
        <v>1777</v>
      </c>
      <c r="X316" t="s">
        <v>1778</v>
      </c>
      <c r="Y316" t="s">
        <v>1671</v>
      </c>
      <c r="Z316">
        <v>465</v>
      </c>
      <c r="AA316" t="s">
        <v>1707</v>
      </c>
      <c r="AB316" t="s">
        <v>1708</v>
      </c>
      <c r="AC316" t="s">
        <v>1709</v>
      </c>
      <c r="AD316" t="s">
        <v>1675</v>
      </c>
      <c r="AE316" s="4" t="s">
        <v>5360</v>
      </c>
      <c r="AF316" s="3">
        <v>444000</v>
      </c>
      <c r="AG316" s="3" t="s">
        <v>19447</v>
      </c>
      <c r="AH316" t="s">
        <v>5361</v>
      </c>
      <c r="AI316" t="s">
        <v>5362</v>
      </c>
      <c r="AJ316" t="s">
        <v>5363</v>
      </c>
      <c r="AK316" t="s">
        <v>5364</v>
      </c>
      <c r="AL316" t="s">
        <v>5365</v>
      </c>
      <c r="AM316" t="s">
        <v>5366</v>
      </c>
      <c r="AN316" t="s">
        <v>5359</v>
      </c>
      <c r="AO316" t="s">
        <v>5367</v>
      </c>
      <c r="AP316" t="s">
        <v>5368</v>
      </c>
      <c r="AQ316" t="s">
        <v>5369</v>
      </c>
      <c r="AR316">
        <v>1</v>
      </c>
      <c r="AS316" t="s">
        <v>94</v>
      </c>
      <c r="AT316">
        <v>0</v>
      </c>
      <c r="AU316">
        <v>101796.46358877899</v>
      </c>
      <c r="AV316">
        <v>101781.53732321091</v>
      </c>
      <c r="AX316">
        <v>23.826964522455</v>
      </c>
      <c r="AY316">
        <v>35.924789142161693</v>
      </c>
      <c r="AZ316">
        <v>234.14738</v>
      </c>
      <c r="BF316">
        <v>-312</v>
      </c>
      <c r="BJ316" s="1"/>
    </row>
    <row r="317" spans="1:63" ht="30.75" x14ac:dyDescent="0.3">
      <c r="A317">
        <v>8150</v>
      </c>
      <c r="B317" t="s">
        <v>5370</v>
      </c>
      <c r="C317" t="s">
        <v>5371</v>
      </c>
      <c r="D317" t="s">
        <v>5372</v>
      </c>
      <c r="E317" t="s">
        <v>5373</v>
      </c>
      <c r="F317" s="1">
        <v>44166</v>
      </c>
      <c r="G317" s="1">
        <v>46418</v>
      </c>
      <c r="H317" t="s">
        <v>119</v>
      </c>
      <c r="I317" t="s">
        <v>515</v>
      </c>
      <c r="K317" t="s">
        <v>68</v>
      </c>
      <c r="L317" t="s">
        <v>99</v>
      </c>
      <c r="N317" t="s">
        <v>1699</v>
      </c>
      <c r="P317" t="s">
        <v>5374</v>
      </c>
      <c r="Q317" t="s">
        <v>5375</v>
      </c>
      <c r="R317" t="s">
        <v>1703</v>
      </c>
      <c r="S317" t="s">
        <v>5376</v>
      </c>
      <c r="T317" t="s">
        <v>5224</v>
      </c>
      <c r="U317" t="s">
        <v>5225</v>
      </c>
      <c r="V317" t="s">
        <v>1776</v>
      </c>
      <c r="W317" t="s">
        <v>1777</v>
      </c>
      <c r="X317" t="s">
        <v>1778</v>
      </c>
      <c r="Y317" t="s">
        <v>1671</v>
      </c>
      <c r="Z317">
        <v>465</v>
      </c>
      <c r="AA317" t="s">
        <v>1707</v>
      </c>
      <c r="AB317" t="s">
        <v>1708</v>
      </c>
      <c r="AC317" t="s">
        <v>1709</v>
      </c>
      <c r="AD317" t="s">
        <v>1675</v>
      </c>
      <c r="AE317" s="4" t="s">
        <v>5377</v>
      </c>
      <c r="AF317" s="3">
        <v>1500000</v>
      </c>
      <c r="AG317" s="3" t="s">
        <v>19447</v>
      </c>
      <c r="AH317" t="s">
        <v>5378</v>
      </c>
      <c r="AI317" t="s">
        <v>5379</v>
      </c>
      <c r="AJ317" t="s">
        <v>5380</v>
      </c>
      <c r="AK317" t="s">
        <v>5381</v>
      </c>
      <c r="AL317" t="s">
        <v>5382</v>
      </c>
      <c r="AM317" t="s">
        <v>5383</v>
      </c>
      <c r="AN317" t="s">
        <v>5384</v>
      </c>
      <c r="AO317" t="s">
        <v>5385</v>
      </c>
      <c r="AP317" t="s">
        <v>5386</v>
      </c>
      <c r="AQ317" t="s">
        <v>5387</v>
      </c>
      <c r="AR317">
        <v>0.4</v>
      </c>
      <c r="AS317" t="s">
        <v>154</v>
      </c>
      <c r="AT317">
        <v>2</v>
      </c>
      <c r="AU317">
        <v>28188.895310158856</v>
      </c>
      <c r="AV317">
        <v>13312.541845939708</v>
      </c>
      <c r="AW317">
        <v>7589.9614879999999</v>
      </c>
      <c r="AX317">
        <v>4835.1279039848196</v>
      </c>
      <c r="AY317">
        <v>2015.55079199947</v>
      </c>
      <c r="AZ317">
        <v>1533.6544399999998</v>
      </c>
      <c r="BA317">
        <v>3118.7330000000002</v>
      </c>
      <c r="BB317">
        <v>9.0385728147163782</v>
      </c>
      <c r="BC317">
        <v>6.0590171548908787</v>
      </c>
      <c r="BD317">
        <v>4.2685737592604784</v>
      </c>
      <c r="BE317">
        <v>2.8614430800586352</v>
      </c>
      <c r="BF317">
        <v>2123</v>
      </c>
      <c r="BG317" t="s">
        <v>5388</v>
      </c>
      <c r="BH317" t="s">
        <v>5388</v>
      </c>
      <c r="BJ317" s="1"/>
    </row>
    <row r="318" spans="1:63" x14ac:dyDescent="0.25">
      <c r="A318">
        <v>8151</v>
      </c>
      <c r="B318" t="s">
        <v>5389</v>
      </c>
      <c r="C318" t="s">
        <v>5390</v>
      </c>
      <c r="D318" t="s">
        <v>5391</v>
      </c>
      <c r="E318" t="s">
        <v>5392</v>
      </c>
      <c r="F318" s="1">
        <v>44866</v>
      </c>
      <c r="G318" s="1">
        <v>46023</v>
      </c>
      <c r="H318" t="s">
        <v>615</v>
      </c>
      <c r="I318" t="s">
        <v>66</v>
      </c>
      <c r="J318" t="s">
        <v>1959</v>
      </c>
      <c r="K318" t="s">
        <v>303</v>
      </c>
      <c r="L318" t="s">
        <v>99</v>
      </c>
      <c r="M318" t="s">
        <v>120</v>
      </c>
      <c r="N318" t="s">
        <v>1699</v>
      </c>
      <c r="P318" t="s">
        <v>5393</v>
      </c>
      <c r="Q318" t="s">
        <v>5394</v>
      </c>
      <c r="R318" t="s">
        <v>5395</v>
      </c>
      <c r="S318" t="s">
        <v>5396</v>
      </c>
      <c r="T318" t="s">
        <v>5397</v>
      </c>
      <c r="U318" t="s">
        <v>5398</v>
      </c>
      <c r="V318" t="s">
        <v>5399</v>
      </c>
      <c r="W318" t="s">
        <v>5400</v>
      </c>
      <c r="X318" t="s">
        <v>5401</v>
      </c>
      <c r="Y318" t="s">
        <v>1755</v>
      </c>
      <c r="Z318">
        <v>465</v>
      </c>
      <c r="AA318" t="s">
        <v>1707</v>
      </c>
      <c r="AB318" t="s">
        <v>1708</v>
      </c>
      <c r="AC318" t="s">
        <v>1709</v>
      </c>
      <c r="AD318" t="s">
        <v>1675</v>
      </c>
      <c r="AE318" s="4" t="s">
        <v>5402</v>
      </c>
      <c r="AH318" t="s">
        <v>5403</v>
      </c>
      <c r="AI318" t="s">
        <v>5404</v>
      </c>
      <c r="AJ318" t="s">
        <v>5405</v>
      </c>
      <c r="AK318" t="s">
        <v>5406</v>
      </c>
      <c r="AM318" t="s">
        <v>5407</v>
      </c>
      <c r="AN318" t="s">
        <v>5408</v>
      </c>
      <c r="AO318" t="s">
        <v>5409</v>
      </c>
      <c r="AP318" t="s">
        <v>5410</v>
      </c>
      <c r="AQ318" t="s">
        <v>5411</v>
      </c>
      <c r="AR318">
        <v>0.15</v>
      </c>
      <c r="AS318" t="s">
        <v>94</v>
      </c>
      <c r="AT318">
        <v>0</v>
      </c>
      <c r="AU318">
        <v>29537.549815284015</v>
      </c>
      <c r="AV318">
        <v>9479.2995083717287</v>
      </c>
      <c r="AW318">
        <v>660.5861208</v>
      </c>
      <c r="AX318">
        <v>265.83699443466554</v>
      </c>
      <c r="AY318">
        <v>74.932511720198207</v>
      </c>
      <c r="AZ318">
        <v>256.26627333333329</v>
      </c>
      <c r="BA318">
        <v>163.08611999999999</v>
      </c>
      <c r="BB318">
        <v>181.11627044216894</v>
      </c>
      <c r="BC318">
        <v>70.436106446172857</v>
      </c>
      <c r="BD318">
        <v>58.124502001591111</v>
      </c>
      <c r="BE318">
        <v>22.604615256927499</v>
      </c>
      <c r="BF318">
        <v>1728</v>
      </c>
      <c r="BG318" t="s">
        <v>5412</v>
      </c>
      <c r="BJ318" s="1"/>
    </row>
    <row r="319" spans="1:63" ht="75.75" x14ac:dyDescent="0.3">
      <c r="A319">
        <v>8152</v>
      </c>
      <c r="B319" t="s">
        <v>5413</v>
      </c>
      <c r="C319" t="s">
        <v>5414</v>
      </c>
      <c r="D319" t="s">
        <v>5415</v>
      </c>
      <c r="E319" t="s">
        <v>5416</v>
      </c>
      <c r="F319" s="1">
        <v>44834</v>
      </c>
      <c r="G319" s="1">
        <v>45289</v>
      </c>
      <c r="H319" t="s">
        <v>119</v>
      </c>
      <c r="I319" t="s">
        <v>66</v>
      </c>
      <c r="K319" t="s">
        <v>100</v>
      </c>
      <c r="L319" t="s">
        <v>100</v>
      </c>
      <c r="M319" t="s">
        <v>120</v>
      </c>
      <c r="N319" t="s">
        <v>2869</v>
      </c>
      <c r="O319" t="s">
        <v>5417</v>
      </c>
      <c r="P319" t="s">
        <v>3464</v>
      </c>
      <c r="Q319" t="s">
        <v>3465</v>
      </c>
      <c r="R319" t="s">
        <v>676</v>
      </c>
      <c r="S319" t="s">
        <v>3466</v>
      </c>
      <c r="T319" t="s">
        <v>5224</v>
      </c>
      <c r="U319" t="s">
        <v>5225</v>
      </c>
      <c r="V319" t="s">
        <v>1776</v>
      </c>
      <c r="W319" t="s">
        <v>1777</v>
      </c>
      <c r="X319" t="s">
        <v>1778</v>
      </c>
      <c r="Y319" t="s">
        <v>1671</v>
      </c>
      <c r="Z319">
        <v>465</v>
      </c>
      <c r="AA319" t="s">
        <v>1707</v>
      </c>
      <c r="AB319" t="s">
        <v>1708</v>
      </c>
      <c r="AC319" t="s">
        <v>1709</v>
      </c>
      <c r="AD319" t="s">
        <v>1675</v>
      </c>
      <c r="AE319" s="4" t="s">
        <v>5418</v>
      </c>
      <c r="AF319" s="3">
        <v>3200000</v>
      </c>
      <c r="AG319" s="3" t="s">
        <v>19447</v>
      </c>
      <c r="AH319" t="s">
        <v>5419</v>
      </c>
      <c r="AI319" t="s">
        <v>5420</v>
      </c>
      <c r="AJ319" t="s">
        <v>5421</v>
      </c>
      <c r="AK319" t="s">
        <v>5422</v>
      </c>
      <c r="AL319" t="s">
        <v>5423</v>
      </c>
      <c r="AM319" t="s">
        <v>5424</v>
      </c>
      <c r="AN319" t="s">
        <v>5425</v>
      </c>
      <c r="AO319" t="s">
        <v>5426</v>
      </c>
      <c r="AP319" t="s">
        <v>5427</v>
      </c>
      <c r="AQ319" t="s">
        <v>5428</v>
      </c>
      <c r="AR319">
        <v>0.36</v>
      </c>
      <c r="AS319" t="s">
        <v>94</v>
      </c>
      <c r="AT319">
        <v>0</v>
      </c>
      <c r="AU319">
        <v>48475.033754597767</v>
      </c>
      <c r="AV319">
        <v>27900.939027175285</v>
      </c>
      <c r="AW319">
        <v>4154.3356000000003</v>
      </c>
      <c r="AX319">
        <v>1005.928523437508</v>
      </c>
      <c r="AY319">
        <v>160.28455806894752</v>
      </c>
      <c r="AZ319">
        <v>147.01911000000001</v>
      </c>
      <c r="BA319">
        <v>259.89904000000001</v>
      </c>
      <c r="BB319">
        <v>186.51486267358959</v>
      </c>
      <c r="BC319">
        <v>119.12723419832162</v>
      </c>
      <c r="BD319">
        <v>107.35298994246105</v>
      </c>
      <c r="BE319">
        <v>68.56646484600229</v>
      </c>
      <c r="BF319">
        <v>994</v>
      </c>
      <c r="BG319" t="s">
        <v>5429</v>
      </c>
      <c r="BH319" t="s">
        <v>5429</v>
      </c>
      <c r="BJ319" s="1"/>
      <c r="BK319">
        <v>17.076319999999999</v>
      </c>
    </row>
    <row r="320" spans="1:63" ht="16.5" x14ac:dyDescent="0.3">
      <c r="A320">
        <v>8153</v>
      </c>
      <c r="B320" t="s">
        <v>5430</v>
      </c>
      <c r="C320" t="s">
        <v>5431</v>
      </c>
      <c r="D320" t="s">
        <v>5432</v>
      </c>
      <c r="E320" t="s">
        <v>5433</v>
      </c>
      <c r="F320" s="1">
        <v>45182</v>
      </c>
      <c r="G320" s="1">
        <v>45364</v>
      </c>
      <c r="H320" t="s">
        <v>119</v>
      </c>
      <c r="I320" t="s">
        <v>515</v>
      </c>
      <c r="J320" t="s">
        <v>2394</v>
      </c>
      <c r="K320" t="s">
        <v>99</v>
      </c>
      <c r="L320" t="s">
        <v>99</v>
      </c>
      <c r="M320" t="s">
        <v>120</v>
      </c>
      <c r="N320" t="s">
        <v>3074</v>
      </c>
      <c r="P320" t="s">
        <v>5434</v>
      </c>
      <c r="Q320" t="s">
        <v>5435</v>
      </c>
      <c r="R320" t="s">
        <v>753</v>
      </c>
      <c r="S320" t="s">
        <v>5436</v>
      </c>
      <c r="T320" t="s">
        <v>4301</v>
      </c>
      <c r="U320" t="s">
        <v>4302</v>
      </c>
      <c r="V320" t="s">
        <v>1776</v>
      </c>
      <c r="W320" t="s">
        <v>1777</v>
      </c>
      <c r="X320" t="s">
        <v>1778</v>
      </c>
      <c r="Y320" t="s">
        <v>1671</v>
      </c>
      <c r="Z320">
        <v>465</v>
      </c>
      <c r="AA320" t="s">
        <v>1707</v>
      </c>
      <c r="AB320" t="s">
        <v>1708</v>
      </c>
      <c r="AC320" t="s">
        <v>1709</v>
      </c>
      <c r="AD320" t="s">
        <v>1675</v>
      </c>
      <c r="AE320" s="4" t="s">
        <v>5437</v>
      </c>
      <c r="AF320" s="3">
        <v>18000000</v>
      </c>
      <c r="AG320" s="3" t="s">
        <v>19447</v>
      </c>
      <c r="AH320" t="s">
        <v>5438</v>
      </c>
      <c r="AI320" t="s">
        <v>5439</v>
      </c>
      <c r="AJ320" t="s">
        <v>5440</v>
      </c>
      <c r="AK320" t="s">
        <v>5441</v>
      </c>
      <c r="AL320" t="s">
        <v>5442</v>
      </c>
      <c r="AM320" t="s">
        <v>5443</v>
      </c>
      <c r="AN320" t="s">
        <v>5444</v>
      </c>
      <c r="AO320" t="s">
        <v>5445</v>
      </c>
      <c r="AP320" t="s">
        <v>5446</v>
      </c>
      <c r="AQ320" t="s">
        <v>5447</v>
      </c>
      <c r="AR320">
        <v>0.25</v>
      </c>
      <c r="AS320" t="s">
        <v>94</v>
      </c>
      <c r="AT320">
        <v>0</v>
      </c>
      <c r="AU320">
        <v>36503.796196662071</v>
      </c>
      <c r="AV320">
        <v>14296.239312062527</v>
      </c>
      <c r="AW320">
        <v>9908.6463999999996</v>
      </c>
      <c r="AX320">
        <v>3819.6872959518137</v>
      </c>
      <c r="AY320">
        <v>193.51697082213599</v>
      </c>
      <c r="AZ320">
        <v>1050.12428</v>
      </c>
      <c r="BA320">
        <v>443.37599999999998</v>
      </c>
      <c r="BB320">
        <v>82.33146628744467</v>
      </c>
      <c r="BC320">
        <v>24.441773922306911</v>
      </c>
      <c r="BD320">
        <v>32.244053155927539</v>
      </c>
      <c r="BE320">
        <v>9.5723044069750873</v>
      </c>
      <c r="BF320">
        <v>1069</v>
      </c>
      <c r="BG320" t="s">
        <v>5448</v>
      </c>
      <c r="BH320" t="s">
        <v>5449</v>
      </c>
      <c r="BJ320" s="1"/>
    </row>
    <row r="321" spans="1:63" ht="16.5" x14ac:dyDescent="0.3">
      <c r="A321">
        <v>8154</v>
      </c>
      <c r="B321" t="s">
        <v>5450</v>
      </c>
      <c r="C321" t="s">
        <v>5451</v>
      </c>
      <c r="D321" t="s">
        <v>5452</v>
      </c>
      <c r="E321" t="s">
        <v>5453</v>
      </c>
      <c r="F321" s="1">
        <v>44134</v>
      </c>
      <c r="G321" s="1">
        <v>44196</v>
      </c>
      <c r="H321" t="s">
        <v>131</v>
      </c>
      <c r="I321" t="s">
        <v>66</v>
      </c>
      <c r="J321" t="s">
        <v>2394</v>
      </c>
      <c r="K321" t="s">
        <v>68</v>
      </c>
      <c r="L321" t="s">
        <v>68</v>
      </c>
      <c r="M321" t="s">
        <v>69</v>
      </c>
      <c r="N321" t="s">
        <v>2869</v>
      </c>
      <c r="P321" t="s">
        <v>5044</v>
      </c>
      <c r="Q321" t="s">
        <v>5045</v>
      </c>
      <c r="R321" t="s">
        <v>753</v>
      </c>
      <c r="S321" t="s">
        <v>5046</v>
      </c>
      <c r="T321" t="s">
        <v>5454</v>
      </c>
      <c r="U321" t="s">
        <v>5455</v>
      </c>
      <c r="V321" t="s">
        <v>1776</v>
      </c>
      <c r="W321" t="s">
        <v>1777</v>
      </c>
      <c r="X321" t="s">
        <v>1778</v>
      </c>
      <c r="Y321" t="s">
        <v>1671</v>
      </c>
      <c r="Z321">
        <v>465</v>
      </c>
      <c r="AA321" t="s">
        <v>1707</v>
      </c>
      <c r="AB321" t="s">
        <v>1708</v>
      </c>
      <c r="AC321" t="s">
        <v>1709</v>
      </c>
      <c r="AD321" t="s">
        <v>1675</v>
      </c>
      <c r="AE321" s="4" t="s">
        <v>5456</v>
      </c>
      <c r="AF321" s="3">
        <v>2802769</v>
      </c>
      <c r="AG321" s="3" t="s">
        <v>19447</v>
      </c>
      <c r="AH321" t="s">
        <v>5457</v>
      </c>
      <c r="AI321" t="s">
        <v>5458</v>
      </c>
      <c r="AJ321" t="s">
        <v>5459</v>
      </c>
      <c r="AK321" t="s">
        <v>5460</v>
      </c>
      <c r="AL321" t="s">
        <v>5461</v>
      </c>
      <c r="AM321" t="s">
        <v>5462</v>
      </c>
      <c r="AN321" t="s">
        <v>5463</v>
      </c>
      <c r="AO321" t="s">
        <v>5464</v>
      </c>
      <c r="AP321" t="s">
        <v>5465</v>
      </c>
      <c r="AQ321" t="s">
        <v>5466</v>
      </c>
      <c r="AR321">
        <v>0.64</v>
      </c>
      <c r="AS321" t="s">
        <v>94</v>
      </c>
      <c r="AT321">
        <v>0</v>
      </c>
      <c r="AU321">
        <v>156254.62513662511</v>
      </c>
      <c r="AV321">
        <v>115428.00629040084</v>
      </c>
      <c r="AX321">
        <v>87.370000000000019</v>
      </c>
      <c r="AY321">
        <v>21.73060442085351</v>
      </c>
      <c r="AZ321">
        <v>4272.4488300000003</v>
      </c>
      <c r="BF321">
        <v>-99</v>
      </c>
      <c r="BJ321" s="1"/>
    </row>
    <row r="322" spans="1:63" ht="105.75" x14ac:dyDescent="0.3">
      <c r="A322">
        <v>8155</v>
      </c>
      <c r="B322" t="s">
        <v>5467</v>
      </c>
      <c r="C322" t="s">
        <v>5468</v>
      </c>
      <c r="D322" t="s">
        <v>5469</v>
      </c>
      <c r="E322" t="s">
        <v>5470</v>
      </c>
      <c r="F322" s="1">
        <v>44195</v>
      </c>
      <c r="G322" s="1">
        <v>44550</v>
      </c>
      <c r="H322" t="s">
        <v>65</v>
      </c>
      <c r="I322" t="s">
        <v>515</v>
      </c>
      <c r="J322" t="s">
        <v>2394</v>
      </c>
      <c r="K322" t="s">
        <v>68</v>
      </c>
      <c r="L322" t="s">
        <v>68</v>
      </c>
      <c r="M322" t="s">
        <v>120</v>
      </c>
      <c r="N322" t="s">
        <v>3074</v>
      </c>
      <c r="P322" t="s">
        <v>5471</v>
      </c>
      <c r="Q322" t="s">
        <v>5472</v>
      </c>
      <c r="R322" t="s">
        <v>753</v>
      </c>
      <c r="S322" t="s">
        <v>5473</v>
      </c>
      <c r="T322" t="s">
        <v>4301</v>
      </c>
      <c r="U322" t="s">
        <v>4302</v>
      </c>
      <c r="V322" t="s">
        <v>1776</v>
      </c>
      <c r="W322" t="s">
        <v>1777</v>
      </c>
      <c r="X322" t="s">
        <v>1778</v>
      </c>
      <c r="Y322" t="s">
        <v>1671</v>
      </c>
      <c r="Z322">
        <v>465</v>
      </c>
      <c r="AA322" t="s">
        <v>1707</v>
      </c>
      <c r="AB322" t="s">
        <v>1708</v>
      </c>
      <c r="AC322" t="s">
        <v>1709</v>
      </c>
      <c r="AD322" t="s">
        <v>1675</v>
      </c>
      <c r="AE322" s="4" t="s">
        <v>5474</v>
      </c>
      <c r="AF322">
        <f>8164814+6533677</f>
        <v>14698491</v>
      </c>
      <c r="AG322" s="3" t="s">
        <v>19447</v>
      </c>
      <c r="AH322" t="s">
        <v>5475</v>
      </c>
      <c r="AI322" t="s">
        <v>5476</v>
      </c>
      <c r="AJ322" t="s">
        <v>5477</v>
      </c>
      <c r="AK322" t="s">
        <v>5478</v>
      </c>
      <c r="AL322" t="s">
        <v>5479</v>
      </c>
      <c r="AM322" t="s">
        <v>4309</v>
      </c>
      <c r="AN322" t="s">
        <v>5480</v>
      </c>
      <c r="AO322" t="s">
        <v>5481</v>
      </c>
      <c r="AP322" t="s">
        <v>4312</v>
      </c>
      <c r="AQ322" t="s">
        <v>5482</v>
      </c>
      <c r="AR322">
        <v>0.64</v>
      </c>
      <c r="AS322" t="s">
        <v>94</v>
      </c>
      <c r="AT322">
        <v>0</v>
      </c>
      <c r="AU322">
        <v>67332.397911656808</v>
      </c>
      <c r="AV322">
        <v>58322.283623090843</v>
      </c>
      <c r="AW322">
        <v>2199.4276</v>
      </c>
      <c r="AX322">
        <v>2187.6549206775248</v>
      </c>
      <c r="AY322">
        <v>461.8302637335409</v>
      </c>
      <c r="AZ322">
        <v>5627.5901599999997</v>
      </c>
      <c r="BA322">
        <v>1526.9739999999999</v>
      </c>
      <c r="BB322">
        <v>44.095313942252325</v>
      </c>
      <c r="BC322">
        <v>9.4111110622365022</v>
      </c>
      <c r="BD322">
        <v>38.194680212689171</v>
      </c>
      <c r="BE322">
        <v>8.1517591175100783</v>
      </c>
      <c r="BF322">
        <v>255</v>
      </c>
      <c r="BG322" t="s">
        <v>5483</v>
      </c>
      <c r="BH322" t="s">
        <v>5484</v>
      </c>
      <c r="BJ322" s="1"/>
      <c r="BK322">
        <v>44.904679999999999</v>
      </c>
    </row>
    <row r="323" spans="1:63" ht="16.5" x14ac:dyDescent="0.3">
      <c r="A323">
        <v>8156</v>
      </c>
      <c r="B323" t="s">
        <v>5485</v>
      </c>
      <c r="C323" t="s">
        <v>5486</v>
      </c>
      <c r="D323" t="s">
        <v>5487</v>
      </c>
      <c r="E323" t="s">
        <v>5488</v>
      </c>
      <c r="F323" s="1">
        <v>44764</v>
      </c>
      <c r="G323" s="1">
        <v>44764</v>
      </c>
      <c r="H323" t="s">
        <v>119</v>
      </c>
      <c r="I323" t="s">
        <v>66</v>
      </c>
      <c r="J323" t="s">
        <v>2394</v>
      </c>
      <c r="K323" t="s">
        <v>132</v>
      </c>
      <c r="L323" t="s">
        <v>68</v>
      </c>
      <c r="M323" t="s">
        <v>120</v>
      </c>
      <c r="N323" t="s">
        <v>3526</v>
      </c>
      <c r="O323" t="s">
        <v>5489</v>
      </c>
      <c r="P323" t="s">
        <v>5490</v>
      </c>
      <c r="Q323" t="s">
        <v>5491</v>
      </c>
      <c r="R323" t="s">
        <v>753</v>
      </c>
      <c r="S323" t="s">
        <v>5492</v>
      </c>
      <c r="T323" t="s">
        <v>5454</v>
      </c>
      <c r="U323" t="s">
        <v>5455</v>
      </c>
      <c r="V323" t="s">
        <v>1776</v>
      </c>
      <c r="W323" t="s">
        <v>1777</v>
      </c>
      <c r="X323" t="s">
        <v>1778</v>
      </c>
      <c r="Y323" t="s">
        <v>1671</v>
      </c>
      <c r="Z323">
        <v>465</v>
      </c>
      <c r="AA323" t="s">
        <v>1707</v>
      </c>
      <c r="AB323" t="s">
        <v>1708</v>
      </c>
      <c r="AC323" t="s">
        <v>1709</v>
      </c>
      <c r="AD323" t="s">
        <v>1675</v>
      </c>
      <c r="AE323" s="4" t="s">
        <v>5493</v>
      </c>
      <c r="AF323" s="3">
        <v>1900000</v>
      </c>
      <c r="AG323" s="3" t="s">
        <v>19447</v>
      </c>
      <c r="AH323" t="s">
        <v>5494</v>
      </c>
      <c r="AI323" t="s">
        <v>5495</v>
      </c>
      <c r="AJ323" t="s">
        <v>5496</v>
      </c>
      <c r="AK323" t="s">
        <v>5497</v>
      </c>
      <c r="AL323" t="s">
        <v>5498</v>
      </c>
      <c r="AM323" t="s">
        <v>5499</v>
      </c>
      <c r="AN323" t="s">
        <v>5488</v>
      </c>
      <c r="AO323" t="s">
        <v>5500</v>
      </c>
      <c r="AP323" t="s">
        <v>5501</v>
      </c>
      <c r="AQ323" t="s">
        <v>5502</v>
      </c>
      <c r="AR323">
        <v>0.72</v>
      </c>
      <c r="AS323" t="s">
        <v>94</v>
      </c>
      <c r="AT323">
        <v>0</v>
      </c>
      <c r="AU323">
        <v>234798.28065638425</v>
      </c>
      <c r="AV323">
        <v>196351.14095893511</v>
      </c>
      <c r="AW323">
        <v>128.57903999999999</v>
      </c>
      <c r="AX323">
        <v>3580.0908632841702</v>
      </c>
      <c r="AY323">
        <v>1416.7398847694387</v>
      </c>
      <c r="AZ323">
        <v>2055.2167599999998</v>
      </c>
      <c r="BA323">
        <v>2264.5392000000002</v>
      </c>
      <c r="BB323">
        <v>103.68479408807947</v>
      </c>
      <c r="BC323">
        <v>54.35452438298951</v>
      </c>
      <c r="BD323">
        <v>86.706885426816669</v>
      </c>
      <c r="BE323">
        <v>45.45422074235303</v>
      </c>
      <c r="BF323">
        <v>469</v>
      </c>
      <c r="BG323" t="s">
        <v>5503</v>
      </c>
      <c r="BH323" t="s">
        <v>5503</v>
      </c>
      <c r="BJ323" s="1"/>
      <c r="BK323">
        <v>28.771740000000001</v>
      </c>
    </row>
    <row r="324" spans="1:63" ht="60.75" x14ac:dyDescent="0.3">
      <c r="A324">
        <v>8157</v>
      </c>
      <c r="B324" t="s">
        <v>5504</v>
      </c>
      <c r="C324" t="s">
        <v>5505</v>
      </c>
      <c r="D324" t="s">
        <v>5506</v>
      </c>
      <c r="E324" t="s">
        <v>5507</v>
      </c>
      <c r="F324" s="1">
        <v>44408</v>
      </c>
      <c r="G324" s="1">
        <v>46752</v>
      </c>
      <c r="H324" t="s">
        <v>119</v>
      </c>
      <c r="I324" t="s">
        <v>66</v>
      </c>
      <c r="J324" t="s">
        <v>2394</v>
      </c>
      <c r="K324" t="s">
        <v>303</v>
      </c>
      <c r="L324" t="s">
        <v>99</v>
      </c>
      <c r="M324" t="s">
        <v>69</v>
      </c>
      <c r="N324" t="s">
        <v>3074</v>
      </c>
      <c r="P324" t="s">
        <v>2642</v>
      </c>
      <c r="Q324" t="s">
        <v>2643</v>
      </c>
      <c r="R324" t="s">
        <v>753</v>
      </c>
      <c r="S324" t="s">
        <v>2644</v>
      </c>
      <c r="T324" t="s">
        <v>5454</v>
      </c>
      <c r="U324" t="s">
        <v>5455</v>
      </c>
      <c r="V324" t="s">
        <v>1776</v>
      </c>
      <c r="W324" t="s">
        <v>1777</v>
      </c>
      <c r="X324" t="s">
        <v>1778</v>
      </c>
      <c r="Y324" t="s">
        <v>1671</v>
      </c>
      <c r="Z324">
        <v>465</v>
      </c>
      <c r="AA324" t="s">
        <v>1707</v>
      </c>
      <c r="AB324" t="s">
        <v>1708</v>
      </c>
      <c r="AC324" t="s">
        <v>1709</v>
      </c>
      <c r="AD324" t="s">
        <v>1675</v>
      </c>
      <c r="AE324" s="4" t="s">
        <v>5508</v>
      </c>
      <c r="AF324" s="3">
        <v>2500000</v>
      </c>
      <c r="AG324" s="3" t="s">
        <v>19447</v>
      </c>
      <c r="AH324" t="s">
        <v>5509</v>
      </c>
      <c r="AI324" t="s">
        <v>5510</v>
      </c>
      <c r="AJ324" t="s">
        <v>5511</v>
      </c>
      <c r="AK324" t="s">
        <v>5512</v>
      </c>
      <c r="AL324" t="s">
        <v>5513</v>
      </c>
      <c r="AM324" t="s">
        <v>5514</v>
      </c>
      <c r="AN324" t="s">
        <v>5507</v>
      </c>
      <c r="AO324" t="s">
        <v>5515</v>
      </c>
      <c r="AP324" t="s">
        <v>5516</v>
      </c>
      <c r="AQ324" t="s">
        <v>5517</v>
      </c>
      <c r="AR324">
        <v>0.15</v>
      </c>
      <c r="AS324" t="s">
        <v>94</v>
      </c>
      <c r="AT324">
        <v>0</v>
      </c>
      <c r="AU324">
        <v>82727.63184172193</v>
      </c>
      <c r="AV324">
        <v>22131.27168271035</v>
      </c>
      <c r="AW324">
        <v>12441.914559868985</v>
      </c>
      <c r="AX324">
        <v>9663.4711760048576</v>
      </c>
      <c r="AY324">
        <v>1170.882858103216</v>
      </c>
      <c r="AZ324">
        <v>2384.7334049999999</v>
      </c>
      <c r="BA324">
        <v>6654.8579900378563</v>
      </c>
      <c r="BB324">
        <v>12.43116411583282</v>
      </c>
      <c r="BC324">
        <v>9.1517003619360473</v>
      </c>
      <c r="BD324">
        <v>3.3255813596383681</v>
      </c>
      <c r="BE324">
        <v>2.4482601829612531</v>
      </c>
      <c r="BF324">
        <v>2457</v>
      </c>
      <c r="BG324" t="s">
        <v>5518</v>
      </c>
      <c r="BH324" t="s">
        <v>5518</v>
      </c>
      <c r="BI324">
        <v>6457</v>
      </c>
      <c r="BJ324" s="1">
        <v>45289</v>
      </c>
      <c r="BK324">
        <v>220.92998</v>
      </c>
    </row>
    <row r="325" spans="1:63" ht="16.5" x14ac:dyDescent="0.3">
      <c r="A325">
        <v>8158</v>
      </c>
      <c r="B325" t="s">
        <v>5519</v>
      </c>
      <c r="C325" t="s">
        <v>5520</v>
      </c>
      <c r="D325" t="s">
        <v>5521</v>
      </c>
      <c r="E325" t="s">
        <v>5522</v>
      </c>
      <c r="F325" s="1">
        <v>44012</v>
      </c>
      <c r="G325" s="1">
        <v>44377</v>
      </c>
      <c r="H325" t="s">
        <v>98</v>
      </c>
      <c r="I325" t="s">
        <v>515</v>
      </c>
      <c r="K325" t="s">
        <v>68</v>
      </c>
      <c r="L325" t="s">
        <v>100</v>
      </c>
      <c r="M325" t="s">
        <v>120</v>
      </c>
      <c r="N325" t="s">
        <v>5523</v>
      </c>
      <c r="P325" t="s">
        <v>5524</v>
      </c>
      <c r="Q325" t="s">
        <v>5525</v>
      </c>
      <c r="R325" t="s">
        <v>1675</v>
      </c>
      <c r="S325" t="s">
        <v>5526</v>
      </c>
      <c r="T325" t="s">
        <v>5527</v>
      </c>
      <c r="U325" t="s">
        <v>5528</v>
      </c>
      <c r="V325" t="s">
        <v>2344</v>
      </c>
      <c r="W325" t="s">
        <v>2345</v>
      </c>
      <c r="X325" t="s">
        <v>2346</v>
      </c>
      <c r="Y325" t="s">
        <v>1671</v>
      </c>
      <c r="Z325">
        <v>474</v>
      </c>
      <c r="AA325" t="s">
        <v>346</v>
      </c>
      <c r="AB325" t="s">
        <v>347</v>
      </c>
      <c r="AC325" t="s">
        <v>348</v>
      </c>
      <c r="AD325" t="s">
        <v>82</v>
      </c>
      <c r="AE325" s="4" t="s">
        <v>5529</v>
      </c>
      <c r="AF325" s="3">
        <v>3850000</v>
      </c>
      <c r="AG325" s="3" t="s">
        <v>19447</v>
      </c>
      <c r="AH325" t="s">
        <v>5530</v>
      </c>
      <c r="AI325" t="s">
        <v>5531</v>
      </c>
      <c r="AJ325" t="s">
        <v>5532</v>
      </c>
      <c r="AK325" t="s">
        <v>5533</v>
      </c>
      <c r="AL325" t="s">
        <v>5534</v>
      </c>
      <c r="AM325" t="s">
        <v>5535</v>
      </c>
      <c r="AN325" t="s">
        <v>5536</v>
      </c>
      <c r="AO325" t="s">
        <v>5537</v>
      </c>
      <c r="AP325" t="s">
        <v>5538</v>
      </c>
      <c r="AQ325" t="s">
        <v>5539</v>
      </c>
      <c r="AR325">
        <v>0.48</v>
      </c>
      <c r="AS325" t="s">
        <v>154</v>
      </c>
      <c r="AT325">
        <v>1</v>
      </c>
      <c r="AU325">
        <v>0</v>
      </c>
      <c r="AV325">
        <v>0</v>
      </c>
      <c r="AX325">
        <v>7632.8102377610121</v>
      </c>
      <c r="AY325">
        <v>343.04868556340818</v>
      </c>
      <c r="AZ325">
        <v>2066.406669129</v>
      </c>
      <c r="BA325">
        <v>6531.6861111111139</v>
      </c>
      <c r="BB325">
        <v>0</v>
      </c>
      <c r="BC325">
        <v>0</v>
      </c>
      <c r="BD325">
        <v>0</v>
      </c>
      <c r="BE325">
        <v>0</v>
      </c>
      <c r="BF325">
        <v>82</v>
      </c>
      <c r="BJ325" s="1"/>
    </row>
    <row r="326" spans="1:63" ht="16.5" x14ac:dyDescent="0.3">
      <c r="A326">
        <v>8159</v>
      </c>
      <c r="B326" t="s">
        <v>5540</v>
      </c>
      <c r="C326" t="s">
        <v>5541</v>
      </c>
      <c r="D326" t="s">
        <v>5542</v>
      </c>
      <c r="E326" t="s">
        <v>5543</v>
      </c>
      <c r="F326" s="1">
        <v>44316</v>
      </c>
      <c r="G326" s="1">
        <v>45046</v>
      </c>
      <c r="H326" t="s">
        <v>98</v>
      </c>
      <c r="I326" t="s">
        <v>515</v>
      </c>
      <c r="K326" t="s">
        <v>68</v>
      </c>
      <c r="L326" t="s">
        <v>100</v>
      </c>
      <c r="M326" t="s">
        <v>120</v>
      </c>
      <c r="N326" t="s">
        <v>2146</v>
      </c>
      <c r="P326" t="s">
        <v>5524</v>
      </c>
      <c r="Q326" t="s">
        <v>5525</v>
      </c>
      <c r="R326" t="s">
        <v>1675</v>
      </c>
      <c r="S326" t="s">
        <v>5526</v>
      </c>
      <c r="T326" t="s">
        <v>5527</v>
      </c>
      <c r="U326" t="s">
        <v>5528</v>
      </c>
      <c r="V326" t="s">
        <v>2344</v>
      </c>
      <c r="W326" t="s">
        <v>2345</v>
      </c>
      <c r="X326" t="s">
        <v>2346</v>
      </c>
      <c r="Y326" t="s">
        <v>1671</v>
      </c>
      <c r="Z326">
        <v>467</v>
      </c>
      <c r="AA326" t="s">
        <v>1756</v>
      </c>
      <c r="AB326" t="s">
        <v>1757</v>
      </c>
      <c r="AC326" t="s">
        <v>1758</v>
      </c>
      <c r="AD326" t="s">
        <v>1675</v>
      </c>
      <c r="AE326" s="4" t="s">
        <v>5544</v>
      </c>
      <c r="AF326" s="3">
        <v>10000000</v>
      </c>
      <c r="AG326" s="3" t="s">
        <v>19447</v>
      </c>
      <c r="AH326" t="s">
        <v>5545</v>
      </c>
      <c r="AI326" t="s">
        <v>5546</v>
      </c>
      <c r="AJ326" t="s">
        <v>5532</v>
      </c>
      <c r="AK326" t="s">
        <v>5547</v>
      </c>
      <c r="AL326" t="s">
        <v>5548</v>
      </c>
      <c r="AM326" t="s">
        <v>5549</v>
      </c>
      <c r="AN326" t="s">
        <v>5536</v>
      </c>
      <c r="AO326" t="s">
        <v>5550</v>
      </c>
      <c r="AP326" t="s">
        <v>5551</v>
      </c>
      <c r="AQ326" t="s">
        <v>5552</v>
      </c>
      <c r="AR326">
        <v>0.48</v>
      </c>
      <c r="AS326" t="s">
        <v>154</v>
      </c>
      <c r="AT326">
        <v>1</v>
      </c>
      <c r="AU326">
        <v>0</v>
      </c>
      <c r="AV326">
        <v>0</v>
      </c>
      <c r="AX326">
        <v>7632.8102377610121</v>
      </c>
      <c r="AY326">
        <v>1628.5200365724932</v>
      </c>
      <c r="AZ326">
        <v>9809.6416223159995</v>
      </c>
      <c r="BA326">
        <v>6531.6861111111139</v>
      </c>
      <c r="BB326">
        <v>0</v>
      </c>
      <c r="BC326">
        <v>0</v>
      </c>
      <c r="BD326">
        <v>0</v>
      </c>
      <c r="BE326">
        <v>0</v>
      </c>
      <c r="BF326">
        <v>751</v>
      </c>
      <c r="BJ326" s="1"/>
    </row>
    <row r="327" spans="1:63" ht="16.5" x14ac:dyDescent="0.3">
      <c r="A327">
        <v>8160</v>
      </c>
      <c r="B327" t="s">
        <v>5553</v>
      </c>
      <c r="C327" t="s">
        <v>5554</v>
      </c>
      <c r="D327" t="s">
        <v>5555</v>
      </c>
      <c r="E327" t="s">
        <v>5556</v>
      </c>
      <c r="F327" s="1">
        <v>44592</v>
      </c>
      <c r="G327" s="1">
        <v>45322</v>
      </c>
      <c r="H327" t="s">
        <v>98</v>
      </c>
      <c r="I327" t="s">
        <v>515</v>
      </c>
      <c r="K327" t="s">
        <v>68</v>
      </c>
      <c r="L327" t="s">
        <v>100</v>
      </c>
      <c r="M327" t="s">
        <v>120</v>
      </c>
      <c r="N327" t="s">
        <v>2146</v>
      </c>
      <c r="P327" t="s">
        <v>5524</v>
      </c>
      <c r="Q327" t="s">
        <v>5525</v>
      </c>
      <c r="R327" t="s">
        <v>1675</v>
      </c>
      <c r="S327" t="s">
        <v>5526</v>
      </c>
      <c r="T327" t="s">
        <v>5527</v>
      </c>
      <c r="U327" t="s">
        <v>5528</v>
      </c>
      <c r="V327" t="s">
        <v>2344</v>
      </c>
      <c r="W327" t="s">
        <v>2345</v>
      </c>
      <c r="X327" t="s">
        <v>2346</v>
      </c>
      <c r="Y327" t="s">
        <v>1671</v>
      </c>
      <c r="Z327">
        <v>467</v>
      </c>
      <c r="AA327" t="s">
        <v>1756</v>
      </c>
      <c r="AB327" t="s">
        <v>1757</v>
      </c>
      <c r="AC327" t="s">
        <v>1758</v>
      </c>
      <c r="AD327" t="s">
        <v>1675</v>
      </c>
      <c r="AE327" s="4" t="s">
        <v>5557</v>
      </c>
      <c r="AF327" s="3">
        <v>7194006</v>
      </c>
      <c r="AG327" s="3" t="s">
        <v>19447</v>
      </c>
      <c r="AH327" t="s">
        <v>5530</v>
      </c>
      <c r="AI327" t="s">
        <v>5558</v>
      </c>
      <c r="AJ327" t="s">
        <v>5532</v>
      </c>
      <c r="AK327" t="s">
        <v>5559</v>
      </c>
      <c r="AL327" t="s">
        <v>5548</v>
      </c>
      <c r="AM327" t="s">
        <v>5549</v>
      </c>
      <c r="AN327" t="s">
        <v>5536</v>
      </c>
      <c r="AO327" t="s">
        <v>5560</v>
      </c>
      <c r="AP327" t="s">
        <v>5551</v>
      </c>
      <c r="AQ327" t="s">
        <v>5552</v>
      </c>
      <c r="AR327">
        <v>0.48</v>
      </c>
      <c r="AS327" t="s">
        <v>154</v>
      </c>
      <c r="AT327">
        <v>1</v>
      </c>
      <c r="AU327">
        <v>0</v>
      </c>
      <c r="AV327">
        <v>0</v>
      </c>
      <c r="AX327">
        <v>6876.893055555558</v>
      </c>
      <c r="AY327">
        <v>1628.5200365724932</v>
      </c>
      <c r="AZ327">
        <v>9809.6416223159995</v>
      </c>
      <c r="BA327">
        <v>6491.9341666666696</v>
      </c>
      <c r="BB327">
        <v>0</v>
      </c>
      <c r="BC327">
        <v>0</v>
      </c>
      <c r="BD327">
        <v>0</v>
      </c>
      <c r="BE327">
        <v>0</v>
      </c>
      <c r="BF327">
        <v>1027</v>
      </c>
      <c r="BJ327" s="1"/>
    </row>
    <row r="328" spans="1:63" x14ac:dyDescent="0.25">
      <c r="A328">
        <v>8161</v>
      </c>
      <c r="B328" t="s">
        <v>5561</v>
      </c>
      <c r="C328" t="s">
        <v>5562</v>
      </c>
      <c r="F328" s="1">
        <v>40179</v>
      </c>
      <c r="G328" s="1">
        <v>40179</v>
      </c>
      <c r="H328" t="s">
        <v>98</v>
      </c>
      <c r="I328" t="s">
        <v>639</v>
      </c>
      <c r="K328" t="s">
        <v>303</v>
      </c>
      <c r="L328" t="s">
        <v>99</v>
      </c>
      <c r="P328" t="s">
        <v>4979</v>
      </c>
      <c r="Q328" t="s">
        <v>4980</v>
      </c>
      <c r="R328" t="s">
        <v>1675</v>
      </c>
      <c r="S328" t="s">
        <v>4981</v>
      </c>
      <c r="T328" t="s">
        <v>5527</v>
      </c>
      <c r="U328" t="s">
        <v>5528</v>
      </c>
      <c r="V328" t="s">
        <v>2344</v>
      </c>
      <c r="W328" t="s">
        <v>2345</v>
      </c>
      <c r="X328" t="s">
        <v>2346</v>
      </c>
      <c r="Y328" t="s">
        <v>1671</v>
      </c>
      <c r="Z328">
        <v>467</v>
      </c>
      <c r="AA328" t="s">
        <v>1756</v>
      </c>
      <c r="AB328" t="s">
        <v>1757</v>
      </c>
      <c r="AC328" t="s">
        <v>1758</v>
      </c>
      <c r="AD328" t="s">
        <v>1675</v>
      </c>
      <c r="AE328" s="4"/>
      <c r="AR328">
        <v>0.15</v>
      </c>
      <c r="AS328" t="s">
        <v>94</v>
      </c>
      <c r="AT328">
        <v>0</v>
      </c>
      <c r="AU328">
        <v>0</v>
      </c>
      <c r="AV328">
        <v>0</v>
      </c>
      <c r="AX328">
        <v>7096.1064679475958</v>
      </c>
      <c r="AY328">
        <v>671.99947993927913</v>
      </c>
      <c r="AZ328">
        <v>4047.8925162390001</v>
      </c>
      <c r="BA328">
        <v>6054.6627777777821</v>
      </c>
      <c r="BB328">
        <v>0</v>
      </c>
      <c r="BC328">
        <v>0</v>
      </c>
      <c r="BD328">
        <v>0</v>
      </c>
      <c r="BE328">
        <v>0</v>
      </c>
      <c r="BF328">
        <v>-4116</v>
      </c>
      <c r="BJ328" s="1"/>
    </row>
    <row r="329" spans="1:63" ht="60.75" x14ac:dyDescent="0.3">
      <c r="A329">
        <v>8162</v>
      </c>
      <c r="B329" t="s">
        <v>5563</v>
      </c>
      <c r="C329" t="s">
        <v>5564</v>
      </c>
      <c r="D329" t="s">
        <v>5565</v>
      </c>
      <c r="E329" t="s">
        <v>5566</v>
      </c>
      <c r="F329" s="1">
        <v>45444</v>
      </c>
      <c r="G329" s="1">
        <v>45627</v>
      </c>
      <c r="H329" t="s">
        <v>119</v>
      </c>
      <c r="I329" t="s">
        <v>66</v>
      </c>
      <c r="K329" t="s">
        <v>99</v>
      </c>
      <c r="L329" t="s">
        <v>100</v>
      </c>
      <c r="M329" t="s">
        <v>120</v>
      </c>
      <c r="N329" t="s">
        <v>1699</v>
      </c>
      <c r="P329" t="s">
        <v>4385</v>
      </c>
      <c r="Q329" t="s">
        <v>4386</v>
      </c>
      <c r="R329" t="s">
        <v>817</v>
      </c>
      <c r="S329" t="s">
        <v>4387</v>
      </c>
      <c r="T329" t="s">
        <v>3653</v>
      </c>
      <c r="U329" t="s">
        <v>3654</v>
      </c>
      <c r="V329" t="s">
        <v>2344</v>
      </c>
      <c r="W329" t="s">
        <v>2345</v>
      </c>
      <c r="X329" t="s">
        <v>2346</v>
      </c>
      <c r="Y329" t="s">
        <v>1671</v>
      </c>
      <c r="Z329">
        <v>465</v>
      </c>
      <c r="AA329" t="s">
        <v>1707</v>
      </c>
      <c r="AB329" t="s">
        <v>1708</v>
      </c>
      <c r="AC329" t="s">
        <v>1709</v>
      </c>
      <c r="AD329" t="s">
        <v>1675</v>
      </c>
      <c r="AE329" s="4" t="s">
        <v>5567</v>
      </c>
      <c r="AF329" s="3">
        <v>7500000</v>
      </c>
      <c r="AG329" s="3" t="s">
        <v>19447</v>
      </c>
      <c r="AH329" t="s">
        <v>5568</v>
      </c>
      <c r="AI329" t="s">
        <v>5569</v>
      </c>
      <c r="AJ329" t="s">
        <v>5570</v>
      </c>
      <c r="AK329" t="s">
        <v>5571</v>
      </c>
      <c r="AL329" t="s">
        <v>5572</v>
      </c>
      <c r="AM329" t="s">
        <v>5573</v>
      </c>
      <c r="AN329" t="s">
        <v>5574</v>
      </c>
      <c r="AO329" t="s">
        <v>5575</v>
      </c>
      <c r="AP329" t="s">
        <v>5576</v>
      </c>
      <c r="AQ329" t="s">
        <v>5577</v>
      </c>
      <c r="AR329">
        <v>0.3</v>
      </c>
      <c r="AS329" t="s">
        <v>94</v>
      </c>
      <c r="AT329">
        <v>0</v>
      </c>
      <c r="AU329">
        <v>62699.042123804698</v>
      </c>
      <c r="AV329">
        <v>30999.584178099183</v>
      </c>
      <c r="AW329">
        <v>8199.2500557999992</v>
      </c>
      <c r="AX329">
        <v>3978.9139785528246</v>
      </c>
      <c r="AY329">
        <v>995.36849308536637</v>
      </c>
      <c r="AZ329">
        <v>9207.8597200000004</v>
      </c>
      <c r="BA329">
        <v>2194.1987289999997</v>
      </c>
      <c r="BB329">
        <v>28.574914976994638</v>
      </c>
      <c r="BC329">
        <v>5.4989230588713243</v>
      </c>
      <c r="BD329">
        <v>14.127974721882717</v>
      </c>
      <c r="BE329">
        <v>2.7187708532416757</v>
      </c>
      <c r="BF329">
        <v>1332</v>
      </c>
      <c r="BG329" t="s">
        <v>5578</v>
      </c>
      <c r="BH329" t="s">
        <v>5578</v>
      </c>
      <c r="BJ329" s="1"/>
      <c r="BK329">
        <v>21.423380000000002</v>
      </c>
    </row>
    <row r="330" spans="1:63" ht="16.5" x14ac:dyDescent="0.3">
      <c r="A330">
        <v>8163</v>
      </c>
      <c r="B330" t="s">
        <v>5579</v>
      </c>
      <c r="C330" t="s">
        <v>5580</v>
      </c>
      <c r="D330" t="s">
        <v>5581</v>
      </c>
      <c r="E330" t="s">
        <v>5582</v>
      </c>
      <c r="F330" s="1">
        <v>44762</v>
      </c>
      <c r="G330" s="1">
        <v>44925</v>
      </c>
      <c r="H330" t="s">
        <v>119</v>
      </c>
      <c r="I330" t="s">
        <v>515</v>
      </c>
      <c r="K330" t="s">
        <v>99</v>
      </c>
      <c r="L330" t="s">
        <v>100</v>
      </c>
      <c r="M330" t="s">
        <v>120</v>
      </c>
      <c r="N330" t="s">
        <v>5583</v>
      </c>
      <c r="P330" t="s">
        <v>4385</v>
      </c>
      <c r="Q330" t="s">
        <v>4386</v>
      </c>
      <c r="R330" t="s">
        <v>817</v>
      </c>
      <c r="S330" t="s">
        <v>4387</v>
      </c>
      <c r="T330" t="s">
        <v>5584</v>
      </c>
      <c r="U330" t="s">
        <v>5585</v>
      </c>
      <c r="V330" t="s">
        <v>3286</v>
      </c>
      <c r="W330" t="s">
        <v>3287</v>
      </c>
      <c r="X330" t="s">
        <v>3288</v>
      </c>
      <c r="Y330" t="s">
        <v>109</v>
      </c>
      <c r="Z330">
        <v>465</v>
      </c>
      <c r="AA330" t="s">
        <v>1707</v>
      </c>
      <c r="AB330" t="s">
        <v>1708</v>
      </c>
      <c r="AC330" t="s">
        <v>1709</v>
      </c>
      <c r="AD330" t="s">
        <v>1675</v>
      </c>
      <c r="AE330" s="4" t="s">
        <v>5586</v>
      </c>
      <c r="AF330" s="3">
        <v>16000000</v>
      </c>
      <c r="AG330" s="3" t="s">
        <v>19447</v>
      </c>
      <c r="AH330" t="s">
        <v>5587</v>
      </c>
      <c r="AI330" t="s">
        <v>5588</v>
      </c>
      <c r="AJ330" t="s">
        <v>5589</v>
      </c>
      <c r="AK330" t="s">
        <v>5590</v>
      </c>
      <c r="AL330" t="s">
        <v>5591</v>
      </c>
      <c r="AM330" t="s">
        <v>5592</v>
      </c>
      <c r="AN330" t="s">
        <v>5593</v>
      </c>
      <c r="AO330" t="s">
        <v>5594</v>
      </c>
      <c r="AP330" t="s">
        <v>5595</v>
      </c>
      <c r="AQ330" t="s">
        <v>5596</v>
      </c>
      <c r="AR330">
        <v>0.3</v>
      </c>
      <c r="AS330" t="s">
        <v>94</v>
      </c>
      <c r="AT330">
        <v>0</v>
      </c>
      <c r="AU330">
        <v>88053.294349716874</v>
      </c>
      <c r="AV330">
        <v>40562.940519252974</v>
      </c>
      <c r="AW330">
        <v>8258.5595499986575</v>
      </c>
      <c r="AX330">
        <v>10642.617232751483</v>
      </c>
      <c r="AY330">
        <v>849.06234292209524</v>
      </c>
      <c r="AZ330">
        <v>812.19574</v>
      </c>
      <c r="BA330">
        <v>8296.4629699990692</v>
      </c>
      <c r="BB330">
        <v>10.613353505961198</v>
      </c>
      <c r="BC330">
        <v>9.6669879894672093</v>
      </c>
      <c r="BD330">
        <v>4.8891847846405234</v>
      </c>
      <c r="BE330">
        <v>4.4532287146432266</v>
      </c>
      <c r="BF330">
        <v>630</v>
      </c>
      <c r="BG330" t="s">
        <v>5597</v>
      </c>
      <c r="BH330" t="s">
        <v>5598</v>
      </c>
      <c r="BJ330" s="1"/>
      <c r="BK330">
        <v>12.170400000000001</v>
      </c>
    </row>
    <row r="331" spans="1:63" ht="45.75" x14ac:dyDescent="0.3">
      <c r="A331">
        <v>8164</v>
      </c>
      <c r="B331" t="s">
        <v>5599</v>
      </c>
      <c r="C331" t="s">
        <v>5600</v>
      </c>
      <c r="D331" t="s">
        <v>5601</v>
      </c>
      <c r="E331" t="s">
        <v>5602</v>
      </c>
      <c r="F331" s="1">
        <v>44286</v>
      </c>
      <c r="G331" s="1">
        <v>44926</v>
      </c>
      <c r="H331" t="s">
        <v>119</v>
      </c>
      <c r="I331" t="s">
        <v>515</v>
      </c>
      <c r="J331" t="s">
        <v>3739</v>
      </c>
      <c r="K331" t="s">
        <v>133</v>
      </c>
      <c r="L331" t="s">
        <v>99</v>
      </c>
      <c r="M331" t="s">
        <v>120</v>
      </c>
      <c r="N331" t="s">
        <v>1661</v>
      </c>
      <c r="P331" t="s">
        <v>3527</v>
      </c>
      <c r="Q331" t="s">
        <v>3528</v>
      </c>
      <c r="R331" t="s">
        <v>1962</v>
      </c>
      <c r="S331" t="s">
        <v>3529</v>
      </c>
      <c r="T331" t="s">
        <v>5603</v>
      </c>
      <c r="U331" t="s">
        <v>5604</v>
      </c>
      <c r="V331" t="s">
        <v>2344</v>
      </c>
      <c r="W331" t="s">
        <v>2345</v>
      </c>
      <c r="X331" t="s">
        <v>2346</v>
      </c>
      <c r="Y331" t="s">
        <v>1671</v>
      </c>
      <c r="Z331">
        <v>470</v>
      </c>
      <c r="AA331" t="s">
        <v>1672</v>
      </c>
      <c r="AB331" t="s">
        <v>1673</v>
      </c>
      <c r="AC331" t="s">
        <v>1674</v>
      </c>
      <c r="AD331" t="s">
        <v>1675</v>
      </c>
      <c r="AE331" s="4" t="s">
        <v>5605</v>
      </c>
      <c r="AF331" s="3">
        <v>1600000</v>
      </c>
      <c r="AG331" s="3" t="s">
        <v>19447</v>
      </c>
      <c r="AH331" t="s">
        <v>5606</v>
      </c>
      <c r="AI331" t="s">
        <v>5607</v>
      </c>
      <c r="AJ331" t="s">
        <v>5608</v>
      </c>
      <c r="AK331" t="s">
        <v>5609</v>
      </c>
      <c r="AL331" t="s">
        <v>5610</v>
      </c>
      <c r="AM331" t="s">
        <v>5611</v>
      </c>
      <c r="AN331" t="s">
        <v>5612</v>
      </c>
      <c r="AO331" t="s">
        <v>5613</v>
      </c>
      <c r="AP331" t="s">
        <v>5614</v>
      </c>
      <c r="AQ331" t="s">
        <v>5615</v>
      </c>
      <c r="AR331">
        <v>0.35</v>
      </c>
      <c r="AS331" t="s">
        <v>154</v>
      </c>
      <c r="AT331">
        <v>1</v>
      </c>
      <c r="AU331">
        <v>681926.58083303657</v>
      </c>
      <c r="AV331">
        <v>358661.36425835232</v>
      </c>
      <c r="AW331">
        <v>893.35237759999995</v>
      </c>
      <c r="AX331">
        <v>2708.0454353558198</v>
      </c>
      <c r="AY331">
        <v>1743.9862892167291</v>
      </c>
      <c r="AZ331">
        <v>17534.844849999998</v>
      </c>
      <c r="BA331">
        <v>510.00964800000003</v>
      </c>
      <c r="BB331">
        <v>1337.0856482954937</v>
      </c>
      <c r="BC331">
        <v>37.790638927491372</v>
      </c>
      <c r="BD331">
        <v>703.24427325020383</v>
      </c>
      <c r="BE331">
        <v>19.876101760648968</v>
      </c>
      <c r="BF331">
        <v>631</v>
      </c>
      <c r="BG331" t="s">
        <v>5616</v>
      </c>
      <c r="BH331" t="s">
        <v>5616</v>
      </c>
      <c r="BJ331" s="1"/>
      <c r="BK331">
        <v>33.668900000000001</v>
      </c>
    </row>
    <row r="332" spans="1:63" ht="30.75" x14ac:dyDescent="0.3">
      <c r="A332">
        <v>8165</v>
      </c>
      <c r="B332" t="s">
        <v>5617</v>
      </c>
      <c r="C332" t="s">
        <v>5618</v>
      </c>
      <c r="D332" t="s">
        <v>5619</v>
      </c>
      <c r="E332" t="s">
        <v>5620</v>
      </c>
      <c r="F332" s="1">
        <v>44196</v>
      </c>
      <c r="G332" s="1">
        <v>44926</v>
      </c>
      <c r="H332" t="s">
        <v>119</v>
      </c>
      <c r="I332" t="s">
        <v>515</v>
      </c>
      <c r="K332" t="s">
        <v>133</v>
      </c>
      <c r="L332" t="s">
        <v>100</v>
      </c>
      <c r="M332" t="s">
        <v>69</v>
      </c>
      <c r="N332" t="s">
        <v>1661</v>
      </c>
      <c r="O332" t="s">
        <v>5621</v>
      </c>
      <c r="P332" t="s">
        <v>2571</v>
      </c>
      <c r="Q332" t="s">
        <v>2572</v>
      </c>
      <c r="R332" t="s">
        <v>1962</v>
      </c>
      <c r="S332" t="s">
        <v>2573</v>
      </c>
      <c r="T332" t="s">
        <v>5603</v>
      </c>
      <c r="U332" t="s">
        <v>5604</v>
      </c>
      <c r="V332" t="s">
        <v>2344</v>
      </c>
      <c r="W332" t="s">
        <v>2345</v>
      </c>
      <c r="X332" t="s">
        <v>2346</v>
      </c>
      <c r="Y332" t="s">
        <v>1671</v>
      </c>
      <c r="Z332">
        <v>470</v>
      </c>
      <c r="AA332" t="s">
        <v>1672</v>
      </c>
      <c r="AB332" t="s">
        <v>1673</v>
      </c>
      <c r="AC332" t="s">
        <v>1674</v>
      </c>
      <c r="AD332" t="s">
        <v>1675</v>
      </c>
      <c r="AE332" s="4" t="s">
        <v>5622</v>
      </c>
      <c r="AF332" s="3">
        <v>4100000</v>
      </c>
      <c r="AG332" s="3" t="s">
        <v>19447</v>
      </c>
      <c r="AH332" t="s">
        <v>5623</v>
      </c>
      <c r="AI332" t="s">
        <v>5624</v>
      </c>
      <c r="AJ332" t="s">
        <v>5625</v>
      </c>
      <c r="AK332" t="s">
        <v>5626</v>
      </c>
      <c r="AL332" t="s">
        <v>5627</v>
      </c>
      <c r="AM332" t="s">
        <v>5628</v>
      </c>
      <c r="AN332" t="s">
        <v>5620</v>
      </c>
      <c r="AO332" t="s">
        <v>5629</v>
      </c>
      <c r="AP332" t="s">
        <v>5630</v>
      </c>
      <c r="AQ332" t="s">
        <v>5631</v>
      </c>
      <c r="AR332">
        <v>0.42</v>
      </c>
      <c r="AS332" t="s">
        <v>94</v>
      </c>
      <c r="AT332">
        <v>0</v>
      </c>
      <c r="AU332">
        <v>7280.1579772286977</v>
      </c>
      <c r="AV332">
        <v>4554.0774305732039</v>
      </c>
      <c r="AW332">
        <v>59.9935872</v>
      </c>
      <c r="AX332">
        <v>97.305645844924399</v>
      </c>
      <c r="AY332">
        <v>18.135998327860001</v>
      </c>
      <c r="AZ332">
        <v>2885.1686100000002</v>
      </c>
      <c r="BA332">
        <v>49.994655999999999</v>
      </c>
      <c r="BB332">
        <v>145.61872327371745</v>
      </c>
      <c r="BC332">
        <v>2.4803247102332393</v>
      </c>
      <c r="BD332">
        <v>91.091284447945867</v>
      </c>
      <c r="BE332">
        <v>1.5515584714915835</v>
      </c>
      <c r="BF332">
        <v>631</v>
      </c>
      <c r="BG332" t="s">
        <v>5632</v>
      </c>
      <c r="BH332" t="s">
        <v>5632</v>
      </c>
      <c r="BJ332" s="1"/>
      <c r="BK332">
        <v>6.3819800000000004</v>
      </c>
    </row>
    <row r="333" spans="1:63" x14ac:dyDescent="0.25">
      <c r="A333">
        <v>8166</v>
      </c>
      <c r="B333" t="s">
        <v>5633</v>
      </c>
      <c r="C333" t="s">
        <v>5634</v>
      </c>
      <c r="D333" t="s">
        <v>5635</v>
      </c>
      <c r="F333" s="1">
        <v>46022</v>
      </c>
      <c r="G333" s="1">
        <v>46022</v>
      </c>
      <c r="H333" t="s">
        <v>98</v>
      </c>
      <c r="I333" t="s">
        <v>639</v>
      </c>
      <c r="K333" t="s">
        <v>99</v>
      </c>
      <c r="L333" t="s">
        <v>99</v>
      </c>
      <c r="N333" t="s">
        <v>1661</v>
      </c>
      <c r="P333" t="s">
        <v>2642</v>
      </c>
      <c r="Q333" t="s">
        <v>2643</v>
      </c>
      <c r="R333" t="s">
        <v>753</v>
      </c>
      <c r="S333" t="s">
        <v>2644</v>
      </c>
      <c r="T333" t="s">
        <v>5603</v>
      </c>
      <c r="U333" t="s">
        <v>5604</v>
      </c>
      <c r="V333" t="s">
        <v>2344</v>
      </c>
      <c r="W333" t="s">
        <v>2345</v>
      </c>
      <c r="X333" t="s">
        <v>2346</v>
      </c>
      <c r="Y333" t="s">
        <v>1671</v>
      </c>
      <c r="Z333">
        <v>470</v>
      </c>
      <c r="AA333" t="s">
        <v>1672</v>
      </c>
      <c r="AB333" t="s">
        <v>1673</v>
      </c>
      <c r="AC333" t="s">
        <v>1674</v>
      </c>
      <c r="AD333" t="s">
        <v>1675</v>
      </c>
      <c r="AE333" s="4"/>
      <c r="AR333">
        <v>0.25</v>
      </c>
      <c r="AS333" t="s">
        <v>94</v>
      </c>
      <c r="AT333">
        <v>0</v>
      </c>
      <c r="BF333">
        <v>1727</v>
      </c>
      <c r="BJ333" s="1"/>
    </row>
    <row r="334" spans="1:63" ht="60.75" x14ac:dyDescent="0.3">
      <c r="A334">
        <v>8167</v>
      </c>
      <c r="B334" t="s">
        <v>5636</v>
      </c>
      <c r="C334" t="s">
        <v>5637</v>
      </c>
      <c r="D334" t="s">
        <v>5638</v>
      </c>
      <c r="E334" t="s">
        <v>5639</v>
      </c>
      <c r="F334" s="1">
        <v>45291</v>
      </c>
      <c r="G334" s="1">
        <v>46022</v>
      </c>
      <c r="H334" t="s">
        <v>98</v>
      </c>
      <c r="I334" t="s">
        <v>515</v>
      </c>
      <c r="J334" t="s">
        <v>3739</v>
      </c>
      <c r="K334" t="s">
        <v>120</v>
      </c>
      <c r="L334" t="s">
        <v>99</v>
      </c>
      <c r="M334" t="s">
        <v>120</v>
      </c>
      <c r="N334" t="s">
        <v>1661</v>
      </c>
      <c r="O334" t="s">
        <v>5640</v>
      </c>
      <c r="P334" t="s">
        <v>5641</v>
      </c>
      <c r="Q334" t="s">
        <v>5642</v>
      </c>
      <c r="R334" t="s">
        <v>1664</v>
      </c>
      <c r="S334" t="s">
        <v>5643</v>
      </c>
      <c r="T334" t="s">
        <v>5603</v>
      </c>
      <c r="U334" t="s">
        <v>5604</v>
      </c>
      <c r="V334" t="s">
        <v>2344</v>
      </c>
      <c r="W334" t="s">
        <v>2345</v>
      </c>
      <c r="X334" t="s">
        <v>2346</v>
      </c>
      <c r="Y334" t="s">
        <v>1671</v>
      </c>
      <c r="Z334">
        <v>470</v>
      </c>
      <c r="AA334" t="s">
        <v>1672</v>
      </c>
      <c r="AB334" t="s">
        <v>1673</v>
      </c>
      <c r="AC334" t="s">
        <v>1674</v>
      </c>
      <c r="AD334" t="s">
        <v>1675</v>
      </c>
      <c r="AE334" s="4" t="s">
        <v>5644</v>
      </c>
      <c r="AF334" s="3">
        <v>7700000</v>
      </c>
      <c r="AG334" s="3" t="s">
        <v>19447</v>
      </c>
      <c r="AH334" t="s">
        <v>5645</v>
      </c>
      <c r="AI334" t="s">
        <v>5646</v>
      </c>
      <c r="AJ334" t="s">
        <v>5647</v>
      </c>
      <c r="AK334" t="s">
        <v>5648</v>
      </c>
      <c r="AL334" t="s">
        <v>5649</v>
      </c>
      <c r="AM334" t="s">
        <v>5650</v>
      </c>
      <c r="AN334" t="s">
        <v>5651</v>
      </c>
      <c r="AO334" t="s">
        <v>5652</v>
      </c>
      <c r="AP334" t="s">
        <v>5653</v>
      </c>
      <c r="AQ334" t="s">
        <v>5654</v>
      </c>
      <c r="AR334">
        <v>0.1</v>
      </c>
      <c r="AS334" t="s">
        <v>94</v>
      </c>
      <c r="AT334">
        <v>0</v>
      </c>
      <c r="AU334">
        <v>20065.337141801501</v>
      </c>
      <c r="AV334">
        <v>4174.0468991548614</v>
      </c>
      <c r="AX334">
        <v>2270.781977092754</v>
      </c>
      <c r="AY334">
        <v>222.4149076161751</v>
      </c>
      <c r="AZ334">
        <v>833.65722000000005</v>
      </c>
      <c r="BA334">
        <v>1666.6666666666665</v>
      </c>
      <c r="BB334">
        <v>12.039202285080901</v>
      </c>
      <c r="BC334">
        <v>8.0250951681911165</v>
      </c>
      <c r="BD334">
        <v>2.5044281394929166</v>
      </c>
      <c r="BE334">
        <v>1.6694024807800145</v>
      </c>
      <c r="BF334">
        <v>1727</v>
      </c>
      <c r="BJ334" s="1"/>
    </row>
    <row r="335" spans="1:63" ht="16.5" x14ac:dyDescent="0.3">
      <c r="A335">
        <v>8168</v>
      </c>
      <c r="B335" t="s">
        <v>5655</v>
      </c>
      <c r="C335" t="s">
        <v>5656</v>
      </c>
      <c r="D335" t="s">
        <v>5657</v>
      </c>
      <c r="E335" t="s">
        <v>5658</v>
      </c>
      <c r="F335" s="1">
        <v>44286</v>
      </c>
      <c r="G335" s="1">
        <v>44651</v>
      </c>
      <c r="H335" t="s">
        <v>119</v>
      </c>
      <c r="I335" t="s">
        <v>616</v>
      </c>
      <c r="J335" t="s">
        <v>3739</v>
      </c>
      <c r="K335" t="s">
        <v>133</v>
      </c>
      <c r="L335" t="s">
        <v>100</v>
      </c>
      <c r="M335" t="s">
        <v>303</v>
      </c>
      <c r="N335" t="s">
        <v>2430</v>
      </c>
      <c r="O335" t="s">
        <v>5659</v>
      </c>
      <c r="P335" t="s">
        <v>5660</v>
      </c>
      <c r="Q335" t="s">
        <v>5661</v>
      </c>
      <c r="R335" t="s">
        <v>2004</v>
      </c>
      <c r="S335" t="s">
        <v>5662</v>
      </c>
      <c r="T335" t="s">
        <v>5603</v>
      </c>
      <c r="U335" t="s">
        <v>5604</v>
      </c>
      <c r="V335" t="s">
        <v>2344</v>
      </c>
      <c r="W335" t="s">
        <v>2345</v>
      </c>
      <c r="X335" t="s">
        <v>2346</v>
      </c>
      <c r="Y335" t="s">
        <v>1671</v>
      </c>
      <c r="Z335">
        <v>470</v>
      </c>
      <c r="AA335" t="s">
        <v>1672</v>
      </c>
      <c r="AB335" t="s">
        <v>1673</v>
      </c>
      <c r="AC335" t="s">
        <v>1674</v>
      </c>
      <c r="AD335" t="s">
        <v>1675</v>
      </c>
      <c r="AE335" s="4" t="s">
        <v>5663</v>
      </c>
      <c r="AF335" s="3">
        <v>10900000</v>
      </c>
      <c r="AG335" s="3" t="s">
        <v>19447</v>
      </c>
      <c r="AH335" t="s">
        <v>5664</v>
      </c>
      <c r="AI335" t="s">
        <v>5665</v>
      </c>
      <c r="AJ335" t="s">
        <v>5666</v>
      </c>
      <c r="AK335" t="s">
        <v>5667</v>
      </c>
      <c r="AL335" t="s">
        <v>5668</v>
      </c>
      <c r="AM335" t="s">
        <v>5669</v>
      </c>
      <c r="AN335" t="s">
        <v>5670</v>
      </c>
      <c r="AO335" t="s">
        <v>5671</v>
      </c>
      <c r="AP335" t="s">
        <v>5672</v>
      </c>
      <c r="AQ335" t="s">
        <v>5673</v>
      </c>
      <c r="AR335">
        <v>0.42</v>
      </c>
      <c r="AS335" t="s">
        <v>94</v>
      </c>
      <c r="AT335">
        <v>0</v>
      </c>
      <c r="AU335">
        <v>440440.69965552632</v>
      </c>
      <c r="AV335">
        <v>277926.77982569113</v>
      </c>
      <c r="AW335">
        <v>1580.0330735999999</v>
      </c>
      <c r="AX335">
        <v>1850.8150506927539</v>
      </c>
      <c r="AY335">
        <v>222.4149076161751</v>
      </c>
      <c r="AZ335">
        <v>949.23562000000004</v>
      </c>
      <c r="BA335">
        <v>1316.6942279999998</v>
      </c>
      <c r="BB335">
        <v>334.50492171180559</v>
      </c>
      <c r="BC335">
        <v>194.3752583709848</v>
      </c>
      <c r="BD335">
        <v>211.0792117983608</v>
      </c>
      <c r="BE335">
        <v>122.65462678423182</v>
      </c>
      <c r="BF335">
        <v>356</v>
      </c>
      <c r="BG335" t="s">
        <v>5674</v>
      </c>
      <c r="BH335" t="s">
        <v>5674</v>
      </c>
      <c r="BJ335" s="1"/>
      <c r="BK335">
        <v>115.5784</v>
      </c>
    </row>
    <row r="336" spans="1:63" ht="30" x14ac:dyDescent="0.25">
      <c r="A336">
        <v>8170</v>
      </c>
      <c r="B336" t="s">
        <v>5675</v>
      </c>
      <c r="C336" t="s">
        <v>5676</v>
      </c>
      <c r="D336" t="s">
        <v>5677</v>
      </c>
      <c r="E336" t="s">
        <v>5678</v>
      </c>
      <c r="F336" s="1">
        <v>45291</v>
      </c>
      <c r="G336" s="1">
        <v>46022</v>
      </c>
      <c r="H336" t="s">
        <v>119</v>
      </c>
      <c r="I336" t="s">
        <v>515</v>
      </c>
      <c r="J336" t="s">
        <v>3739</v>
      </c>
      <c r="K336" t="s">
        <v>120</v>
      </c>
      <c r="L336" t="s">
        <v>99</v>
      </c>
      <c r="M336" t="s">
        <v>120</v>
      </c>
      <c r="N336" t="s">
        <v>1661</v>
      </c>
      <c r="O336" t="s">
        <v>5679</v>
      </c>
      <c r="P336" t="s">
        <v>5641</v>
      </c>
      <c r="Q336" t="s">
        <v>5642</v>
      </c>
      <c r="R336" t="s">
        <v>1664</v>
      </c>
      <c r="S336" t="s">
        <v>5643</v>
      </c>
      <c r="T336" t="s">
        <v>5603</v>
      </c>
      <c r="U336" t="s">
        <v>5604</v>
      </c>
      <c r="V336" t="s">
        <v>2344</v>
      </c>
      <c r="W336" t="s">
        <v>2345</v>
      </c>
      <c r="X336" t="s">
        <v>2346</v>
      </c>
      <c r="Y336" t="s">
        <v>1671</v>
      </c>
      <c r="Z336">
        <v>470</v>
      </c>
      <c r="AA336" t="s">
        <v>1672</v>
      </c>
      <c r="AB336" t="s">
        <v>1673</v>
      </c>
      <c r="AC336" t="s">
        <v>1674</v>
      </c>
      <c r="AD336" t="s">
        <v>1675</v>
      </c>
      <c r="AE336" s="4" t="s">
        <v>5680</v>
      </c>
      <c r="AH336" t="s">
        <v>5681</v>
      </c>
      <c r="AI336" t="s">
        <v>5682</v>
      </c>
      <c r="AJ336" t="s">
        <v>5683</v>
      </c>
      <c r="AK336" t="s">
        <v>5684</v>
      </c>
      <c r="AL336" t="s">
        <v>5685</v>
      </c>
      <c r="AM336" t="s">
        <v>5686</v>
      </c>
      <c r="AN336" t="s">
        <v>5687</v>
      </c>
      <c r="AO336" t="s">
        <v>5688</v>
      </c>
      <c r="AP336" t="s">
        <v>5689</v>
      </c>
      <c r="AQ336" t="s">
        <v>5690</v>
      </c>
      <c r="AR336">
        <v>0.1</v>
      </c>
      <c r="AS336" t="s">
        <v>94</v>
      </c>
      <c r="AT336">
        <v>0</v>
      </c>
      <c r="AU336">
        <v>478552.51800756878</v>
      </c>
      <c r="AV336">
        <v>118774.74350258909</v>
      </c>
      <c r="AW336">
        <v>4053.5404079999998</v>
      </c>
      <c r="AX336">
        <v>5297.2104079999999</v>
      </c>
      <c r="AY336">
        <v>1040.0336683268979</v>
      </c>
      <c r="AZ336">
        <v>1385.5209600000001</v>
      </c>
      <c r="BA336">
        <v>3877.9503399999999</v>
      </c>
      <c r="BB336">
        <v>123.40346730885905</v>
      </c>
      <c r="BC336">
        <v>90.919564434134699</v>
      </c>
      <c r="BD336">
        <v>30.628227050114596</v>
      </c>
      <c r="BE336">
        <v>22.565857536373208</v>
      </c>
      <c r="BF336">
        <v>1727</v>
      </c>
      <c r="BG336" t="s">
        <v>5691</v>
      </c>
      <c r="BH336" t="s">
        <v>5691</v>
      </c>
      <c r="BJ336" s="1"/>
      <c r="BK336">
        <v>33.875</v>
      </c>
    </row>
    <row r="337" spans="1:63" ht="30.75" x14ac:dyDescent="0.3">
      <c r="A337">
        <v>8172</v>
      </c>
      <c r="B337" t="s">
        <v>5692</v>
      </c>
      <c r="C337" t="s">
        <v>5693</v>
      </c>
      <c r="D337" t="s">
        <v>5694</v>
      </c>
      <c r="E337" t="s">
        <v>5695</v>
      </c>
      <c r="F337" s="1">
        <v>44561</v>
      </c>
      <c r="G337" s="1">
        <v>44925</v>
      </c>
      <c r="H337" t="s">
        <v>98</v>
      </c>
      <c r="I337" t="s">
        <v>515</v>
      </c>
      <c r="J337" t="s">
        <v>5696</v>
      </c>
      <c r="K337" t="s">
        <v>100</v>
      </c>
      <c r="L337" t="s">
        <v>99</v>
      </c>
      <c r="M337" t="s">
        <v>120</v>
      </c>
      <c r="O337" t="s">
        <v>5697</v>
      </c>
      <c r="P337" t="s">
        <v>4846</v>
      </c>
      <c r="Q337" t="s">
        <v>4847</v>
      </c>
      <c r="R337" t="s">
        <v>1748</v>
      </c>
      <c r="S337" t="s">
        <v>4848</v>
      </c>
      <c r="T337" t="s">
        <v>5698</v>
      </c>
      <c r="U337" t="s">
        <v>5699</v>
      </c>
      <c r="V337" t="s">
        <v>5700</v>
      </c>
      <c r="W337" t="s">
        <v>5701</v>
      </c>
      <c r="X337" t="s">
        <v>5702</v>
      </c>
      <c r="Y337" t="s">
        <v>5703</v>
      </c>
      <c r="Z337">
        <v>467</v>
      </c>
      <c r="AA337" t="s">
        <v>1756</v>
      </c>
      <c r="AB337" t="s">
        <v>1757</v>
      </c>
      <c r="AC337" t="s">
        <v>1758</v>
      </c>
      <c r="AD337" t="s">
        <v>1675</v>
      </c>
      <c r="AE337" s="4" t="s">
        <v>5704</v>
      </c>
      <c r="AF337" s="3">
        <v>6972756</v>
      </c>
      <c r="AG337" s="3" t="s">
        <v>19447</v>
      </c>
      <c r="AH337" t="s">
        <v>5705</v>
      </c>
      <c r="AI337" t="s">
        <v>5706</v>
      </c>
      <c r="AJ337" t="s">
        <v>5707</v>
      </c>
      <c r="AK337" t="s">
        <v>5708</v>
      </c>
      <c r="AL337" t="s">
        <v>5709</v>
      </c>
      <c r="AM337" t="s">
        <v>5710</v>
      </c>
      <c r="AN337" t="s">
        <v>5711</v>
      </c>
      <c r="AO337" t="s">
        <v>5712</v>
      </c>
      <c r="AP337" t="s">
        <v>5713</v>
      </c>
      <c r="AQ337" t="s">
        <v>5714</v>
      </c>
      <c r="AR337">
        <v>0.3</v>
      </c>
      <c r="AS337" t="s">
        <v>154</v>
      </c>
      <c r="AT337">
        <v>1</v>
      </c>
      <c r="AU337">
        <v>532220.68130009598</v>
      </c>
      <c r="AV337">
        <v>270523.76827319036</v>
      </c>
      <c r="AX337">
        <v>1989.9881791017899</v>
      </c>
      <c r="AY337">
        <v>1614.7099104326981</v>
      </c>
      <c r="AZ337">
        <v>2421.3589500000003</v>
      </c>
      <c r="BA337">
        <v>350.15</v>
      </c>
      <c r="BB337">
        <v>1519.9790983866799</v>
      </c>
      <c r="BC337">
        <v>192.03282071309781</v>
      </c>
      <c r="BD337">
        <v>772.59394052032076</v>
      </c>
      <c r="BE337">
        <v>97.608838056680398</v>
      </c>
      <c r="BF337">
        <v>630</v>
      </c>
      <c r="BJ337" s="1"/>
    </row>
    <row r="338" spans="1:63" ht="60.75" x14ac:dyDescent="0.3">
      <c r="A338">
        <v>8173</v>
      </c>
      <c r="B338" t="s">
        <v>5715</v>
      </c>
      <c r="C338" t="s">
        <v>5716</v>
      </c>
      <c r="D338" t="s">
        <v>5717</v>
      </c>
      <c r="E338" t="s">
        <v>5718</v>
      </c>
      <c r="F338" s="1">
        <v>44681</v>
      </c>
      <c r="G338" s="1">
        <v>44834</v>
      </c>
      <c r="H338" t="s">
        <v>119</v>
      </c>
      <c r="I338" t="s">
        <v>639</v>
      </c>
      <c r="K338" t="s">
        <v>99</v>
      </c>
      <c r="L338" t="s">
        <v>100</v>
      </c>
      <c r="M338" t="s">
        <v>120</v>
      </c>
      <c r="N338" t="s">
        <v>5719</v>
      </c>
      <c r="P338" t="s">
        <v>5720</v>
      </c>
      <c r="Q338" t="s">
        <v>5721</v>
      </c>
      <c r="R338" t="s">
        <v>2081</v>
      </c>
      <c r="S338" t="s">
        <v>5722</v>
      </c>
      <c r="T338" t="s">
        <v>5698</v>
      </c>
      <c r="U338" t="s">
        <v>5699</v>
      </c>
      <c r="V338" t="s">
        <v>5700</v>
      </c>
      <c r="W338" t="s">
        <v>5701</v>
      </c>
      <c r="X338" t="s">
        <v>5702</v>
      </c>
      <c r="Y338" t="s">
        <v>5703</v>
      </c>
      <c r="Z338">
        <v>467</v>
      </c>
      <c r="AA338" t="s">
        <v>1756</v>
      </c>
      <c r="AB338" t="s">
        <v>1757</v>
      </c>
      <c r="AC338" t="s">
        <v>1758</v>
      </c>
      <c r="AD338" t="s">
        <v>1675</v>
      </c>
      <c r="AE338" s="4" t="s">
        <v>5723</v>
      </c>
      <c r="AF338" s="3">
        <v>230000</v>
      </c>
      <c r="AG338" s="3" t="s">
        <v>19447</v>
      </c>
      <c r="AH338" t="s">
        <v>5724</v>
      </c>
      <c r="AI338" t="s">
        <v>5725</v>
      </c>
      <c r="AJ338" t="s">
        <v>5726</v>
      </c>
      <c r="AK338" t="s">
        <v>5727</v>
      </c>
      <c r="AL338" t="s">
        <v>5728</v>
      </c>
      <c r="AM338" t="s">
        <v>5729</v>
      </c>
      <c r="AN338" t="s">
        <v>5730</v>
      </c>
      <c r="AO338" t="s">
        <v>5731</v>
      </c>
      <c r="AP338" t="s">
        <v>5732</v>
      </c>
      <c r="AQ338" t="s">
        <v>5733</v>
      </c>
      <c r="AR338">
        <v>0.3</v>
      </c>
      <c r="AS338" t="s">
        <v>94</v>
      </c>
      <c r="AT338">
        <v>0</v>
      </c>
      <c r="AU338">
        <v>253076.91759743603</v>
      </c>
      <c r="AV338">
        <v>132535.85954283207</v>
      </c>
      <c r="AW338">
        <v>4232.4479999999994</v>
      </c>
      <c r="AX338">
        <v>4652.9517173498289</v>
      </c>
      <c r="AY338">
        <v>134.03873088168811</v>
      </c>
      <c r="AZ338">
        <v>1039.5755999999999</v>
      </c>
      <c r="BA338">
        <v>4099.5263999999997</v>
      </c>
      <c r="BB338">
        <v>61.733208401203626</v>
      </c>
      <c r="BC338">
        <v>49.245357962818417</v>
      </c>
      <c r="BD338">
        <v>32.329553858424255</v>
      </c>
      <c r="BE338">
        <v>25.78969235147154</v>
      </c>
      <c r="BF338">
        <v>539</v>
      </c>
      <c r="BG338" t="s">
        <v>5734</v>
      </c>
      <c r="BH338" t="s">
        <v>5734</v>
      </c>
      <c r="BI338">
        <v>8097</v>
      </c>
      <c r="BJ338" s="1">
        <v>44545</v>
      </c>
      <c r="BK338">
        <v>12.75196</v>
      </c>
    </row>
    <row r="339" spans="1:63" ht="75.75" x14ac:dyDescent="0.3">
      <c r="A339">
        <v>8174</v>
      </c>
      <c r="B339" t="s">
        <v>5735</v>
      </c>
      <c r="C339" t="s">
        <v>5736</v>
      </c>
      <c r="D339" t="s">
        <v>5737</v>
      </c>
      <c r="E339" t="s">
        <v>5738</v>
      </c>
      <c r="F339" s="1">
        <v>44562</v>
      </c>
      <c r="G339" s="1">
        <v>44854</v>
      </c>
      <c r="H339" t="s">
        <v>119</v>
      </c>
      <c r="I339" t="s">
        <v>515</v>
      </c>
      <c r="J339" t="s">
        <v>5696</v>
      </c>
      <c r="K339" t="s">
        <v>99</v>
      </c>
      <c r="L339" t="s">
        <v>100</v>
      </c>
      <c r="M339" t="s">
        <v>120</v>
      </c>
      <c r="N339" t="s">
        <v>5719</v>
      </c>
      <c r="O339" t="s">
        <v>5739</v>
      </c>
      <c r="P339" t="s">
        <v>2197</v>
      </c>
      <c r="Q339" t="s">
        <v>2198</v>
      </c>
      <c r="R339" t="s">
        <v>2081</v>
      </c>
      <c r="S339" t="s">
        <v>2199</v>
      </c>
      <c r="T339" t="s">
        <v>5698</v>
      </c>
      <c r="U339" t="s">
        <v>5699</v>
      </c>
      <c r="V339" t="s">
        <v>5700</v>
      </c>
      <c r="W339" t="s">
        <v>5701</v>
      </c>
      <c r="X339" t="s">
        <v>5702</v>
      </c>
      <c r="Y339" t="s">
        <v>5703</v>
      </c>
      <c r="Z339">
        <v>467</v>
      </c>
      <c r="AA339" t="s">
        <v>1756</v>
      </c>
      <c r="AB339" t="s">
        <v>1757</v>
      </c>
      <c r="AC339" t="s">
        <v>1758</v>
      </c>
      <c r="AD339" t="s">
        <v>1675</v>
      </c>
      <c r="AE339" s="4" t="s">
        <v>5740</v>
      </c>
      <c r="AF339" s="3">
        <v>2800000</v>
      </c>
      <c r="AG339" s="3" t="s">
        <v>19447</v>
      </c>
      <c r="AH339" t="s">
        <v>5741</v>
      </c>
      <c r="AI339" t="s">
        <v>5742</v>
      </c>
      <c r="AJ339" t="s">
        <v>5743</v>
      </c>
      <c r="AK339" t="s">
        <v>5744</v>
      </c>
      <c r="AL339" t="s">
        <v>5745</v>
      </c>
      <c r="AM339" t="s">
        <v>5746</v>
      </c>
      <c r="AN339" t="s">
        <v>5747</v>
      </c>
      <c r="AO339" t="s">
        <v>5748</v>
      </c>
      <c r="AP339" t="s">
        <v>5749</v>
      </c>
      <c r="AQ339" t="s">
        <v>5750</v>
      </c>
      <c r="AR339">
        <v>0.3</v>
      </c>
      <c r="AS339" t="s">
        <v>94</v>
      </c>
      <c r="AT339">
        <v>0</v>
      </c>
      <c r="AU339">
        <v>157690.06719950409</v>
      </c>
      <c r="AV339">
        <v>82169.219064960416</v>
      </c>
      <c r="AW339">
        <v>2676.9119999999998</v>
      </c>
      <c r="AX339">
        <v>3207.0677326156469</v>
      </c>
      <c r="AY339">
        <v>497.13177772332756</v>
      </c>
      <c r="AZ339">
        <v>2147.9697099999998</v>
      </c>
      <c r="BA339">
        <v>1803.6815999999999</v>
      </c>
      <c r="BB339">
        <v>87.426775989456289</v>
      </c>
      <c r="BC339">
        <v>39.904853649525087</v>
      </c>
      <c r="BD339">
        <v>45.556388147974914</v>
      </c>
      <c r="BE339">
        <v>20.793641093034704</v>
      </c>
      <c r="BF339">
        <v>559</v>
      </c>
      <c r="BG339" t="s">
        <v>5751</v>
      </c>
      <c r="BH339" t="s">
        <v>5751</v>
      </c>
      <c r="BJ339" s="1"/>
      <c r="BK339">
        <v>21.253270000000001</v>
      </c>
    </row>
    <row r="340" spans="1:63" ht="45.75" x14ac:dyDescent="0.3">
      <c r="A340">
        <v>8175</v>
      </c>
      <c r="B340" t="s">
        <v>5752</v>
      </c>
      <c r="C340" t="s">
        <v>5753</v>
      </c>
      <c r="D340" t="s">
        <v>5754</v>
      </c>
      <c r="E340" t="s">
        <v>5755</v>
      </c>
      <c r="F340" s="1">
        <v>45658</v>
      </c>
      <c r="G340" s="1">
        <v>46023</v>
      </c>
      <c r="H340" t="s">
        <v>119</v>
      </c>
      <c r="I340" t="s">
        <v>515</v>
      </c>
      <c r="J340" t="s">
        <v>5696</v>
      </c>
      <c r="K340" t="s">
        <v>120</v>
      </c>
      <c r="L340" t="s">
        <v>99</v>
      </c>
      <c r="M340" t="s">
        <v>303</v>
      </c>
      <c r="N340" t="s">
        <v>1745</v>
      </c>
      <c r="P340" t="s">
        <v>2127</v>
      </c>
      <c r="Q340" t="s">
        <v>2128</v>
      </c>
      <c r="R340" t="s">
        <v>1748</v>
      </c>
      <c r="S340" t="s">
        <v>2129</v>
      </c>
      <c r="T340" t="s">
        <v>5698</v>
      </c>
      <c r="U340" t="s">
        <v>5699</v>
      </c>
      <c r="V340" t="s">
        <v>5700</v>
      </c>
      <c r="W340" t="s">
        <v>5701</v>
      </c>
      <c r="X340" t="s">
        <v>5702</v>
      </c>
      <c r="Y340" t="s">
        <v>5703</v>
      </c>
      <c r="Z340">
        <v>467</v>
      </c>
      <c r="AA340" t="s">
        <v>1756</v>
      </c>
      <c r="AB340" t="s">
        <v>1757</v>
      </c>
      <c r="AC340" t="s">
        <v>1758</v>
      </c>
      <c r="AD340" t="s">
        <v>1675</v>
      </c>
      <c r="AE340" s="4" t="s">
        <v>5756</v>
      </c>
      <c r="AF340" s="3">
        <f>1972915+19155094</f>
        <v>21128009</v>
      </c>
      <c r="AG340" s="3" t="s">
        <v>19447</v>
      </c>
      <c r="AH340" t="s">
        <v>5757</v>
      </c>
      <c r="AI340" t="s">
        <v>5758</v>
      </c>
      <c r="AJ340" t="s">
        <v>5759</v>
      </c>
      <c r="AK340" t="s">
        <v>5760</v>
      </c>
      <c r="AL340" t="s">
        <v>5761</v>
      </c>
      <c r="AM340" t="s">
        <v>5762</v>
      </c>
      <c r="AN340" t="s">
        <v>5763</v>
      </c>
      <c r="AO340" t="s">
        <v>5764</v>
      </c>
      <c r="AP340" t="s">
        <v>5765</v>
      </c>
      <c r="AQ340" t="s">
        <v>5766</v>
      </c>
      <c r="AR340">
        <v>0.1</v>
      </c>
      <c r="AS340" t="s">
        <v>94</v>
      </c>
      <c r="AT340">
        <v>0</v>
      </c>
      <c r="AU340">
        <v>2887582.754097776</v>
      </c>
      <c r="AV340">
        <v>720973.86864077521</v>
      </c>
      <c r="AW340">
        <v>24790.570846666662</v>
      </c>
      <c r="AX340">
        <v>25037.436752468053</v>
      </c>
      <c r="AY340">
        <v>121.16592984503492</v>
      </c>
      <c r="AZ340">
        <v>1859.3132857099999</v>
      </c>
      <c r="BA340">
        <v>24651.054126666659</v>
      </c>
      <c r="BB340">
        <v>117.13830732187995</v>
      </c>
      <c r="BC340">
        <v>108.92277384091162</v>
      </c>
      <c r="BD340">
        <v>29.247182085444795</v>
      </c>
      <c r="BE340">
        <v>27.195921407870813</v>
      </c>
      <c r="BF340">
        <v>1728</v>
      </c>
      <c r="BG340" t="s">
        <v>5767</v>
      </c>
      <c r="BH340" t="s">
        <v>5767</v>
      </c>
      <c r="BJ340" s="1"/>
      <c r="BK340">
        <v>71.730230000000006</v>
      </c>
    </row>
    <row r="341" spans="1:63" x14ac:dyDescent="0.25">
      <c r="A341">
        <v>8176</v>
      </c>
      <c r="B341" t="s">
        <v>5768</v>
      </c>
      <c r="C341" t="s">
        <v>5769</v>
      </c>
      <c r="D341" t="s">
        <v>5770</v>
      </c>
      <c r="F341" s="1">
        <v>45291</v>
      </c>
      <c r="G341" s="1">
        <v>46022</v>
      </c>
      <c r="H341" t="s">
        <v>98</v>
      </c>
      <c r="I341" t="s">
        <v>515</v>
      </c>
      <c r="K341" t="s">
        <v>120</v>
      </c>
      <c r="L341" t="s">
        <v>303</v>
      </c>
      <c r="P341" t="s">
        <v>2127</v>
      </c>
      <c r="Q341" t="s">
        <v>2128</v>
      </c>
      <c r="R341" t="s">
        <v>1748</v>
      </c>
      <c r="S341" t="s">
        <v>2129</v>
      </c>
      <c r="T341" t="s">
        <v>5698</v>
      </c>
      <c r="U341" t="s">
        <v>5699</v>
      </c>
      <c r="V341" t="s">
        <v>5700</v>
      </c>
      <c r="W341" t="s">
        <v>5701</v>
      </c>
      <c r="X341" t="s">
        <v>5702</v>
      </c>
      <c r="Y341" t="s">
        <v>5703</v>
      </c>
      <c r="Z341">
        <v>467</v>
      </c>
      <c r="AA341" t="s">
        <v>1756</v>
      </c>
      <c r="AB341" t="s">
        <v>1757</v>
      </c>
      <c r="AC341" t="s">
        <v>1758</v>
      </c>
      <c r="AD341" t="s">
        <v>1675</v>
      </c>
      <c r="AE341" s="4"/>
      <c r="AR341">
        <v>0.06</v>
      </c>
      <c r="AS341" t="s">
        <v>154</v>
      </c>
      <c r="AT341">
        <v>1</v>
      </c>
      <c r="AU341">
        <v>0</v>
      </c>
      <c r="AV341">
        <v>0</v>
      </c>
      <c r="AX341">
        <v>28623.183405801388</v>
      </c>
      <c r="AY341">
        <v>99.689125218474217</v>
      </c>
      <c r="AZ341">
        <v>1470.7318410960002</v>
      </c>
      <c r="BA341">
        <v>27211.763333333336</v>
      </c>
      <c r="BB341">
        <v>0</v>
      </c>
      <c r="BC341">
        <v>0</v>
      </c>
      <c r="BD341">
        <v>0</v>
      </c>
      <c r="BE341">
        <v>0</v>
      </c>
      <c r="BF341">
        <v>1727</v>
      </c>
      <c r="BJ341" s="1"/>
    </row>
    <row r="342" spans="1:63" x14ac:dyDescent="0.25">
      <c r="A342">
        <v>8177</v>
      </c>
      <c r="B342" t="s">
        <v>5771</v>
      </c>
      <c r="C342" t="s">
        <v>5772</v>
      </c>
      <c r="D342" t="s">
        <v>5773</v>
      </c>
      <c r="F342" s="1">
        <v>46022</v>
      </c>
      <c r="G342" s="1">
        <v>46742</v>
      </c>
      <c r="H342" t="s">
        <v>98</v>
      </c>
      <c r="I342" t="s">
        <v>515</v>
      </c>
      <c r="K342" t="s">
        <v>120</v>
      </c>
      <c r="L342" t="s">
        <v>99</v>
      </c>
      <c r="P342" t="s">
        <v>2127</v>
      </c>
      <c r="Q342" t="s">
        <v>2128</v>
      </c>
      <c r="R342" t="s">
        <v>1748</v>
      </c>
      <c r="S342" t="s">
        <v>2129</v>
      </c>
      <c r="T342" t="s">
        <v>1850</v>
      </c>
      <c r="U342" t="s">
        <v>1851</v>
      </c>
      <c r="Z342">
        <v>467</v>
      </c>
      <c r="AA342" t="s">
        <v>1756</v>
      </c>
      <c r="AB342" t="s">
        <v>1757</v>
      </c>
      <c r="AC342" t="s">
        <v>1758</v>
      </c>
      <c r="AD342" t="s">
        <v>1675</v>
      </c>
      <c r="AE342" s="4"/>
      <c r="AR342">
        <v>0.1</v>
      </c>
      <c r="AS342" t="s">
        <v>94</v>
      </c>
      <c r="AT342">
        <v>0</v>
      </c>
      <c r="AU342">
        <v>0</v>
      </c>
      <c r="AV342">
        <v>0</v>
      </c>
      <c r="AX342">
        <v>28623.183405801388</v>
      </c>
      <c r="AY342">
        <v>353.39105794613499</v>
      </c>
      <c r="AZ342">
        <v>5213.642713194</v>
      </c>
      <c r="BA342">
        <v>27211.763333333336</v>
      </c>
      <c r="BB342">
        <v>0</v>
      </c>
      <c r="BC342">
        <v>0</v>
      </c>
      <c r="BD342">
        <v>0</v>
      </c>
      <c r="BE342">
        <v>0</v>
      </c>
      <c r="BF342">
        <v>2447</v>
      </c>
      <c r="BJ342" s="1"/>
    </row>
    <row r="343" spans="1:63" ht="75.75" x14ac:dyDescent="0.3">
      <c r="A343">
        <v>8178</v>
      </c>
      <c r="B343" t="s">
        <v>5774</v>
      </c>
      <c r="C343" t="s">
        <v>5775</v>
      </c>
      <c r="D343" t="s">
        <v>5776</v>
      </c>
      <c r="E343" t="s">
        <v>5777</v>
      </c>
      <c r="F343" s="1">
        <v>44896</v>
      </c>
      <c r="G343" s="1">
        <v>45078</v>
      </c>
      <c r="H343" t="s">
        <v>98</v>
      </c>
      <c r="I343" t="s">
        <v>515</v>
      </c>
      <c r="J343" t="s">
        <v>5696</v>
      </c>
      <c r="K343" t="s">
        <v>120</v>
      </c>
      <c r="L343" t="s">
        <v>303</v>
      </c>
      <c r="M343" t="s">
        <v>120</v>
      </c>
      <c r="O343" t="s">
        <v>5778</v>
      </c>
      <c r="P343" t="s">
        <v>4846</v>
      </c>
      <c r="Q343" t="s">
        <v>4847</v>
      </c>
      <c r="R343" t="s">
        <v>1748</v>
      </c>
      <c r="S343" t="s">
        <v>4848</v>
      </c>
      <c r="T343" t="s">
        <v>5698</v>
      </c>
      <c r="U343" t="s">
        <v>5699</v>
      </c>
      <c r="V343" t="s">
        <v>5700</v>
      </c>
      <c r="W343" t="s">
        <v>5701</v>
      </c>
      <c r="X343" t="s">
        <v>5702</v>
      </c>
      <c r="Y343" t="s">
        <v>5703</v>
      </c>
      <c r="Z343">
        <v>467</v>
      </c>
      <c r="AA343" t="s">
        <v>1756</v>
      </c>
      <c r="AB343" t="s">
        <v>1757</v>
      </c>
      <c r="AC343" t="s">
        <v>1758</v>
      </c>
      <c r="AD343" t="s">
        <v>1675</v>
      </c>
      <c r="AE343" s="4" t="s">
        <v>5779</v>
      </c>
      <c r="AF343" s="3">
        <f>1112951+5935358+2000000+500000</f>
        <v>9548309</v>
      </c>
      <c r="AG343" s="3" t="s">
        <v>19447</v>
      </c>
      <c r="AH343" t="s">
        <v>5780</v>
      </c>
      <c r="AI343" t="s">
        <v>5781</v>
      </c>
      <c r="AJ343" t="s">
        <v>5782</v>
      </c>
      <c r="AK343" t="s">
        <v>5783</v>
      </c>
      <c r="AL343" t="s">
        <v>5784</v>
      </c>
      <c r="AM343" t="s">
        <v>5785</v>
      </c>
      <c r="AN343" t="s">
        <v>5786</v>
      </c>
      <c r="AO343" t="s">
        <v>5787</v>
      </c>
      <c r="AP343" t="s">
        <v>5788</v>
      </c>
      <c r="AQ343" t="s">
        <v>5789</v>
      </c>
      <c r="AR343">
        <v>0.06</v>
      </c>
      <c r="AS343" t="s">
        <v>154</v>
      </c>
      <c r="AT343">
        <v>1</v>
      </c>
      <c r="AU343">
        <v>24246762385.178257</v>
      </c>
      <c r="AV343">
        <v>3843036863.298306</v>
      </c>
      <c r="AX343">
        <v>9833.6269331090134</v>
      </c>
      <c r="AY343">
        <v>76.613504885497434</v>
      </c>
      <c r="BA343">
        <v>8854.5</v>
      </c>
      <c r="BB343">
        <v>2738354.778381417</v>
      </c>
      <c r="BD343">
        <v>434020.76495548099</v>
      </c>
      <c r="BF343">
        <v>783</v>
      </c>
      <c r="BJ343" s="1"/>
    </row>
    <row r="344" spans="1:63" x14ac:dyDescent="0.25">
      <c r="A344">
        <v>8179</v>
      </c>
      <c r="B344" t="s">
        <v>5790</v>
      </c>
      <c r="C344" t="s">
        <v>5791</v>
      </c>
      <c r="D344" t="s">
        <v>5792</v>
      </c>
      <c r="E344" t="s">
        <v>5793</v>
      </c>
      <c r="F344" s="1">
        <v>44561</v>
      </c>
      <c r="G344" s="1">
        <v>45291</v>
      </c>
      <c r="H344" t="s">
        <v>98</v>
      </c>
      <c r="I344" t="s">
        <v>515</v>
      </c>
      <c r="J344" t="s">
        <v>5696</v>
      </c>
      <c r="K344" t="s">
        <v>99</v>
      </c>
      <c r="L344" t="s">
        <v>99</v>
      </c>
      <c r="M344" t="s">
        <v>69</v>
      </c>
      <c r="P344" t="s">
        <v>5720</v>
      </c>
      <c r="Q344" t="s">
        <v>5721</v>
      </c>
      <c r="R344" t="s">
        <v>2081</v>
      </c>
      <c r="S344" t="s">
        <v>5722</v>
      </c>
      <c r="T344" t="s">
        <v>5698</v>
      </c>
      <c r="U344" t="s">
        <v>5699</v>
      </c>
      <c r="V344" t="s">
        <v>5700</v>
      </c>
      <c r="W344" t="s">
        <v>5701</v>
      </c>
      <c r="X344" t="s">
        <v>5702</v>
      </c>
      <c r="Y344" t="s">
        <v>5703</v>
      </c>
      <c r="Z344">
        <v>467</v>
      </c>
      <c r="AA344" t="s">
        <v>1756</v>
      </c>
      <c r="AB344" t="s">
        <v>1757</v>
      </c>
      <c r="AC344" t="s">
        <v>1758</v>
      </c>
      <c r="AD344" t="s">
        <v>1675</v>
      </c>
      <c r="AE344" s="4" t="s">
        <v>5794</v>
      </c>
      <c r="AH344" t="s">
        <v>5795</v>
      </c>
      <c r="AI344" t="s">
        <v>5796</v>
      </c>
      <c r="AJ344" t="s">
        <v>5797</v>
      </c>
      <c r="AK344" t="s">
        <v>5798</v>
      </c>
      <c r="AL344" t="s">
        <v>5799</v>
      </c>
      <c r="AM344" t="s">
        <v>5800</v>
      </c>
      <c r="AN344" t="s">
        <v>5801</v>
      </c>
      <c r="AO344" t="s">
        <v>5802</v>
      </c>
      <c r="AQ344" t="s">
        <v>5803</v>
      </c>
      <c r="AR344">
        <v>0.25</v>
      </c>
      <c r="AS344" t="s">
        <v>94</v>
      </c>
      <c r="AT344">
        <v>0</v>
      </c>
      <c r="AU344">
        <v>12392.983207413576</v>
      </c>
      <c r="AV344">
        <v>5104.626327909652</v>
      </c>
      <c r="AW344">
        <v>735.60301000000004</v>
      </c>
      <c r="AX344">
        <v>1250.7399903201431</v>
      </c>
      <c r="AY344">
        <v>209.35310308344788</v>
      </c>
      <c r="AZ344">
        <v>1009.953819744</v>
      </c>
      <c r="BA344">
        <v>901.30583333333357</v>
      </c>
      <c r="BB344">
        <v>13.750031065016117</v>
      </c>
      <c r="BC344">
        <v>6.4841965284306298</v>
      </c>
      <c r="BD344">
        <v>5.6635895820523192</v>
      </c>
      <c r="BE344">
        <v>2.6708178136291711</v>
      </c>
      <c r="BF344">
        <v>996</v>
      </c>
      <c r="BG344" t="s">
        <v>5804</v>
      </c>
      <c r="BJ344" s="1"/>
    </row>
    <row r="345" spans="1:63" ht="30.75" x14ac:dyDescent="0.3">
      <c r="A345">
        <v>8180</v>
      </c>
      <c r="B345" t="s">
        <v>5805</v>
      </c>
      <c r="C345" t="s">
        <v>5806</v>
      </c>
      <c r="D345" t="s">
        <v>5807</v>
      </c>
      <c r="E345" t="s">
        <v>5808</v>
      </c>
      <c r="F345" s="1">
        <v>44196</v>
      </c>
      <c r="G345" s="1">
        <v>45657</v>
      </c>
      <c r="H345" t="s">
        <v>98</v>
      </c>
      <c r="I345" t="s">
        <v>515</v>
      </c>
      <c r="K345" t="s">
        <v>69</v>
      </c>
      <c r="L345" t="s">
        <v>120</v>
      </c>
      <c r="M345" t="s">
        <v>303</v>
      </c>
      <c r="N345" t="s">
        <v>1661</v>
      </c>
      <c r="P345" t="s">
        <v>5082</v>
      </c>
      <c r="Q345" t="s">
        <v>5083</v>
      </c>
      <c r="R345" t="s">
        <v>1664</v>
      </c>
      <c r="S345" t="s">
        <v>5084</v>
      </c>
      <c r="T345" t="s">
        <v>5809</v>
      </c>
      <c r="U345" t="s">
        <v>5810</v>
      </c>
      <c r="V345" t="s">
        <v>5700</v>
      </c>
      <c r="W345" t="s">
        <v>5701</v>
      </c>
      <c r="X345" t="s">
        <v>5702</v>
      </c>
      <c r="Y345" t="s">
        <v>5703</v>
      </c>
      <c r="Z345">
        <v>470</v>
      </c>
      <c r="AA345" t="s">
        <v>1672</v>
      </c>
      <c r="AB345" t="s">
        <v>1673</v>
      </c>
      <c r="AC345" t="s">
        <v>1674</v>
      </c>
      <c r="AD345" t="s">
        <v>1675</v>
      </c>
      <c r="AE345" s="4" t="s">
        <v>5811</v>
      </c>
      <c r="AF345" s="3">
        <v>5100000</v>
      </c>
      <c r="AG345" s="3" t="s">
        <v>19447</v>
      </c>
      <c r="AH345" t="s">
        <v>5812</v>
      </c>
      <c r="AI345" t="s">
        <v>5813</v>
      </c>
      <c r="AJ345" t="s">
        <v>5814</v>
      </c>
      <c r="AK345" t="s">
        <v>5815</v>
      </c>
      <c r="AL345" t="s">
        <v>5816</v>
      </c>
      <c r="AM345" t="s">
        <v>5817</v>
      </c>
      <c r="AN345" t="s">
        <v>5818</v>
      </c>
      <c r="AO345" t="s">
        <v>5819</v>
      </c>
      <c r="AP345" t="s">
        <v>5820</v>
      </c>
      <c r="AQ345" t="s">
        <v>5821</v>
      </c>
      <c r="AR345">
        <v>0</v>
      </c>
      <c r="AS345" t="s">
        <v>154</v>
      </c>
      <c r="AT345">
        <v>2</v>
      </c>
      <c r="AU345">
        <v>552340.3546510149</v>
      </c>
      <c r="AV345">
        <v>18316.512589965496</v>
      </c>
      <c r="AW345">
        <v>2119.9343800000001</v>
      </c>
      <c r="AX345">
        <v>2323.81506805754</v>
      </c>
      <c r="AY345">
        <v>2179.9506967985963</v>
      </c>
      <c r="AZ345">
        <v>11654.947270000001</v>
      </c>
      <c r="BF345">
        <v>1362</v>
      </c>
      <c r="BG345" t="s">
        <v>5822</v>
      </c>
      <c r="BJ345" s="1"/>
    </row>
    <row r="346" spans="1:63" x14ac:dyDescent="0.25">
      <c r="A346">
        <v>8181</v>
      </c>
      <c r="B346" t="s">
        <v>5823</v>
      </c>
      <c r="C346" t="s">
        <v>5824</v>
      </c>
      <c r="D346" t="s">
        <v>5825</v>
      </c>
      <c r="E346" t="s">
        <v>5826</v>
      </c>
      <c r="F346" s="1">
        <v>44196</v>
      </c>
      <c r="G346" s="1">
        <v>44957</v>
      </c>
      <c r="H346" t="s">
        <v>119</v>
      </c>
      <c r="I346" t="s">
        <v>66</v>
      </c>
      <c r="J346" t="s">
        <v>5696</v>
      </c>
      <c r="K346" t="s">
        <v>133</v>
      </c>
      <c r="L346" t="s">
        <v>133</v>
      </c>
      <c r="M346" t="s">
        <v>303</v>
      </c>
      <c r="N346" t="s">
        <v>1661</v>
      </c>
      <c r="P346" t="s">
        <v>5827</v>
      </c>
      <c r="Q346" t="s">
        <v>5828</v>
      </c>
      <c r="R346" t="s">
        <v>2004</v>
      </c>
      <c r="S346" t="s">
        <v>5829</v>
      </c>
      <c r="T346" t="s">
        <v>5809</v>
      </c>
      <c r="U346" t="s">
        <v>5810</v>
      </c>
      <c r="V346" t="s">
        <v>5700</v>
      </c>
      <c r="W346" t="s">
        <v>5701</v>
      </c>
      <c r="X346" t="s">
        <v>5702</v>
      </c>
      <c r="Y346" t="s">
        <v>5703</v>
      </c>
      <c r="Z346">
        <v>470</v>
      </c>
      <c r="AA346" t="s">
        <v>1672</v>
      </c>
      <c r="AB346" t="s">
        <v>1673</v>
      </c>
      <c r="AC346" t="s">
        <v>1674</v>
      </c>
      <c r="AD346" t="s">
        <v>1675</v>
      </c>
      <c r="AE346" s="4" t="s">
        <v>5830</v>
      </c>
      <c r="AH346" t="s">
        <v>5831</v>
      </c>
      <c r="AI346" t="s">
        <v>5832</v>
      </c>
      <c r="AJ346" t="s">
        <v>5833</v>
      </c>
      <c r="AK346" t="s">
        <v>5834</v>
      </c>
      <c r="AL346" t="s">
        <v>5835</v>
      </c>
      <c r="AM346" t="s">
        <v>5836</v>
      </c>
      <c r="AN346" t="s">
        <v>5837</v>
      </c>
      <c r="AO346" t="s">
        <v>5838</v>
      </c>
      <c r="AP346" t="s">
        <v>5839</v>
      </c>
      <c r="AQ346" t="s">
        <v>5840</v>
      </c>
      <c r="AR346">
        <v>0.49</v>
      </c>
      <c r="AS346" t="s">
        <v>94</v>
      </c>
      <c r="AT346">
        <v>0</v>
      </c>
      <c r="AU346">
        <v>13733888.034009559</v>
      </c>
      <c r="AV346">
        <v>10147079.995715238</v>
      </c>
      <c r="AW346">
        <v>2362.4660423999999</v>
      </c>
      <c r="AX346">
        <v>5388.5988161167097</v>
      </c>
      <c r="AY346">
        <v>2970.6295953677954</v>
      </c>
      <c r="AZ346">
        <v>10728.32862</v>
      </c>
      <c r="BA346">
        <v>2186.4667020000002</v>
      </c>
      <c r="BB346">
        <v>6281.3158880704323</v>
      </c>
      <c r="BC346">
        <v>1063.422817906704</v>
      </c>
      <c r="BD346">
        <v>4640.8573185374935</v>
      </c>
      <c r="BE346">
        <v>785.69421680496669</v>
      </c>
      <c r="BF346">
        <v>662</v>
      </c>
      <c r="BG346" t="s">
        <v>5841</v>
      </c>
      <c r="BH346" t="s">
        <v>5841</v>
      </c>
      <c r="BJ346" s="1"/>
      <c r="BK346">
        <v>55.276620000000001</v>
      </c>
    </row>
    <row r="347" spans="1:63" ht="45.75" x14ac:dyDescent="0.3">
      <c r="A347">
        <v>8182</v>
      </c>
      <c r="B347" t="s">
        <v>5842</v>
      </c>
      <c r="C347" t="s">
        <v>5843</v>
      </c>
      <c r="D347" t="s">
        <v>5844</v>
      </c>
      <c r="E347" t="s">
        <v>5845</v>
      </c>
      <c r="F347" s="1">
        <v>44706</v>
      </c>
      <c r="G347" s="1">
        <v>45986</v>
      </c>
      <c r="H347" t="s">
        <v>615</v>
      </c>
      <c r="I347" t="s">
        <v>66</v>
      </c>
      <c r="J347" t="s">
        <v>5696</v>
      </c>
      <c r="K347" t="s">
        <v>303</v>
      </c>
      <c r="L347" t="s">
        <v>303</v>
      </c>
      <c r="M347" t="s">
        <v>303</v>
      </c>
      <c r="N347" t="s">
        <v>3074</v>
      </c>
      <c r="O347" t="s">
        <v>5846</v>
      </c>
      <c r="P347" t="s">
        <v>5847</v>
      </c>
      <c r="Q347" t="s">
        <v>5848</v>
      </c>
      <c r="R347" t="s">
        <v>753</v>
      </c>
      <c r="S347" t="s">
        <v>5849</v>
      </c>
      <c r="T347" t="s">
        <v>4301</v>
      </c>
      <c r="U347" t="s">
        <v>4302</v>
      </c>
      <c r="V347" t="s">
        <v>1776</v>
      </c>
      <c r="W347" t="s">
        <v>1777</v>
      </c>
      <c r="X347" t="s">
        <v>1778</v>
      </c>
      <c r="Y347" t="s">
        <v>1671</v>
      </c>
      <c r="Z347">
        <v>465</v>
      </c>
      <c r="AA347" t="s">
        <v>1707</v>
      </c>
      <c r="AB347" t="s">
        <v>1708</v>
      </c>
      <c r="AC347" t="s">
        <v>1709</v>
      </c>
      <c r="AD347" t="s">
        <v>1675</v>
      </c>
      <c r="AE347" s="4" t="s">
        <v>5850</v>
      </c>
      <c r="AF347" s="3">
        <v>19211618</v>
      </c>
      <c r="AG347" s="3" t="s">
        <v>19447</v>
      </c>
      <c r="AH347" t="s">
        <v>5509</v>
      </c>
      <c r="AI347" t="s">
        <v>5851</v>
      </c>
      <c r="AJ347" t="s">
        <v>5511</v>
      </c>
      <c r="AK347" t="s">
        <v>5852</v>
      </c>
      <c r="AL347" t="s">
        <v>5513</v>
      </c>
      <c r="AM347" t="s">
        <v>5514</v>
      </c>
      <c r="AN347" t="s">
        <v>5853</v>
      </c>
      <c r="AO347" t="s">
        <v>5854</v>
      </c>
      <c r="AP347" t="s">
        <v>5855</v>
      </c>
      <c r="AQ347" t="s">
        <v>5856</v>
      </c>
      <c r="AR347">
        <v>0.09</v>
      </c>
      <c r="AS347" t="s">
        <v>154</v>
      </c>
      <c r="AT347">
        <v>1</v>
      </c>
      <c r="AU347">
        <v>12216.983744783112</v>
      </c>
      <c r="AV347">
        <v>2316.3592873374473</v>
      </c>
      <c r="AX347">
        <v>229.48668203513299</v>
      </c>
      <c r="AY347">
        <v>280.04079447635797</v>
      </c>
      <c r="AZ347">
        <v>2279.3000000000002</v>
      </c>
      <c r="BF347">
        <v>1691</v>
      </c>
      <c r="BJ347" s="1"/>
    </row>
    <row r="348" spans="1:63" x14ac:dyDescent="0.25">
      <c r="A348">
        <v>8183</v>
      </c>
      <c r="B348" t="s">
        <v>5857</v>
      </c>
      <c r="C348" t="s">
        <v>5858</v>
      </c>
      <c r="D348" t="s">
        <v>5859</v>
      </c>
      <c r="F348" s="1">
        <v>44265</v>
      </c>
      <c r="G348" s="1">
        <v>44560</v>
      </c>
      <c r="H348" t="s">
        <v>98</v>
      </c>
      <c r="I348" t="s">
        <v>639</v>
      </c>
      <c r="J348" t="s">
        <v>5696</v>
      </c>
      <c r="K348" t="s">
        <v>69</v>
      </c>
      <c r="L348" t="s">
        <v>120</v>
      </c>
      <c r="M348" t="s">
        <v>69</v>
      </c>
      <c r="N348" t="s">
        <v>1661</v>
      </c>
      <c r="P348" t="s">
        <v>2551</v>
      </c>
      <c r="Q348" t="s">
        <v>2552</v>
      </c>
      <c r="R348" t="s">
        <v>1664</v>
      </c>
      <c r="S348" t="s">
        <v>2553</v>
      </c>
      <c r="T348" t="s">
        <v>5809</v>
      </c>
      <c r="U348" t="s">
        <v>5810</v>
      </c>
      <c r="V348" t="s">
        <v>5700</v>
      </c>
      <c r="W348" t="s">
        <v>5701</v>
      </c>
      <c r="X348" t="s">
        <v>5702</v>
      </c>
      <c r="Y348" t="s">
        <v>5703</v>
      </c>
      <c r="Z348">
        <v>470</v>
      </c>
      <c r="AA348" t="s">
        <v>1672</v>
      </c>
      <c r="AB348" t="s">
        <v>1673</v>
      </c>
      <c r="AC348" t="s">
        <v>1674</v>
      </c>
      <c r="AD348" t="s">
        <v>1675</v>
      </c>
      <c r="AE348" s="4"/>
      <c r="AR348">
        <v>0</v>
      </c>
      <c r="AS348" t="s">
        <v>154</v>
      </c>
      <c r="AT348">
        <v>2</v>
      </c>
      <c r="AU348">
        <v>0</v>
      </c>
      <c r="AV348">
        <v>0</v>
      </c>
      <c r="AX348">
        <v>477.814286872092</v>
      </c>
      <c r="AY348">
        <v>481.85439916585943</v>
      </c>
      <c r="AZ348">
        <v>2832.7815599999999</v>
      </c>
      <c r="BF348">
        <v>265</v>
      </c>
      <c r="BJ348" s="1"/>
    </row>
    <row r="349" spans="1:63" ht="315.75" x14ac:dyDescent="0.3">
      <c r="A349">
        <v>8184</v>
      </c>
      <c r="B349" t="s">
        <v>5860</v>
      </c>
      <c r="C349" t="s">
        <v>5861</v>
      </c>
      <c r="D349" t="s">
        <v>5862</v>
      </c>
      <c r="E349" t="s">
        <v>5863</v>
      </c>
      <c r="F349" s="1">
        <v>45107</v>
      </c>
      <c r="G349" s="1">
        <v>45290</v>
      </c>
      <c r="H349" t="s">
        <v>615</v>
      </c>
      <c r="I349" t="s">
        <v>515</v>
      </c>
      <c r="K349" t="s">
        <v>303</v>
      </c>
      <c r="L349" t="s">
        <v>99</v>
      </c>
      <c r="M349" t="s">
        <v>120</v>
      </c>
      <c r="O349" t="s">
        <v>5864</v>
      </c>
      <c r="P349" t="s">
        <v>5865</v>
      </c>
      <c r="Q349" t="s">
        <v>5866</v>
      </c>
      <c r="R349" t="s">
        <v>817</v>
      </c>
      <c r="S349" t="s">
        <v>5867</v>
      </c>
      <c r="T349" t="s">
        <v>2943</v>
      </c>
      <c r="U349" t="s">
        <v>2944</v>
      </c>
      <c r="V349" t="s">
        <v>2773</v>
      </c>
      <c r="W349" t="s">
        <v>2774</v>
      </c>
      <c r="X349" t="s">
        <v>2775</v>
      </c>
      <c r="Y349" t="s">
        <v>1671</v>
      </c>
      <c r="Z349">
        <v>465</v>
      </c>
      <c r="AA349" t="s">
        <v>1707</v>
      </c>
      <c r="AB349" t="s">
        <v>1708</v>
      </c>
      <c r="AC349" t="s">
        <v>1709</v>
      </c>
      <c r="AD349" t="s">
        <v>1675</v>
      </c>
      <c r="AE349" s="4" t="s">
        <v>5868</v>
      </c>
      <c r="AF349" s="3">
        <v>1600000</v>
      </c>
      <c r="AG349" s="3" t="s">
        <v>19447</v>
      </c>
      <c r="AH349" t="s">
        <v>5869</v>
      </c>
      <c r="AI349" t="s">
        <v>5870</v>
      </c>
      <c r="AJ349" t="s">
        <v>5871</v>
      </c>
      <c r="AK349" t="s">
        <v>5872</v>
      </c>
      <c r="AL349" t="s">
        <v>5873</v>
      </c>
      <c r="AM349" t="s">
        <v>5874</v>
      </c>
      <c r="AN349" t="s">
        <v>5875</v>
      </c>
      <c r="AO349" t="s">
        <v>5876</v>
      </c>
      <c r="AP349" t="s">
        <v>5877</v>
      </c>
      <c r="AQ349" t="s">
        <v>5878</v>
      </c>
      <c r="AR349">
        <v>0.15</v>
      </c>
      <c r="AS349" t="s">
        <v>94</v>
      </c>
      <c r="AT349">
        <v>0</v>
      </c>
      <c r="AU349">
        <v>388951.44524581288</v>
      </c>
      <c r="AV349">
        <v>125736.82554821008</v>
      </c>
      <c r="AW349">
        <v>1946.3576</v>
      </c>
      <c r="AX349">
        <v>1672.301915840575</v>
      </c>
      <c r="AY349">
        <v>260.86781363071412</v>
      </c>
      <c r="AZ349">
        <v>2008.4640000000002</v>
      </c>
      <c r="BA349">
        <v>1195.8696</v>
      </c>
      <c r="BB349">
        <v>325.24570007115568</v>
      </c>
      <c r="BC349">
        <v>121.38294378769206</v>
      </c>
      <c r="BD349">
        <v>105.14258874730996</v>
      </c>
      <c r="BE349">
        <v>39.239617731502761</v>
      </c>
      <c r="BF349">
        <v>995</v>
      </c>
      <c r="BG349" t="s">
        <v>5879</v>
      </c>
      <c r="BJ349" s="1"/>
    </row>
    <row r="350" spans="1:63" ht="16.5" x14ac:dyDescent="0.3">
      <c r="A350">
        <v>8185</v>
      </c>
      <c r="B350" t="s">
        <v>5880</v>
      </c>
      <c r="C350" t="s">
        <v>5881</v>
      </c>
      <c r="D350" t="s">
        <v>5882</v>
      </c>
      <c r="E350" t="s">
        <v>5883</v>
      </c>
      <c r="F350" s="1">
        <v>44576</v>
      </c>
      <c r="G350" s="1">
        <v>44773</v>
      </c>
      <c r="H350" t="s">
        <v>119</v>
      </c>
      <c r="I350" t="s">
        <v>639</v>
      </c>
      <c r="K350" t="s">
        <v>100</v>
      </c>
      <c r="L350" t="s">
        <v>100</v>
      </c>
      <c r="M350" t="s">
        <v>303</v>
      </c>
      <c r="N350" t="s">
        <v>2812</v>
      </c>
      <c r="O350" t="s">
        <v>5884</v>
      </c>
      <c r="P350" t="s">
        <v>5242</v>
      </c>
      <c r="Q350" t="s">
        <v>5243</v>
      </c>
      <c r="R350" t="s">
        <v>817</v>
      </c>
      <c r="S350" t="s">
        <v>5244</v>
      </c>
      <c r="T350" t="s">
        <v>2851</v>
      </c>
      <c r="U350" t="s">
        <v>2852</v>
      </c>
      <c r="V350" t="s">
        <v>2773</v>
      </c>
      <c r="W350" t="s">
        <v>2774</v>
      </c>
      <c r="X350" t="s">
        <v>2775</v>
      </c>
      <c r="Y350" t="s">
        <v>1671</v>
      </c>
      <c r="Z350">
        <v>465</v>
      </c>
      <c r="AA350" t="s">
        <v>1707</v>
      </c>
      <c r="AB350" t="s">
        <v>1708</v>
      </c>
      <c r="AC350" t="s">
        <v>1709</v>
      </c>
      <c r="AD350" t="s">
        <v>1675</v>
      </c>
      <c r="AE350" s="4" t="s">
        <v>5885</v>
      </c>
      <c r="AF350" s="3">
        <v>3580000</v>
      </c>
      <c r="AG350" s="3" t="s">
        <v>19447</v>
      </c>
      <c r="AH350" t="s">
        <v>5886</v>
      </c>
      <c r="AI350" t="s">
        <v>5887</v>
      </c>
      <c r="AJ350" t="s">
        <v>5888</v>
      </c>
      <c r="AK350" t="s">
        <v>5889</v>
      </c>
      <c r="AL350" t="s">
        <v>5890</v>
      </c>
      <c r="AM350" t="s">
        <v>5891</v>
      </c>
      <c r="AN350" t="s">
        <v>5892</v>
      </c>
      <c r="AO350" t="s">
        <v>5893</v>
      </c>
      <c r="AP350" t="s">
        <v>5894</v>
      </c>
      <c r="AQ350" t="s">
        <v>5895</v>
      </c>
      <c r="AR350">
        <v>0.36</v>
      </c>
      <c r="AS350" t="s">
        <v>94</v>
      </c>
      <c r="AT350">
        <v>0</v>
      </c>
      <c r="AU350">
        <v>44370.146013431389</v>
      </c>
      <c r="AV350">
        <v>25372.813175676496</v>
      </c>
      <c r="AW350">
        <v>795.55707959999995</v>
      </c>
      <c r="AX350">
        <v>1196.09793090935</v>
      </c>
      <c r="AY350">
        <v>428.76960390956884</v>
      </c>
      <c r="AZ350">
        <v>4022.2027899999998</v>
      </c>
      <c r="BA350">
        <v>172.44290459999999</v>
      </c>
      <c r="BB350">
        <v>257.30340205271273</v>
      </c>
      <c r="BC350">
        <v>10.577805431946622</v>
      </c>
      <c r="BD350">
        <v>147.13747274514705</v>
      </c>
      <c r="BE350">
        <v>6.0488572868836865</v>
      </c>
      <c r="BF350">
        <v>478</v>
      </c>
      <c r="BG350" t="s">
        <v>5896</v>
      </c>
      <c r="BH350" t="s">
        <v>5897</v>
      </c>
      <c r="BJ350" s="1"/>
      <c r="BK350">
        <v>32.13185</v>
      </c>
    </row>
    <row r="351" spans="1:63" ht="16.5" x14ac:dyDescent="0.3">
      <c r="A351">
        <v>8186</v>
      </c>
      <c r="B351" t="s">
        <v>5898</v>
      </c>
      <c r="C351" t="s">
        <v>5899</v>
      </c>
      <c r="D351" t="s">
        <v>5900</v>
      </c>
      <c r="E351" t="s">
        <v>5901</v>
      </c>
      <c r="F351" s="1">
        <v>44673</v>
      </c>
      <c r="G351" s="1">
        <v>45630</v>
      </c>
      <c r="H351" t="s">
        <v>119</v>
      </c>
      <c r="I351" t="s">
        <v>66</v>
      </c>
      <c r="J351" t="s">
        <v>2394</v>
      </c>
      <c r="K351" t="s">
        <v>68</v>
      </c>
      <c r="L351" t="s">
        <v>133</v>
      </c>
      <c r="M351" t="s">
        <v>120</v>
      </c>
      <c r="N351" t="s">
        <v>3526</v>
      </c>
      <c r="O351" t="s">
        <v>5902</v>
      </c>
      <c r="P351" t="s">
        <v>5490</v>
      </c>
      <c r="Q351" t="s">
        <v>5491</v>
      </c>
      <c r="R351" t="s">
        <v>753</v>
      </c>
      <c r="S351" t="s">
        <v>5492</v>
      </c>
      <c r="T351" t="s">
        <v>5584</v>
      </c>
      <c r="U351" t="s">
        <v>5585</v>
      </c>
      <c r="V351" t="s">
        <v>3286</v>
      </c>
      <c r="W351" t="s">
        <v>3287</v>
      </c>
      <c r="X351" t="s">
        <v>3288</v>
      </c>
      <c r="Y351" t="s">
        <v>109</v>
      </c>
      <c r="Z351">
        <v>465</v>
      </c>
      <c r="AA351" t="s">
        <v>1707</v>
      </c>
      <c r="AB351" t="s">
        <v>1708</v>
      </c>
      <c r="AC351" t="s">
        <v>1709</v>
      </c>
      <c r="AD351" t="s">
        <v>1675</v>
      </c>
      <c r="AE351" s="4" t="s">
        <v>5903</v>
      </c>
      <c r="AF351" s="3">
        <v>9000000</v>
      </c>
      <c r="AG351" s="3" t="s">
        <v>19447</v>
      </c>
      <c r="AH351" t="s">
        <v>5904</v>
      </c>
      <c r="AI351" t="s">
        <v>5905</v>
      </c>
      <c r="AJ351" t="s">
        <v>5906</v>
      </c>
      <c r="AK351" t="s">
        <v>5907</v>
      </c>
      <c r="AL351" t="s">
        <v>5908</v>
      </c>
      <c r="AM351" t="s">
        <v>5909</v>
      </c>
      <c r="AN351" t="s">
        <v>5910</v>
      </c>
      <c r="AO351" t="s">
        <v>5911</v>
      </c>
      <c r="AP351" t="s">
        <v>5912</v>
      </c>
      <c r="AQ351" t="s">
        <v>5913</v>
      </c>
      <c r="AR351">
        <v>0.56000000000000005</v>
      </c>
      <c r="AS351" t="s">
        <v>94</v>
      </c>
      <c r="AT351">
        <v>0</v>
      </c>
      <c r="AU351">
        <v>195020.06563176549</v>
      </c>
      <c r="AV351">
        <v>138748.96493388654</v>
      </c>
      <c r="AW351">
        <v>8827.7460128000002</v>
      </c>
      <c r="AX351">
        <v>1030.5344571736532</v>
      </c>
      <c r="AY351">
        <v>963.54354546613752</v>
      </c>
      <c r="AZ351">
        <v>2874.8760499999994</v>
      </c>
      <c r="BA351">
        <v>3.3333333333333299</v>
      </c>
      <c r="BB351">
        <v>58506.019689529705</v>
      </c>
      <c r="BC351">
        <v>67.757428198607087</v>
      </c>
      <c r="BD351">
        <v>41624.689480166002</v>
      </c>
      <c r="BE351">
        <v>48.206696058087878</v>
      </c>
      <c r="BF351">
        <v>1335</v>
      </c>
      <c r="BG351" t="s">
        <v>5914</v>
      </c>
      <c r="BH351" t="s">
        <v>5915</v>
      </c>
      <c r="BI351">
        <v>7155</v>
      </c>
      <c r="BJ351" s="1">
        <v>44673</v>
      </c>
      <c r="BK351">
        <v>20.345890000000001</v>
      </c>
    </row>
    <row r="352" spans="1:63" ht="30.75" x14ac:dyDescent="0.3">
      <c r="A352">
        <v>8187</v>
      </c>
      <c r="B352" t="s">
        <v>5916</v>
      </c>
      <c r="C352" t="s">
        <v>5917</v>
      </c>
      <c r="D352" t="s">
        <v>5918</v>
      </c>
      <c r="E352" t="s">
        <v>5919</v>
      </c>
      <c r="F352" s="1">
        <v>44166</v>
      </c>
      <c r="G352" s="1">
        <v>44742</v>
      </c>
      <c r="H352" t="s">
        <v>65</v>
      </c>
      <c r="I352" t="s">
        <v>515</v>
      </c>
      <c r="J352" t="s">
        <v>5920</v>
      </c>
      <c r="K352" t="s">
        <v>100</v>
      </c>
      <c r="L352" t="s">
        <v>100</v>
      </c>
      <c r="M352" t="s">
        <v>120</v>
      </c>
      <c r="N352" t="s">
        <v>2869</v>
      </c>
      <c r="P352" t="s">
        <v>5921</v>
      </c>
      <c r="Q352" t="s">
        <v>5922</v>
      </c>
      <c r="R352" t="s">
        <v>753</v>
      </c>
      <c r="S352" t="s">
        <v>5923</v>
      </c>
      <c r="T352" t="s">
        <v>3284</v>
      </c>
      <c r="U352" t="s">
        <v>3285</v>
      </c>
      <c r="V352" t="s">
        <v>3286</v>
      </c>
      <c r="W352" t="s">
        <v>3287</v>
      </c>
      <c r="X352" t="s">
        <v>3288</v>
      </c>
      <c r="Y352" t="s">
        <v>109</v>
      </c>
      <c r="Z352">
        <v>465</v>
      </c>
      <c r="AA352" t="s">
        <v>1707</v>
      </c>
      <c r="AB352" t="s">
        <v>1708</v>
      </c>
      <c r="AC352" t="s">
        <v>1709</v>
      </c>
      <c r="AD352" t="s">
        <v>1675</v>
      </c>
      <c r="AE352" s="4" t="s">
        <v>5924</v>
      </c>
      <c r="AF352" s="3">
        <v>4800000</v>
      </c>
      <c r="AG352" s="3" t="s">
        <v>19447</v>
      </c>
      <c r="AH352" t="s">
        <v>5925</v>
      </c>
      <c r="AI352" t="s">
        <v>5926</v>
      </c>
      <c r="AJ352" t="s">
        <v>5927</v>
      </c>
      <c r="AK352" t="s">
        <v>5928</v>
      </c>
      <c r="AL352" t="s">
        <v>5929</v>
      </c>
      <c r="AM352" t="s">
        <v>5930</v>
      </c>
      <c r="AN352" t="s">
        <v>5919</v>
      </c>
      <c r="AO352" t="s">
        <v>5931</v>
      </c>
      <c r="AP352" t="s">
        <v>5932</v>
      </c>
      <c r="AQ352" t="s">
        <v>5933</v>
      </c>
      <c r="AR352">
        <v>0.36</v>
      </c>
      <c r="AS352" t="s">
        <v>94</v>
      </c>
      <c r="AT352">
        <v>0</v>
      </c>
      <c r="AU352">
        <v>26842.033677474563</v>
      </c>
      <c r="AV352">
        <v>13521.250462902128</v>
      </c>
      <c r="AW352">
        <v>2212.8993740000001</v>
      </c>
      <c r="AX352">
        <v>3787.5999428288897</v>
      </c>
      <c r="AY352">
        <v>1238.7063930509203</v>
      </c>
      <c r="AZ352">
        <v>4663.6258574999993</v>
      </c>
      <c r="BA352">
        <v>2069.4819000000002</v>
      </c>
      <c r="BB352">
        <v>12.970412390402915</v>
      </c>
      <c r="BC352">
        <v>3.9865742008324849</v>
      </c>
      <c r="BD352">
        <v>6.5336403584405014</v>
      </c>
      <c r="BE352">
        <v>2.0081737809469669</v>
      </c>
      <c r="BF352">
        <v>447</v>
      </c>
      <c r="BG352" t="s">
        <v>5934</v>
      </c>
      <c r="BH352" t="s">
        <v>5934</v>
      </c>
      <c r="BJ352" s="1"/>
      <c r="BK352">
        <v>47.71331</v>
      </c>
    </row>
    <row r="353" spans="1:63" ht="45.75" x14ac:dyDescent="0.3">
      <c r="A353">
        <v>8188</v>
      </c>
      <c r="B353" t="s">
        <v>5935</v>
      </c>
      <c r="C353" t="s">
        <v>5936</v>
      </c>
      <c r="D353" t="s">
        <v>5937</v>
      </c>
      <c r="E353" t="s">
        <v>5938</v>
      </c>
      <c r="F353" s="1">
        <v>45214</v>
      </c>
      <c r="G353" s="1">
        <v>46310</v>
      </c>
      <c r="H353" t="s">
        <v>119</v>
      </c>
      <c r="I353" t="s">
        <v>515</v>
      </c>
      <c r="K353" t="s">
        <v>99</v>
      </c>
      <c r="L353" t="s">
        <v>133</v>
      </c>
      <c r="M353" t="s">
        <v>120</v>
      </c>
      <c r="N353" t="s">
        <v>3074</v>
      </c>
      <c r="P353" t="s">
        <v>5939</v>
      </c>
      <c r="Q353" t="s">
        <v>5940</v>
      </c>
      <c r="R353" t="s">
        <v>753</v>
      </c>
      <c r="S353" t="s">
        <v>5941</v>
      </c>
      <c r="T353" t="s">
        <v>3284</v>
      </c>
      <c r="U353" t="s">
        <v>3285</v>
      </c>
      <c r="V353" t="s">
        <v>3286</v>
      </c>
      <c r="W353" t="s">
        <v>3287</v>
      </c>
      <c r="X353" t="s">
        <v>3288</v>
      </c>
      <c r="Y353" t="s">
        <v>109</v>
      </c>
      <c r="Z353">
        <v>465</v>
      </c>
      <c r="AA353" t="s">
        <v>1707</v>
      </c>
      <c r="AB353" t="s">
        <v>1708</v>
      </c>
      <c r="AC353" t="s">
        <v>1709</v>
      </c>
      <c r="AD353" t="s">
        <v>1675</v>
      </c>
      <c r="AE353" s="4" t="s">
        <v>5942</v>
      </c>
      <c r="AF353" s="3">
        <v>2472000</v>
      </c>
      <c r="AG353" t="s">
        <v>19447</v>
      </c>
      <c r="AH353" t="s">
        <v>5943</v>
      </c>
      <c r="AI353" t="s">
        <v>5944</v>
      </c>
      <c r="AJ353" t="s">
        <v>5945</v>
      </c>
      <c r="AK353" t="s">
        <v>5946</v>
      </c>
      <c r="AL353" t="s">
        <v>5947</v>
      </c>
      <c r="AM353" t="s">
        <v>5948</v>
      </c>
      <c r="AN353" t="s">
        <v>5949</v>
      </c>
      <c r="AO353" t="s">
        <v>5950</v>
      </c>
      <c r="AP353" t="s">
        <v>5951</v>
      </c>
      <c r="AQ353" t="s">
        <v>5952</v>
      </c>
      <c r="AR353">
        <v>0.35</v>
      </c>
      <c r="AS353" t="s">
        <v>890</v>
      </c>
      <c r="AT353">
        <v>0</v>
      </c>
      <c r="AU353">
        <v>99261.12057963894</v>
      </c>
      <c r="AV353">
        <v>59766.70176752071</v>
      </c>
      <c r="AW353">
        <v>3035.4960000000001</v>
      </c>
      <c r="AX353">
        <v>2678.4018628288895</v>
      </c>
      <c r="AY353">
        <v>1238.7063930509203</v>
      </c>
      <c r="AZ353">
        <v>4663.4644774999997</v>
      </c>
      <c r="BA353">
        <v>965.21349999999995</v>
      </c>
      <c r="BB353">
        <v>102.83851249452991</v>
      </c>
      <c r="BC353">
        <v>17.634890639760169</v>
      </c>
      <c r="BD353">
        <v>61.920706421450504</v>
      </c>
      <c r="BE353">
        <v>10.618248549025422</v>
      </c>
      <c r="BF353">
        <v>2015</v>
      </c>
      <c r="BH353" t="s">
        <v>5953</v>
      </c>
      <c r="BJ353" s="1"/>
      <c r="BK353">
        <v>47.551929999999999</v>
      </c>
    </row>
    <row r="354" spans="1:63" ht="16.5" x14ac:dyDescent="0.3">
      <c r="A354">
        <v>8189</v>
      </c>
      <c r="B354" t="s">
        <v>5954</v>
      </c>
      <c r="C354" t="s">
        <v>5955</v>
      </c>
      <c r="D354" t="s">
        <v>5956</v>
      </c>
      <c r="E354" t="s">
        <v>5957</v>
      </c>
      <c r="F354" s="1">
        <v>44134</v>
      </c>
      <c r="G354" s="1">
        <v>45657</v>
      </c>
      <c r="H354" t="s">
        <v>65</v>
      </c>
      <c r="I354" t="s">
        <v>515</v>
      </c>
      <c r="J354" t="s">
        <v>1959</v>
      </c>
      <c r="K354" t="s">
        <v>303</v>
      </c>
      <c r="L354" t="s">
        <v>99</v>
      </c>
      <c r="M354" t="s">
        <v>120</v>
      </c>
      <c r="N354" t="s">
        <v>2869</v>
      </c>
      <c r="P354" t="s">
        <v>5958</v>
      </c>
      <c r="Q354" t="s">
        <v>5959</v>
      </c>
      <c r="R354" t="s">
        <v>753</v>
      </c>
      <c r="S354" t="s">
        <v>5960</v>
      </c>
      <c r="T354" t="s">
        <v>3284</v>
      </c>
      <c r="U354" t="s">
        <v>3285</v>
      </c>
      <c r="V354" t="s">
        <v>3286</v>
      </c>
      <c r="W354" t="s">
        <v>3287</v>
      </c>
      <c r="X354" t="s">
        <v>3288</v>
      </c>
      <c r="Y354" t="s">
        <v>109</v>
      </c>
      <c r="Z354">
        <v>465</v>
      </c>
      <c r="AA354" t="s">
        <v>1707</v>
      </c>
      <c r="AB354" t="s">
        <v>1708</v>
      </c>
      <c r="AC354" t="s">
        <v>1709</v>
      </c>
      <c r="AD354" t="s">
        <v>1675</v>
      </c>
      <c r="AE354" s="4" t="s">
        <v>5961</v>
      </c>
      <c r="AF354" s="3">
        <v>14063601</v>
      </c>
      <c r="AG354" s="3" t="s">
        <v>19447</v>
      </c>
      <c r="AH354" t="s">
        <v>5962</v>
      </c>
      <c r="AI354" t="s">
        <v>5963</v>
      </c>
      <c r="AJ354" t="s">
        <v>5964</v>
      </c>
      <c r="AK354" t="s">
        <v>5965</v>
      </c>
      <c r="AL354" t="s">
        <v>5966</v>
      </c>
      <c r="AM354" t="s">
        <v>5967</v>
      </c>
      <c r="AN354" t="s">
        <v>5968</v>
      </c>
      <c r="AO354" t="s">
        <v>5969</v>
      </c>
      <c r="AP354" t="s">
        <v>5970</v>
      </c>
      <c r="AQ354" t="s">
        <v>5971</v>
      </c>
      <c r="AR354">
        <v>0.15</v>
      </c>
      <c r="AS354" t="s">
        <v>94</v>
      </c>
      <c r="AT354">
        <v>0</v>
      </c>
      <c r="AU354">
        <v>80502.475909142595</v>
      </c>
      <c r="AV354">
        <v>22654.413244389183</v>
      </c>
      <c r="AW354">
        <v>4110.0465131999999</v>
      </c>
      <c r="AX354">
        <v>7123.2549622877796</v>
      </c>
      <c r="AY354">
        <v>2295.6005421340969</v>
      </c>
      <c r="AZ354">
        <v>13416.834687499999</v>
      </c>
      <c r="BA354">
        <v>2699.2893800000002</v>
      </c>
      <c r="BB354">
        <v>29.823581163847873</v>
      </c>
      <c r="BC354">
        <v>4.9951511648812019</v>
      </c>
      <c r="BD354">
        <v>8.3927323288284068</v>
      </c>
      <c r="BE354">
        <v>1.405698612737438</v>
      </c>
      <c r="BF354">
        <v>1362</v>
      </c>
      <c r="BG354" t="s">
        <v>5972</v>
      </c>
      <c r="BH354" t="s">
        <v>5972</v>
      </c>
      <c r="BI354">
        <v>5599</v>
      </c>
      <c r="BJ354" s="1">
        <v>44560</v>
      </c>
      <c r="BK354">
        <v>60.763420000000004</v>
      </c>
    </row>
    <row r="355" spans="1:63" ht="30.75" x14ac:dyDescent="0.3">
      <c r="A355">
        <v>8190</v>
      </c>
      <c r="B355" t="s">
        <v>5973</v>
      </c>
      <c r="C355" t="s">
        <v>5974</v>
      </c>
      <c r="D355" t="s">
        <v>5975</v>
      </c>
      <c r="E355" t="s">
        <v>5976</v>
      </c>
      <c r="F355" s="1">
        <v>44344</v>
      </c>
      <c r="G355" s="1">
        <v>44911</v>
      </c>
      <c r="H355" t="s">
        <v>119</v>
      </c>
      <c r="I355" t="s">
        <v>639</v>
      </c>
      <c r="J355" t="s">
        <v>5977</v>
      </c>
      <c r="K355" t="s">
        <v>133</v>
      </c>
      <c r="L355" t="s">
        <v>100</v>
      </c>
      <c r="M355" t="s">
        <v>120</v>
      </c>
      <c r="N355" t="s">
        <v>2869</v>
      </c>
      <c r="O355" t="s">
        <v>5978</v>
      </c>
      <c r="P355" t="s">
        <v>5979</v>
      </c>
      <c r="Q355" t="s">
        <v>5980</v>
      </c>
      <c r="R355" t="s">
        <v>753</v>
      </c>
      <c r="S355" t="s">
        <v>5981</v>
      </c>
      <c r="T355" t="s">
        <v>3284</v>
      </c>
      <c r="U355" t="s">
        <v>3285</v>
      </c>
      <c r="V355" t="s">
        <v>3286</v>
      </c>
      <c r="W355" t="s">
        <v>3287</v>
      </c>
      <c r="X355" t="s">
        <v>3288</v>
      </c>
      <c r="Y355" t="s">
        <v>109</v>
      </c>
      <c r="Z355">
        <v>465</v>
      </c>
      <c r="AA355" t="s">
        <v>1707</v>
      </c>
      <c r="AB355" t="s">
        <v>1708</v>
      </c>
      <c r="AC355" t="s">
        <v>1709</v>
      </c>
      <c r="AD355" t="s">
        <v>1675</v>
      </c>
      <c r="AE355" s="4" t="s">
        <v>5982</v>
      </c>
      <c r="AF355" s="3">
        <v>7400000</v>
      </c>
      <c r="AG355" s="3" t="s">
        <v>19447</v>
      </c>
      <c r="AH355" t="s">
        <v>5983</v>
      </c>
      <c r="AI355" t="s">
        <v>5984</v>
      </c>
      <c r="AJ355" t="s">
        <v>5985</v>
      </c>
      <c r="AK355" t="s">
        <v>5986</v>
      </c>
      <c r="AL355" t="s">
        <v>5987</v>
      </c>
      <c r="AM355" t="s">
        <v>5988</v>
      </c>
      <c r="AN355" t="s">
        <v>5989</v>
      </c>
      <c r="AO355" t="s">
        <v>5990</v>
      </c>
      <c r="AP355" t="s">
        <v>5991</v>
      </c>
      <c r="AQ355" t="s">
        <v>5992</v>
      </c>
      <c r="AR355">
        <v>0.42</v>
      </c>
      <c r="AS355" t="s">
        <v>94</v>
      </c>
      <c r="AT355">
        <v>0</v>
      </c>
      <c r="AU355">
        <v>4060.3192427023082</v>
      </c>
      <c r="AV355">
        <v>125.62190432766798</v>
      </c>
      <c r="AW355">
        <v>2646.7058404000004</v>
      </c>
      <c r="AX355">
        <v>4101.6475032288899</v>
      </c>
      <c r="AY355">
        <v>1238.7063930509203</v>
      </c>
      <c r="AZ355">
        <v>4743.4726675000002</v>
      </c>
      <c r="BA355">
        <v>2348.5544835999999</v>
      </c>
      <c r="BB355">
        <v>1.7288588666158669</v>
      </c>
      <c r="BC355">
        <v>0.57251885197203989</v>
      </c>
      <c r="BD355">
        <v>5.3489031319004135E-2</v>
      </c>
      <c r="BE355">
        <v>1.771311666625297E-2</v>
      </c>
      <c r="BF355">
        <v>616</v>
      </c>
      <c r="BG355" t="s">
        <v>5993</v>
      </c>
      <c r="BH355" t="s">
        <v>5993</v>
      </c>
      <c r="BI355">
        <v>7210</v>
      </c>
      <c r="BJ355" s="1">
        <v>44344</v>
      </c>
      <c r="BK355">
        <v>127.56012</v>
      </c>
    </row>
    <row r="356" spans="1:63" ht="45" x14ac:dyDescent="0.25">
      <c r="A356">
        <v>8191</v>
      </c>
      <c r="B356" t="s">
        <v>5994</v>
      </c>
      <c r="C356" t="s">
        <v>5995</v>
      </c>
      <c r="D356" t="s">
        <v>5996</v>
      </c>
      <c r="E356" t="s">
        <v>5997</v>
      </c>
      <c r="F356" s="1">
        <v>44135</v>
      </c>
      <c r="G356" s="1">
        <v>44896</v>
      </c>
      <c r="H356" t="s">
        <v>65</v>
      </c>
      <c r="I356" t="s">
        <v>66</v>
      </c>
      <c r="K356" t="s">
        <v>68</v>
      </c>
      <c r="L356" t="s">
        <v>133</v>
      </c>
      <c r="M356" t="s">
        <v>303</v>
      </c>
      <c r="N356" t="s">
        <v>3526</v>
      </c>
      <c r="O356" t="s">
        <v>5998</v>
      </c>
      <c r="P356" t="s">
        <v>5999</v>
      </c>
      <c r="Q356" t="s">
        <v>6000</v>
      </c>
      <c r="R356" t="s">
        <v>753</v>
      </c>
      <c r="S356" t="s">
        <v>6001</v>
      </c>
      <c r="T356" t="s">
        <v>5584</v>
      </c>
      <c r="U356" t="s">
        <v>5585</v>
      </c>
      <c r="V356" t="s">
        <v>3286</v>
      </c>
      <c r="W356" t="s">
        <v>3287</v>
      </c>
      <c r="X356" t="s">
        <v>3288</v>
      </c>
      <c r="Y356" t="s">
        <v>109</v>
      </c>
      <c r="Z356">
        <v>465</v>
      </c>
      <c r="AA356" t="s">
        <v>1707</v>
      </c>
      <c r="AB356" t="s">
        <v>1708</v>
      </c>
      <c r="AC356" t="s">
        <v>1709</v>
      </c>
      <c r="AD356" t="s">
        <v>1675</v>
      </c>
      <c r="AE356" s="4" t="s">
        <v>6002</v>
      </c>
      <c r="AH356" t="s">
        <v>6003</v>
      </c>
      <c r="AI356" t="s">
        <v>6004</v>
      </c>
      <c r="AJ356" t="s">
        <v>6005</v>
      </c>
      <c r="AK356" t="s">
        <v>6006</v>
      </c>
      <c r="AL356" t="s">
        <v>6007</v>
      </c>
      <c r="AM356" t="s">
        <v>6008</v>
      </c>
      <c r="AN356" t="s">
        <v>5997</v>
      </c>
      <c r="AO356" t="s">
        <v>6009</v>
      </c>
      <c r="AP356" t="s">
        <v>6010</v>
      </c>
      <c r="AQ356" t="s">
        <v>6011</v>
      </c>
      <c r="AR356">
        <v>0.56000000000000005</v>
      </c>
      <c r="AS356" t="s">
        <v>94</v>
      </c>
      <c r="AT356">
        <v>0</v>
      </c>
      <c r="AU356">
        <v>8400.5684860569745</v>
      </c>
      <c r="AV356">
        <v>4165.9264814545604</v>
      </c>
      <c r="AW356">
        <v>3231.8784000000001</v>
      </c>
      <c r="AX356">
        <v>2646.473657173653</v>
      </c>
      <c r="AY356">
        <v>963.54354546613752</v>
      </c>
      <c r="AZ356">
        <v>3078.2182399999997</v>
      </c>
      <c r="BA356">
        <v>1349.9493333333335</v>
      </c>
      <c r="BB356">
        <v>6.2228768729520025</v>
      </c>
      <c r="BC356">
        <v>1.8970755616037784</v>
      </c>
      <c r="BD356">
        <v>3.0859872875139214</v>
      </c>
      <c r="BE356">
        <v>0.94077886901615848</v>
      </c>
      <c r="BF356">
        <v>601</v>
      </c>
      <c r="BG356" t="s">
        <v>6012</v>
      </c>
      <c r="BH356" t="s">
        <v>6013</v>
      </c>
      <c r="BJ356" s="1"/>
      <c r="BK356">
        <v>223.68808000000001</v>
      </c>
    </row>
    <row r="357" spans="1:63" ht="30.75" x14ac:dyDescent="0.3">
      <c r="A357">
        <v>8192</v>
      </c>
      <c r="B357" t="s">
        <v>6014</v>
      </c>
      <c r="C357" t="s">
        <v>6015</v>
      </c>
      <c r="D357" t="s">
        <v>6016</v>
      </c>
      <c r="E357" t="s">
        <v>6017</v>
      </c>
      <c r="F357" s="1">
        <v>44379</v>
      </c>
      <c r="G357" s="1">
        <v>45595</v>
      </c>
      <c r="H357" t="s">
        <v>119</v>
      </c>
      <c r="I357" t="s">
        <v>66</v>
      </c>
      <c r="K357" t="s">
        <v>68</v>
      </c>
      <c r="L357" t="s">
        <v>133</v>
      </c>
      <c r="M357" t="s">
        <v>69</v>
      </c>
      <c r="N357" t="s">
        <v>3526</v>
      </c>
      <c r="O357" t="s">
        <v>6018</v>
      </c>
      <c r="P357" t="s">
        <v>6019</v>
      </c>
      <c r="Q357" t="s">
        <v>6020</v>
      </c>
      <c r="R357" t="s">
        <v>753</v>
      </c>
      <c r="S357" t="s">
        <v>6021</v>
      </c>
      <c r="T357" t="s">
        <v>5584</v>
      </c>
      <c r="U357" t="s">
        <v>5585</v>
      </c>
      <c r="V357" t="s">
        <v>3286</v>
      </c>
      <c r="W357" t="s">
        <v>3287</v>
      </c>
      <c r="X357" t="s">
        <v>3288</v>
      </c>
      <c r="Y357" t="s">
        <v>109</v>
      </c>
      <c r="Z357">
        <v>465</v>
      </c>
      <c r="AA357" t="s">
        <v>1707</v>
      </c>
      <c r="AB357" t="s">
        <v>1708</v>
      </c>
      <c r="AC357" t="s">
        <v>1709</v>
      </c>
      <c r="AD357" t="s">
        <v>1675</v>
      </c>
      <c r="AE357" s="4" t="s">
        <v>6022</v>
      </c>
      <c r="AF357" s="3">
        <v>8328100</v>
      </c>
      <c r="AG357" s="3" t="s">
        <v>19447</v>
      </c>
      <c r="AH357" t="s">
        <v>6023</v>
      </c>
      <c r="AI357" t="s">
        <v>6024</v>
      </c>
      <c r="AJ357" t="s">
        <v>6025</v>
      </c>
      <c r="AK357" t="s">
        <v>6026</v>
      </c>
      <c r="AL357" t="s">
        <v>6027</v>
      </c>
      <c r="AM357" t="s">
        <v>6028</v>
      </c>
      <c r="AN357" t="s">
        <v>6029</v>
      </c>
      <c r="AO357" t="s">
        <v>6030</v>
      </c>
      <c r="AP357" t="s">
        <v>6031</v>
      </c>
      <c r="AQ357" t="s">
        <v>6032</v>
      </c>
      <c r="AR357">
        <v>0.56000000000000005</v>
      </c>
      <c r="AS357" t="s">
        <v>94</v>
      </c>
      <c r="AT357">
        <v>0</v>
      </c>
      <c r="AU357">
        <v>374391.99245286081</v>
      </c>
      <c r="AV357">
        <v>289739.22876030777</v>
      </c>
      <c r="AW357">
        <v>14594.5828896</v>
      </c>
      <c r="AX357">
        <v>3558.611257173653</v>
      </c>
      <c r="AY357">
        <v>963.54354546613752</v>
      </c>
      <c r="AZ357">
        <v>2874.1904299999992</v>
      </c>
      <c r="BA357">
        <v>2398.3973333333333</v>
      </c>
      <c r="BB357">
        <v>156.10090423696579</v>
      </c>
      <c r="BC357">
        <v>71.007256637141296</v>
      </c>
      <c r="BD357">
        <v>120.80534977814676</v>
      </c>
      <c r="BE357">
        <v>54.951997342787614</v>
      </c>
      <c r="BF357">
        <v>1300</v>
      </c>
      <c r="BG357" t="s">
        <v>6033</v>
      </c>
      <c r="BH357" t="s">
        <v>6034</v>
      </c>
      <c r="BI357">
        <v>6307</v>
      </c>
      <c r="BJ357" s="1">
        <v>44379</v>
      </c>
      <c r="BK357">
        <v>19.660270000000001</v>
      </c>
    </row>
    <row r="358" spans="1:63" ht="16.5" x14ac:dyDescent="0.25">
      <c r="A358">
        <v>8193</v>
      </c>
      <c r="B358" t="s">
        <v>6035</v>
      </c>
      <c r="C358" t="s">
        <v>6036</v>
      </c>
      <c r="D358" t="s">
        <v>6037</v>
      </c>
      <c r="F358" s="1">
        <v>44196</v>
      </c>
      <c r="G358" s="1">
        <v>44196</v>
      </c>
      <c r="H358" t="s">
        <v>131</v>
      </c>
      <c r="I358" t="s">
        <v>639</v>
      </c>
      <c r="K358" t="s">
        <v>68</v>
      </c>
      <c r="L358" t="s">
        <v>68</v>
      </c>
      <c r="M358" t="s">
        <v>120</v>
      </c>
      <c r="N358" t="s">
        <v>2869</v>
      </c>
      <c r="P358" t="s">
        <v>4424</v>
      </c>
      <c r="Q358" t="s">
        <v>4425</v>
      </c>
      <c r="R358" t="s">
        <v>1703</v>
      </c>
      <c r="S358" t="s">
        <v>4426</v>
      </c>
      <c r="T358" t="s">
        <v>4427</v>
      </c>
      <c r="U358" t="s">
        <v>4428</v>
      </c>
      <c r="V358" t="s">
        <v>3286</v>
      </c>
      <c r="W358" t="s">
        <v>3287</v>
      </c>
      <c r="X358" t="s">
        <v>3288</v>
      </c>
      <c r="Y358" t="s">
        <v>109</v>
      </c>
      <c r="Z358">
        <v>465</v>
      </c>
      <c r="AA358" t="s">
        <v>1707</v>
      </c>
      <c r="AB358" t="s">
        <v>1708</v>
      </c>
      <c r="AC358" t="s">
        <v>1709</v>
      </c>
      <c r="AD358" t="s">
        <v>1675</v>
      </c>
      <c r="AE358" s="4" t="s">
        <v>6038</v>
      </c>
      <c r="AF358" s="8">
        <v>4944000</v>
      </c>
      <c r="AG358" t="s">
        <v>19447</v>
      </c>
      <c r="AH358" t="s">
        <v>6039</v>
      </c>
      <c r="AI358" t="s">
        <v>6040</v>
      </c>
      <c r="AJ358" t="s">
        <v>6041</v>
      </c>
      <c r="AK358" t="s">
        <v>6042</v>
      </c>
      <c r="AL358" t="s">
        <v>4434</v>
      </c>
      <c r="AM358" t="s">
        <v>4449</v>
      </c>
      <c r="AN358" t="s">
        <v>6043</v>
      </c>
      <c r="AO358" t="s">
        <v>6044</v>
      </c>
      <c r="AP358" t="s">
        <v>6045</v>
      </c>
      <c r="AQ358" t="s">
        <v>6046</v>
      </c>
      <c r="AR358">
        <v>0.64</v>
      </c>
      <c r="AS358" t="s">
        <v>94</v>
      </c>
      <c r="AT358">
        <v>0</v>
      </c>
      <c r="AU358">
        <v>61792.062891349888</v>
      </c>
      <c r="AV358">
        <v>47907.663285213261</v>
      </c>
      <c r="AW358">
        <v>667.33769380000001</v>
      </c>
      <c r="AX358">
        <v>1071.6964</v>
      </c>
      <c r="AY358">
        <v>221.28547221645309</v>
      </c>
      <c r="AZ358">
        <v>3546.8456500000002</v>
      </c>
      <c r="BA358">
        <v>511.06952000000001</v>
      </c>
      <c r="BB358">
        <v>120.90735305707504</v>
      </c>
      <c r="BC358">
        <v>15.227539340441629</v>
      </c>
      <c r="BD358">
        <v>93.740012680101245</v>
      </c>
      <c r="BE358">
        <v>11.805979493951142</v>
      </c>
      <c r="BF358">
        <v>-99</v>
      </c>
      <c r="BG358" t="s">
        <v>6047</v>
      </c>
      <c r="BJ358" s="1"/>
    </row>
    <row r="359" spans="1:63" ht="30" x14ac:dyDescent="0.25">
      <c r="A359">
        <v>8194</v>
      </c>
      <c r="B359" t="s">
        <v>6048</v>
      </c>
      <c r="C359" t="s">
        <v>6049</v>
      </c>
      <c r="D359" t="s">
        <v>6050</v>
      </c>
      <c r="E359" t="s">
        <v>6051</v>
      </c>
      <c r="F359" s="1">
        <v>44104</v>
      </c>
      <c r="G359" s="1">
        <v>44104</v>
      </c>
      <c r="H359" t="s">
        <v>131</v>
      </c>
      <c r="I359" t="s">
        <v>639</v>
      </c>
      <c r="J359" t="s">
        <v>1959</v>
      </c>
      <c r="K359" t="s">
        <v>132</v>
      </c>
      <c r="L359" t="s">
        <v>68</v>
      </c>
      <c r="M359" t="s">
        <v>69</v>
      </c>
      <c r="N359" t="s">
        <v>1084</v>
      </c>
      <c r="P359" t="s">
        <v>194</v>
      </c>
      <c r="Q359" t="s">
        <v>195</v>
      </c>
      <c r="R359" t="s">
        <v>137</v>
      </c>
      <c r="S359" t="s">
        <v>196</v>
      </c>
      <c r="T359" t="s">
        <v>6052</v>
      </c>
      <c r="U359" t="s">
        <v>6053</v>
      </c>
      <c r="V359" t="s">
        <v>3286</v>
      </c>
      <c r="W359" t="s">
        <v>3287</v>
      </c>
      <c r="X359" t="s">
        <v>3288</v>
      </c>
      <c r="Y359" t="s">
        <v>109</v>
      </c>
      <c r="Z359">
        <v>465</v>
      </c>
      <c r="AA359" t="s">
        <v>1707</v>
      </c>
      <c r="AB359" t="s">
        <v>1708</v>
      </c>
      <c r="AC359" t="s">
        <v>1709</v>
      </c>
      <c r="AD359" t="s">
        <v>1675</v>
      </c>
      <c r="AE359" s="4" t="s">
        <v>6054</v>
      </c>
      <c r="AF359" s="8">
        <v>618000</v>
      </c>
      <c r="AG359" t="s">
        <v>19447</v>
      </c>
      <c r="AH359" t="s">
        <v>6055</v>
      </c>
      <c r="AI359" t="s">
        <v>6056</v>
      </c>
      <c r="AJ359" t="s">
        <v>6057</v>
      </c>
      <c r="AK359" t="s">
        <v>6058</v>
      </c>
      <c r="AL359" t="s">
        <v>6059</v>
      </c>
      <c r="AM359" t="s">
        <v>6060</v>
      </c>
      <c r="AN359" t="s">
        <v>6051</v>
      </c>
      <c r="AO359" t="s">
        <v>6061</v>
      </c>
      <c r="AP359" t="s">
        <v>6062</v>
      </c>
      <c r="AQ359" t="s">
        <v>6063</v>
      </c>
      <c r="AR359">
        <v>0.72</v>
      </c>
      <c r="AS359" t="s">
        <v>94</v>
      </c>
      <c r="AT359">
        <v>0</v>
      </c>
      <c r="AU359">
        <v>30688.43930338947</v>
      </c>
      <c r="AV359">
        <v>28412.938945158163</v>
      </c>
      <c r="AX359">
        <v>1473.84005</v>
      </c>
      <c r="AY359">
        <v>469.01173793042022</v>
      </c>
      <c r="AZ359">
        <v>711.85977000000003</v>
      </c>
      <c r="BA359">
        <v>843.33333333333326</v>
      </c>
      <c r="BB359">
        <v>36.389453719434151</v>
      </c>
      <c r="BC359">
        <v>19.732880269088902</v>
      </c>
      <c r="BD359">
        <v>33.691231950780434</v>
      </c>
      <c r="BE359">
        <v>18.269717686028251</v>
      </c>
      <c r="BF359">
        <v>-191</v>
      </c>
      <c r="BJ359" s="1"/>
    </row>
    <row r="360" spans="1:63" ht="45.75" x14ac:dyDescent="0.3">
      <c r="A360">
        <v>8195</v>
      </c>
      <c r="B360" t="s">
        <v>6064</v>
      </c>
      <c r="C360" t="s">
        <v>6065</v>
      </c>
      <c r="D360" t="s">
        <v>6066</v>
      </c>
      <c r="E360" t="s">
        <v>6067</v>
      </c>
      <c r="F360" s="1">
        <v>44165</v>
      </c>
      <c r="G360" s="1">
        <v>44407</v>
      </c>
      <c r="H360" t="s">
        <v>119</v>
      </c>
      <c r="I360" t="s">
        <v>639</v>
      </c>
      <c r="J360" t="s">
        <v>1959</v>
      </c>
      <c r="K360" t="s">
        <v>132</v>
      </c>
      <c r="L360" t="s">
        <v>133</v>
      </c>
      <c r="M360" t="s">
        <v>120</v>
      </c>
      <c r="N360" t="s">
        <v>1084</v>
      </c>
      <c r="P360" t="s">
        <v>6068</v>
      </c>
      <c r="Q360" t="s">
        <v>6069</v>
      </c>
      <c r="R360" t="s">
        <v>137</v>
      </c>
      <c r="S360" t="s">
        <v>6070</v>
      </c>
      <c r="T360" t="s">
        <v>4427</v>
      </c>
      <c r="U360" t="s">
        <v>4428</v>
      </c>
      <c r="V360" t="s">
        <v>3286</v>
      </c>
      <c r="W360" t="s">
        <v>3287</v>
      </c>
      <c r="X360" t="s">
        <v>3288</v>
      </c>
      <c r="Y360" t="s">
        <v>109</v>
      </c>
      <c r="Z360">
        <v>465</v>
      </c>
      <c r="AA360" t="s">
        <v>1707</v>
      </c>
      <c r="AB360" t="s">
        <v>1708</v>
      </c>
      <c r="AC360" t="s">
        <v>1709</v>
      </c>
      <c r="AD360" t="s">
        <v>1675</v>
      </c>
      <c r="AE360" s="4" t="s">
        <v>6071</v>
      </c>
      <c r="AF360" s="3">
        <v>3530000</v>
      </c>
      <c r="AG360" s="3" t="s">
        <v>19447</v>
      </c>
      <c r="AH360" t="s">
        <v>6072</v>
      </c>
      <c r="AI360" t="s">
        <v>6073</v>
      </c>
      <c r="AJ360" t="s">
        <v>6074</v>
      </c>
      <c r="AK360" t="s">
        <v>6075</v>
      </c>
      <c r="AL360" t="s">
        <v>6076</v>
      </c>
      <c r="AM360" t="s">
        <v>6077</v>
      </c>
      <c r="AN360" t="s">
        <v>6067</v>
      </c>
      <c r="AO360" t="s">
        <v>6078</v>
      </c>
      <c r="AP360" t="s">
        <v>6062</v>
      </c>
      <c r="AQ360" t="s">
        <v>6079</v>
      </c>
      <c r="AR360">
        <v>0.63</v>
      </c>
      <c r="AS360" t="s">
        <v>154</v>
      </c>
      <c r="AT360">
        <v>1</v>
      </c>
      <c r="AU360">
        <v>11783.435273068</v>
      </c>
      <c r="AV360">
        <v>8779.0543921276494</v>
      </c>
      <c r="AW360">
        <v>776.18907000000002</v>
      </c>
      <c r="AX360">
        <v>1102.2592891206341</v>
      </c>
      <c r="AY360">
        <v>260.55314470566702</v>
      </c>
      <c r="AZ360">
        <v>1415.4955225000001</v>
      </c>
      <c r="BA360">
        <v>407.30680000000001</v>
      </c>
      <c r="BB360">
        <v>28.930121650480672</v>
      </c>
      <c r="BC360">
        <v>6.4644614106629215</v>
      </c>
      <c r="BD360">
        <v>21.553910693677711</v>
      </c>
      <c r="BE360">
        <v>4.8162405126229206</v>
      </c>
      <c r="BF360">
        <v>112</v>
      </c>
      <c r="BG360" t="s">
        <v>6080</v>
      </c>
      <c r="BH360" t="s">
        <v>6081</v>
      </c>
      <c r="BJ360" s="1"/>
      <c r="BK360">
        <v>35.252540000000003</v>
      </c>
    </row>
    <row r="361" spans="1:63" ht="16.5" x14ac:dyDescent="0.3">
      <c r="A361">
        <v>8196</v>
      </c>
      <c r="B361" t="s">
        <v>6082</v>
      </c>
      <c r="C361" t="s">
        <v>6083</v>
      </c>
      <c r="D361" t="s">
        <v>6084</v>
      </c>
      <c r="E361" t="s">
        <v>6085</v>
      </c>
      <c r="F361" s="1">
        <v>44119</v>
      </c>
      <c r="G361" s="1">
        <v>44134</v>
      </c>
      <c r="H361" t="s">
        <v>131</v>
      </c>
      <c r="I361" t="s">
        <v>639</v>
      </c>
      <c r="J361" t="s">
        <v>1959</v>
      </c>
      <c r="K361" t="s">
        <v>68</v>
      </c>
      <c r="L361" t="s">
        <v>68</v>
      </c>
      <c r="M361" t="s">
        <v>120</v>
      </c>
      <c r="N361" t="s">
        <v>2869</v>
      </c>
      <c r="P361" t="s">
        <v>6086</v>
      </c>
      <c r="Q361" t="s">
        <v>6087</v>
      </c>
      <c r="R361" t="s">
        <v>137</v>
      </c>
      <c r="S361" t="s">
        <v>6088</v>
      </c>
      <c r="T361" t="s">
        <v>6089</v>
      </c>
      <c r="U361" t="s">
        <v>6090</v>
      </c>
      <c r="V361" t="s">
        <v>3286</v>
      </c>
      <c r="W361" t="s">
        <v>3287</v>
      </c>
      <c r="X361" t="s">
        <v>3288</v>
      </c>
      <c r="Y361" t="s">
        <v>109</v>
      </c>
      <c r="Z361">
        <v>465</v>
      </c>
      <c r="AA361" t="s">
        <v>1707</v>
      </c>
      <c r="AB361" t="s">
        <v>1708</v>
      </c>
      <c r="AC361" t="s">
        <v>1709</v>
      </c>
      <c r="AD361" t="s">
        <v>1675</v>
      </c>
      <c r="AE361" s="4" t="s">
        <v>6091</v>
      </c>
      <c r="AF361" s="3">
        <v>1125000</v>
      </c>
      <c r="AG361" s="3" t="s">
        <v>19447</v>
      </c>
      <c r="AH361" t="s">
        <v>6092</v>
      </c>
      <c r="AI361" t="s">
        <v>6093</v>
      </c>
      <c r="AJ361" t="s">
        <v>6094</v>
      </c>
      <c r="AK361" t="s">
        <v>6095</v>
      </c>
      <c r="AL361" t="s">
        <v>6096</v>
      </c>
      <c r="AM361" t="s">
        <v>6097</v>
      </c>
      <c r="AN361" t="s">
        <v>6098</v>
      </c>
      <c r="AO361" t="s">
        <v>6099</v>
      </c>
      <c r="AP361" t="s">
        <v>6062</v>
      </c>
      <c r="AQ361" t="s">
        <v>6100</v>
      </c>
      <c r="AR361">
        <v>0.64</v>
      </c>
      <c r="AS361" t="s">
        <v>94</v>
      </c>
      <c r="AT361">
        <v>0</v>
      </c>
      <c r="AU361">
        <v>3239.911535322718</v>
      </c>
      <c r="AV361">
        <v>1772.5994752747281</v>
      </c>
      <c r="AX361">
        <v>351.40410188847801</v>
      </c>
      <c r="AY361">
        <v>299.12277499771045</v>
      </c>
      <c r="AZ361">
        <v>563.93757000000005</v>
      </c>
      <c r="BF361">
        <v>-161</v>
      </c>
      <c r="BJ361" s="1"/>
    </row>
    <row r="362" spans="1:63" ht="45.75" x14ac:dyDescent="0.3">
      <c r="A362">
        <v>8197</v>
      </c>
      <c r="B362" t="s">
        <v>6101</v>
      </c>
      <c r="C362" t="s">
        <v>6102</v>
      </c>
      <c r="D362" t="s">
        <v>6103</v>
      </c>
      <c r="E362" t="s">
        <v>6104</v>
      </c>
      <c r="F362" s="1">
        <v>44165</v>
      </c>
      <c r="G362" s="1">
        <v>44253</v>
      </c>
      <c r="H362" t="s">
        <v>98</v>
      </c>
      <c r="I362" t="s">
        <v>639</v>
      </c>
      <c r="K362" t="s">
        <v>133</v>
      </c>
      <c r="L362" t="s">
        <v>133</v>
      </c>
      <c r="M362" t="s">
        <v>120</v>
      </c>
      <c r="N362" t="s">
        <v>2869</v>
      </c>
      <c r="P362" t="s">
        <v>6105</v>
      </c>
      <c r="Q362" t="s">
        <v>6106</v>
      </c>
      <c r="R362" t="s">
        <v>137</v>
      </c>
      <c r="S362" t="s">
        <v>6107</v>
      </c>
      <c r="T362" t="s">
        <v>3284</v>
      </c>
      <c r="U362" t="s">
        <v>3285</v>
      </c>
      <c r="V362" t="s">
        <v>3286</v>
      </c>
      <c r="W362" t="s">
        <v>3287</v>
      </c>
      <c r="X362" t="s">
        <v>3288</v>
      </c>
      <c r="Y362" t="s">
        <v>109</v>
      </c>
      <c r="Z362">
        <v>465</v>
      </c>
      <c r="AA362" t="s">
        <v>1707</v>
      </c>
      <c r="AB362" t="s">
        <v>1708</v>
      </c>
      <c r="AC362" t="s">
        <v>1709</v>
      </c>
      <c r="AD362" t="s">
        <v>1675</v>
      </c>
      <c r="AE362" s="4" t="s">
        <v>6108</v>
      </c>
      <c r="AF362" s="3">
        <f>2970000+280000</f>
        <v>3250000</v>
      </c>
      <c r="AG362" s="3" t="s">
        <v>19447</v>
      </c>
      <c r="AH362" t="s">
        <v>6109</v>
      </c>
      <c r="AI362" t="s">
        <v>6110</v>
      </c>
      <c r="AJ362" t="s">
        <v>6111</v>
      </c>
      <c r="AK362" t="s">
        <v>6112</v>
      </c>
      <c r="AL362" t="s">
        <v>6113</v>
      </c>
      <c r="AM362" t="s">
        <v>6114</v>
      </c>
      <c r="AN362" t="s">
        <v>6115</v>
      </c>
      <c r="AO362" t="s">
        <v>6116</v>
      </c>
      <c r="AP362" t="s">
        <v>6117</v>
      </c>
      <c r="AQ362" t="s">
        <v>6118</v>
      </c>
      <c r="AR362">
        <v>0.49</v>
      </c>
      <c r="AS362" t="s">
        <v>94</v>
      </c>
      <c r="AT362">
        <v>0</v>
      </c>
      <c r="AU362">
        <v>9460.5826007768901</v>
      </c>
      <c r="AV362">
        <v>6864.7699491992835</v>
      </c>
      <c r="AW362">
        <v>24.754439999999999</v>
      </c>
      <c r="AX362">
        <v>116.23580333333329</v>
      </c>
      <c r="AY362">
        <v>128.12379859978967</v>
      </c>
      <c r="AZ362">
        <v>122.84943666666665</v>
      </c>
      <c r="BA362">
        <v>3.5415000000000001</v>
      </c>
      <c r="BB362">
        <v>2671.3490331150329</v>
      </c>
      <c r="BC362">
        <v>74.851748474081433</v>
      </c>
      <c r="BD362">
        <v>1938.3792035011388</v>
      </c>
      <c r="BE362">
        <v>54.313783331663075</v>
      </c>
      <c r="BF362">
        <v>-42</v>
      </c>
      <c r="BG362" t="s">
        <v>6119</v>
      </c>
      <c r="BH362" t="s">
        <v>6120</v>
      </c>
      <c r="BJ362" s="1"/>
    </row>
    <row r="363" spans="1:63" ht="60.75" x14ac:dyDescent="0.3">
      <c r="A363">
        <v>8198</v>
      </c>
      <c r="B363" t="s">
        <v>6121</v>
      </c>
      <c r="C363" t="s">
        <v>6122</v>
      </c>
      <c r="D363" t="s">
        <v>6123</v>
      </c>
      <c r="E363" t="s">
        <v>6124</v>
      </c>
      <c r="F363" s="1">
        <v>44384</v>
      </c>
      <c r="G363" s="1">
        <v>44469</v>
      </c>
      <c r="H363" t="s">
        <v>98</v>
      </c>
      <c r="I363" t="s">
        <v>639</v>
      </c>
      <c r="J363" t="s">
        <v>1959</v>
      </c>
      <c r="K363" t="s">
        <v>100</v>
      </c>
      <c r="L363" t="s">
        <v>100</v>
      </c>
      <c r="M363" t="s">
        <v>120</v>
      </c>
      <c r="N363" t="s">
        <v>2869</v>
      </c>
      <c r="P363" t="s">
        <v>6105</v>
      </c>
      <c r="Q363" t="s">
        <v>6106</v>
      </c>
      <c r="R363" t="s">
        <v>137</v>
      </c>
      <c r="S363" t="s">
        <v>6107</v>
      </c>
      <c r="T363" t="s">
        <v>3284</v>
      </c>
      <c r="U363" t="s">
        <v>3285</v>
      </c>
      <c r="V363" t="s">
        <v>3286</v>
      </c>
      <c r="W363" t="s">
        <v>3287</v>
      </c>
      <c r="X363" t="s">
        <v>3288</v>
      </c>
      <c r="Y363" t="s">
        <v>109</v>
      </c>
      <c r="Z363">
        <v>465</v>
      </c>
      <c r="AA363" t="s">
        <v>1707</v>
      </c>
      <c r="AB363" t="s">
        <v>1708</v>
      </c>
      <c r="AC363" t="s">
        <v>1709</v>
      </c>
      <c r="AD363" t="s">
        <v>1675</v>
      </c>
      <c r="AE363" s="4" t="s">
        <v>6125</v>
      </c>
      <c r="AF363" s="3">
        <f>2970000+410000</f>
        <v>3380000</v>
      </c>
      <c r="AG363" s="3" t="s">
        <v>19447</v>
      </c>
      <c r="AH363" t="s">
        <v>6126</v>
      </c>
      <c r="AI363" t="s">
        <v>6127</v>
      </c>
      <c r="AJ363" t="s">
        <v>6128</v>
      </c>
      <c r="AK363" t="s">
        <v>6129</v>
      </c>
      <c r="AL363" t="s">
        <v>6130</v>
      </c>
      <c r="AM363" t="s">
        <v>6131</v>
      </c>
      <c r="AN363" t="s">
        <v>6124</v>
      </c>
      <c r="AO363" t="s">
        <v>6132</v>
      </c>
      <c r="AP363" t="s">
        <v>6133</v>
      </c>
      <c r="AQ363" t="s">
        <v>6134</v>
      </c>
      <c r="AR363">
        <v>0.36</v>
      </c>
      <c r="AS363" t="s">
        <v>94</v>
      </c>
      <c r="AT363">
        <v>0</v>
      </c>
      <c r="AU363">
        <v>21034.120842943539</v>
      </c>
      <c r="AV363">
        <v>12257.154023997457</v>
      </c>
      <c r="AW363">
        <v>74.227260000000001</v>
      </c>
      <c r="AX363">
        <v>455.30862333333329</v>
      </c>
      <c r="AY363">
        <v>128.12379859978967</v>
      </c>
      <c r="AZ363">
        <v>122.84943666666665</v>
      </c>
      <c r="BA363">
        <v>67.156279999999995</v>
      </c>
      <c r="BB363">
        <v>313.21152456543962</v>
      </c>
      <c r="BC363">
        <v>110.70256838558387</v>
      </c>
      <c r="BD363">
        <v>182.51686996357535</v>
      </c>
      <c r="BE363">
        <v>64.509396027807881</v>
      </c>
      <c r="BF363">
        <v>174</v>
      </c>
      <c r="BG363" t="s">
        <v>6135</v>
      </c>
      <c r="BH363" t="s">
        <v>6136</v>
      </c>
      <c r="BJ363" s="1"/>
    </row>
    <row r="364" spans="1:63" x14ac:dyDescent="0.25">
      <c r="A364">
        <v>8199</v>
      </c>
      <c r="B364" t="s">
        <v>6137</v>
      </c>
      <c r="C364" t="s">
        <v>6138</v>
      </c>
      <c r="D364" t="s">
        <v>6139</v>
      </c>
      <c r="F364" s="1">
        <v>45291</v>
      </c>
      <c r="G364" s="1">
        <v>45474</v>
      </c>
      <c r="H364" t="s">
        <v>98</v>
      </c>
      <c r="I364" t="s">
        <v>639</v>
      </c>
      <c r="K364" t="s">
        <v>120</v>
      </c>
      <c r="L364" t="s">
        <v>99</v>
      </c>
      <c r="N364" t="s">
        <v>1661</v>
      </c>
      <c r="P364" t="s">
        <v>6140</v>
      </c>
      <c r="Q364" t="s">
        <v>6141</v>
      </c>
      <c r="R364" t="s">
        <v>1664</v>
      </c>
      <c r="S364" t="s">
        <v>6142</v>
      </c>
      <c r="T364" t="s">
        <v>5047</v>
      </c>
      <c r="U364" t="s">
        <v>5048</v>
      </c>
      <c r="V364" t="s">
        <v>3286</v>
      </c>
      <c r="W364" t="s">
        <v>3287</v>
      </c>
      <c r="X364" t="s">
        <v>3288</v>
      </c>
      <c r="Y364" t="s">
        <v>109</v>
      </c>
      <c r="Z364">
        <v>470</v>
      </c>
      <c r="AA364" t="s">
        <v>1672</v>
      </c>
      <c r="AB364" t="s">
        <v>1673</v>
      </c>
      <c r="AC364" t="s">
        <v>1674</v>
      </c>
      <c r="AD364" t="s">
        <v>1675</v>
      </c>
      <c r="AE364" s="4"/>
      <c r="AR364">
        <v>0.1</v>
      </c>
      <c r="AS364" t="s">
        <v>94</v>
      </c>
      <c r="AT364">
        <v>0</v>
      </c>
      <c r="AU364">
        <v>0</v>
      </c>
      <c r="AV364">
        <v>0</v>
      </c>
      <c r="BF364">
        <v>1179</v>
      </c>
      <c r="BJ364" s="1"/>
    </row>
    <row r="365" spans="1:63" x14ac:dyDescent="0.25">
      <c r="A365">
        <v>8200</v>
      </c>
      <c r="B365" t="s">
        <v>6143</v>
      </c>
      <c r="C365" t="s">
        <v>6144</v>
      </c>
      <c r="D365" t="s">
        <v>6145</v>
      </c>
      <c r="E365" t="s">
        <v>6146</v>
      </c>
      <c r="F365" s="1">
        <v>45169</v>
      </c>
      <c r="G365" s="1">
        <v>45291</v>
      </c>
      <c r="H365" t="s">
        <v>119</v>
      </c>
      <c r="I365" t="s">
        <v>639</v>
      </c>
      <c r="K365" t="s">
        <v>100</v>
      </c>
      <c r="L365" t="s">
        <v>100</v>
      </c>
      <c r="M365" t="s">
        <v>120</v>
      </c>
      <c r="N365" t="s">
        <v>2015</v>
      </c>
      <c r="P365" t="s">
        <v>2002</v>
      </c>
      <c r="Q365" t="s">
        <v>2003</v>
      </c>
      <c r="R365" t="s">
        <v>2004</v>
      </c>
      <c r="S365" t="s">
        <v>2005</v>
      </c>
      <c r="T365" t="s">
        <v>2973</v>
      </c>
      <c r="U365" t="s">
        <v>2974</v>
      </c>
      <c r="V365" t="s">
        <v>2456</v>
      </c>
      <c r="W365" t="s">
        <v>2457</v>
      </c>
      <c r="X365" t="s">
        <v>2458</v>
      </c>
      <c r="Y365" t="s">
        <v>1671</v>
      </c>
      <c r="Z365">
        <v>470</v>
      </c>
      <c r="AA365" t="s">
        <v>1672</v>
      </c>
      <c r="AB365" t="s">
        <v>1673</v>
      </c>
      <c r="AC365" t="s">
        <v>1674</v>
      </c>
      <c r="AD365" t="s">
        <v>1675</v>
      </c>
      <c r="AE365" s="4" t="s">
        <v>6147</v>
      </c>
      <c r="AH365" t="s">
        <v>6148</v>
      </c>
      <c r="AI365" t="s">
        <v>6149</v>
      </c>
      <c r="AJ365" t="s">
        <v>2021</v>
      </c>
      <c r="AK365" t="s">
        <v>6150</v>
      </c>
      <c r="AL365" t="s">
        <v>2021</v>
      </c>
      <c r="AM365" t="s">
        <v>6151</v>
      </c>
      <c r="AN365" t="s">
        <v>6152</v>
      </c>
      <c r="AO365" t="s">
        <v>2024</v>
      </c>
      <c r="AP365" t="s">
        <v>6153</v>
      </c>
      <c r="AQ365" t="s">
        <v>6154</v>
      </c>
      <c r="AR365">
        <v>0.36</v>
      </c>
      <c r="AS365" t="s">
        <v>94</v>
      </c>
      <c r="AT365">
        <v>0</v>
      </c>
      <c r="AU365">
        <v>839892.99267298507</v>
      </c>
      <c r="AV365">
        <v>487532.96284042631</v>
      </c>
      <c r="AW365">
        <v>6950.0636856000001</v>
      </c>
      <c r="AX365">
        <v>10501.723727606181</v>
      </c>
      <c r="AY365">
        <v>3233.2249191277542</v>
      </c>
      <c r="AZ365">
        <v>11841.83669</v>
      </c>
      <c r="BA365">
        <v>1242.0447380000001</v>
      </c>
      <c r="BB365">
        <v>676.21798714386171</v>
      </c>
      <c r="BC365">
        <v>64.192953543249203</v>
      </c>
      <c r="BD365">
        <v>392.52447832553537</v>
      </c>
      <c r="BE365">
        <v>37.262104943651309</v>
      </c>
      <c r="BF365">
        <v>996</v>
      </c>
      <c r="BG365" t="s">
        <v>6155</v>
      </c>
      <c r="BH365" t="s">
        <v>6156</v>
      </c>
      <c r="BJ365" s="1"/>
      <c r="BK365">
        <v>169.56238999999999</v>
      </c>
    </row>
    <row r="366" spans="1:63" ht="30.75" x14ac:dyDescent="0.3">
      <c r="A366">
        <v>8201</v>
      </c>
      <c r="B366" t="s">
        <v>6157</v>
      </c>
      <c r="C366" t="s">
        <v>6158</v>
      </c>
      <c r="D366" t="s">
        <v>6159</v>
      </c>
      <c r="E366" t="s">
        <v>6160</v>
      </c>
      <c r="F366" s="1">
        <v>45291</v>
      </c>
      <c r="G366" s="1">
        <v>45474</v>
      </c>
      <c r="H366" t="s">
        <v>119</v>
      </c>
      <c r="I366" t="s">
        <v>66</v>
      </c>
      <c r="J366" t="s">
        <v>1959</v>
      </c>
      <c r="K366" t="s">
        <v>99</v>
      </c>
      <c r="L366" t="s">
        <v>100</v>
      </c>
      <c r="M366" t="s">
        <v>120</v>
      </c>
      <c r="N366" t="s">
        <v>1661</v>
      </c>
      <c r="P366" t="s">
        <v>5100</v>
      </c>
      <c r="Q366" t="s">
        <v>5101</v>
      </c>
      <c r="R366" t="s">
        <v>1664</v>
      </c>
      <c r="S366" t="s">
        <v>5102</v>
      </c>
      <c r="T366" t="s">
        <v>5047</v>
      </c>
      <c r="U366" t="s">
        <v>5048</v>
      </c>
      <c r="V366" t="s">
        <v>3286</v>
      </c>
      <c r="W366" t="s">
        <v>3287</v>
      </c>
      <c r="X366" t="s">
        <v>3288</v>
      </c>
      <c r="Y366" t="s">
        <v>109</v>
      </c>
      <c r="Z366">
        <v>470</v>
      </c>
      <c r="AA366" t="s">
        <v>1672</v>
      </c>
      <c r="AB366" t="s">
        <v>1673</v>
      </c>
      <c r="AC366" t="s">
        <v>1674</v>
      </c>
      <c r="AD366" t="s">
        <v>1675</v>
      </c>
      <c r="AE366" s="4" t="s">
        <v>6161</v>
      </c>
      <c r="AF366" s="3">
        <f>11700000+1380000</f>
        <v>13080000</v>
      </c>
      <c r="AG366" s="3" t="s">
        <v>19447</v>
      </c>
      <c r="AH366" t="s">
        <v>6162</v>
      </c>
      <c r="AI366" t="s">
        <v>6163</v>
      </c>
      <c r="AJ366" t="s">
        <v>6164</v>
      </c>
      <c r="AK366" t="s">
        <v>6165</v>
      </c>
      <c r="AL366" t="s">
        <v>6166</v>
      </c>
      <c r="AM366" t="s">
        <v>6167</v>
      </c>
      <c r="AN366" t="s">
        <v>6160</v>
      </c>
      <c r="AO366" t="s">
        <v>6168</v>
      </c>
      <c r="AP366" t="s">
        <v>6169</v>
      </c>
      <c r="AQ366" t="s">
        <v>6170</v>
      </c>
      <c r="AR366">
        <v>0.3</v>
      </c>
      <c r="AS366" t="s">
        <v>94</v>
      </c>
      <c r="AT366">
        <v>0</v>
      </c>
      <c r="AU366">
        <v>560446.73324387986</v>
      </c>
      <c r="AV366">
        <v>294308.91783615609</v>
      </c>
      <c r="AW366">
        <v>4110.0051088</v>
      </c>
      <c r="AX366">
        <v>6705.4857005143849</v>
      </c>
      <c r="AY366">
        <v>249.19388511228973</v>
      </c>
      <c r="AZ366">
        <v>650.92631999999992</v>
      </c>
      <c r="BA366">
        <v>6246.670924</v>
      </c>
      <c r="BB366">
        <v>89.71926648010502</v>
      </c>
      <c r="BC366">
        <v>81.25245841679066</v>
      </c>
      <c r="BD366">
        <v>47.114522505965148</v>
      </c>
      <c r="BE366">
        <v>42.668324552026583</v>
      </c>
      <c r="BF366">
        <v>1179</v>
      </c>
      <c r="BG366" t="s">
        <v>6171</v>
      </c>
      <c r="BH366" t="s">
        <v>6171</v>
      </c>
      <c r="BJ366" s="1"/>
      <c r="BK366">
        <v>91.112089999999995</v>
      </c>
    </row>
    <row r="367" spans="1:63" ht="16.5" x14ac:dyDescent="0.3">
      <c r="A367">
        <v>8202</v>
      </c>
      <c r="B367" t="s">
        <v>6172</v>
      </c>
      <c r="C367" t="s">
        <v>6173</v>
      </c>
      <c r="D367" t="s">
        <v>6174</v>
      </c>
      <c r="E367" t="s">
        <v>6175</v>
      </c>
      <c r="F367" s="1">
        <v>45656</v>
      </c>
      <c r="G367" s="1">
        <v>45839</v>
      </c>
      <c r="H367" t="s">
        <v>119</v>
      </c>
      <c r="I367" t="s">
        <v>639</v>
      </c>
      <c r="J367" t="s">
        <v>2829</v>
      </c>
      <c r="K367" t="s">
        <v>120</v>
      </c>
      <c r="L367" t="s">
        <v>99</v>
      </c>
      <c r="M367" t="s">
        <v>120</v>
      </c>
      <c r="P367" t="s">
        <v>6140</v>
      </c>
      <c r="Q367" t="s">
        <v>6141</v>
      </c>
      <c r="R367" t="s">
        <v>1664</v>
      </c>
      <c r="S367" t="s">
        <v>6142</v>
      </c>
      <c r="T367" t="s">
        <v>5047</v>
      </c>
      <c r="U367" t="s">
        <v>5048</v>
      </c>
      <c r="V367" t="s">
        <v>3286</v>
      </c>
      <c r="W367" t="s">
        <v>3287</v>
      </c>
      <c r="X367" t="s">
        <v>3288</v>
      </c>
      <c r="Y367" t="s">
        <v>109</v>
      </c>
      <c r="Z367">
        <v>470</v>
      </c>
      <c r="AA367" t="s">
        <v>1672</v>
      </c>
      <c r="AB367" t="s">
        <v>1673</v>
      </c>
      <c r="AC367" t="s">
        <v>1674</v>
      </c>
      <c r="AD367" t="s">
        <v>1675</v>
      </c>
      <c r="AE367" s="4" t="s">
        <v>6176</v>
      </c>
      <c r="AF367" s="3">
        <f>19000000</f>
        <v>19000000</v>
      </c>
      <c r="AG367" s="3" t="s">
        <v>19447</v>
      </c>
      <c r="AH367" t="s">
        <v>6177</v>
      </c>
      <c r="AI367" t="s">
        <v>6178</v>
      </c>
      <c r="AJ367" t="s">
        <v>6179</v>
      </c>
      <c r="AK367" t="s">
        <v>6180</v>
      </c>
      <c r="AL367" t="s">
        <v>6181</v>
      </c>
      <c r="AM367" t="s">
        <v>6182</v>
      </c>
      <c r="AN367" t="s">
        <v>6183</v>
      </c>
      <c r="AO367" t="s">
        <v>6184</v>
      </c>
      <c r="AP367" t="s">
        <v>6185</v>
      </c>
      <c r="AQ367" t="s">
        <v>6186</v>
      </c>
      <c r="AR367">
        <v>0.1</v>
      </c>
      <c r="AS367" t="s">
        <v>94</v>
      </c>
      <c r="AT367">
        <v>0</v>
      </c>
      <c r="AU367">
        <v>2077662.0819461159</v>
      </c>
      <c r="AV367">
        <v>523813.96825502423</v>
      </c>
      <c r="AW367">
        <v>3730.0182496000002</v>
      </c>
      <c r="AX367">
        <v>6619.4488413143799</v>
      </c>
      <c r="AY367">
        <v>1056.8607764229846</v>
      </c>
      <c r="AZ367">
        <v>1184.40807</v>
      </c>
      <c r="BA367">
        <v>5398.0352080000002</v>
      </c>
      <c r="BB367">
        <v>384.89228059627652</v>
      </c>
      <c r="BC367">
        <v>315.63691386299189</v>
      </c>
      <c r="BD367">
        <v>97.037893987560707</v>
      </c>
      <c r="BE367">
        <v>79.57743745483198</v>
      </c>
      <c r="BF367">
        <v>1544</v>
      </c>
      <c r="BG367" t="s">
        <v>6187</v>
      </c>
      <c r="BH367" t="s">
        <v>6187</v>
      </c>
      <c r="BJ367" s="1"/>
      <c r="BK367">
        <v>55.407609999999998</v>
      </c>
    </row>
    <row r="368" spans="1:63" ht="45.75" x14ac:dyDescent="0.3">
      <c r="A368">
        <v>8203</v>
      </c>
      <c r="B368" t="s">
        <v>6188</v>
      </c>
      <c r="C368" t="s">
        <v>6189</v>
      </c>
      <c r="D368" t="s">
        <v>6190</v>
      </c>
      <c r="E368" t="s">
        <v>6191</v>
      </c>
      <c r="F368" s="1">
        <v>45291</v>
      </c>
      <c r="G368" s="1">
        <v>45474</v>
      </c>
      <c r="H368" t="s">
        <v>119</v>
      </c>
      <c r="I368" t="s">
        <v>639</v>
      </c>
      <c r="J368" t="s">
        <v>2394</v>
      </c>
      <c r="K368" t="s">
        <v>120</v>
      </c>
      <c r="L368" t="s">
        <v>99</v>
      </c>
      <c r="M368" t="s">
        <v>120</v>
      </c>
      <c r="N368" t="s">
        <v>2015</v>
      </c>
      <c r="P368" t="s">
        <v>6140</v>
      </c>
      <c r="Q368" t="s">
        <v>6141</v>
      </c>
      <c r="R368" t="s">
        <v>1664</v>
      </c>
      <c r="S368" t="s">
        <v>6142</v>
      </c>
      <c r="T368" t="s">
        <v>5047</v>
      </c>
      <c r="U368" t="s">
        <v>5048</v>
      </c>
      <c r="V368" t="s">
        <v>3286</v>
      </c>
      <c r="W368" t="s">
        <v>3287</v>
      </c>
      <c r="X368" t="s">
        <v>3288</v>
      </c>
      <c r="Y368" t="s">
        <v>109</v>
      </c>
      <c r="Z368">
        <v>470</v>
      </c>
      <c r="AA368" t="s">
        <v>1672</v>
      </c>
      <c r="AB368" t="s">
        <v>1673</v>
      </c>
      <c r="AC368" t="s">
        <v>1674</v>
      </c>
      <c r="AD368" t="s">
        <v>1675</v>
      </c>
      <c r="AE368" s="4" t="s">
        <v>6192</v>
      </c>
      <c r="AF368" s="3">
        <f>7000000+50000</f>
        <v>7050000</v>
      </c>
      <c r="AG368" s="3" t="s">
        <v>19447</v>
      </c>
      <c r="AH368" t="s">
        <v>6193</v>
      </c>
      <c r="AI368" t="s">
        <v>6194</v>
      </c>
      <c r="AJ368" t="s">
        <v>6195</v>
      </c>
      <c r="AK368" t="s">
        <v>6196</v>
      </c>
      <c r="AL368" t="s">
        <v>6197</v>
      </c>
      <c r="AM368" t="s">
        <v>6198</v>
      </c>
      <c r="AN368" t="s">
        <v>6199</v>
      </c>
      <c r="AO368" t="s">
        <v>6200</v>
      </c>
      <c r="AP368" t="s">
        <v>6201</v>
      </c>
      <c r="AQ368" t="s">
        <v>6202</v>
      </c>
      <c r="AR368">
        <v>0.1</v>
      </c>
      <c r="AS368" t="s">
        <v>94</v>
      </c>
      <c r="AT368">
        <v>0</v>
      </c>
      <c r="AU368">
        <v>512695.8664143483</v>
      </c>
      <c r="AV368">
        <v>128573.95181410374</v>
      </c>
      <c r="AW368">
        <v>2289.9885272000001</v>
      </c>
      <c r="AX368">
        <v>3006.8485271999998</v>
      </c>
      <c r="AY368">
        <v>700</v>
      </c>
      <c r="AZ368">
        <v>857.29583999999988</v>
      </c>
      <c r="BA368">
        <v>2167.8421060000001</v>
      </c>
      <c r="BB368">
        <v>236.50055739546016</v>
      </c>
      <c r="BC368">
        <v>169.47850827505647</v>
      </c>
      <c r="BD368">
        <v>59.309647809794747</v>
      </c>
      <c r="BE368">
        <v>42.50184755512096</v>
      </c>
      <c r="BF368">
        <v>1179</v>
      </c>
      <c r="BG368" t="s">
        <v>6203</v>
      </c>
      <c r="BH368" t="s">
        <v>6203</v>
      </c>
      <c r="BJ368" s="1"/>
      <c r="BK368">
        <v>25.038039999999999</v>
      </c>
    </row>
    <row r="369" spans="1:63" ht="60.75" x14ac:dyDescent="0.3">
      <c r="A369">
        <v>8204</v>
      </c>
      <c r="B369" t="s">
        <v>6204</v>
      </c>
      <c r="C369" t="s">
        <v>6205</v>
      </c>
      <c r="D369" t="s">
        <v>6206</v>
      </c>
      <c r="E369" t="s">
        <v>6207</v>
      </c>
      <c r="F369" s="1">
        <v>44162</v>
      </c>
      <c r="G369" s="1">
        <v>44742</v>
      </c>
      <c r="H369" t="s">
        <v>65</v>
      </c>
      <c r="I369" t="s">
        <v>639</v>
      </c>
      <c r="J369" t="s">
        <v>1959</v>
      </c>
      <c r="K369" t="s">
        <v>133</v>
      </c>
      <c r="L369" t="s">
        <v>133</v>
      </c>
      <c r="M369" t="s">
        <v>120</v>
      </c>
      <c r="N369" t="s">
        <v>1084</v>
      </c>
      <c r="P369" t="s">
        <v>6086</v>
      </c>
      <c r="Q369" t="s">
        <v>6087</v>
      </c>
      <c r="R369" t="s">
        <v>137</v>
      </c>
      <c r="S369" t="s">
        <v>6088</v>
      </c>
      <c r="T369" t="s">
        <v>6089</v>
      </c>
      <c r="U369" t="s">
        <v>6090</v>
      </c>
      <c r="V369" t="s">
        <v>3286</v>
      </c>
      <c r="W369" t="s">
        <v>3287</v>
      </c>
      <c r="X369" t="s">
        <v>3288</v>
      </c>
      <c r="Y369" t="s">
        <v>109</v>
      </c>
      <c r="Z369">
        <v>465</v>
      </c>
      <c r="AA369" t="s">
        <v>1707</v>
      </c>
      <c r="AB369" t="s">
        <v>1708</v>
      </c>
      <c r="AC369" t="s">
        <v>1709</v>
      </c>
      <c r="AD369" t="s">
        <v>1675</v>
      </c>
      <c r="AE369" s="4" t="s">
        <v>6208</v>
      </c>
      <c r="AF369" s="3">
        <f>2850000+2980000+280000</f>
        <v>6110000</v>
      </c>
      <c r="AG369" s="3" t="s">
        <v>19447</v>
      </c>
      <c r="AH369" t="s">
        <v>6209</v>
      </c>
      <c r="AI369" t="s">
        <v>6210</v>
      </c>
      <c r="AJ369" t="s">
        <v>6211</v>
      </c>
      <c r="AK369" t="s">
        <v>6212</v>
      </c>
      <c r="AL369" t="s">
        <v>6213</v>
      </c>
      <c r="AM369" t="s">
        <v>6214</v>
      </c>
      <c r="AN369" t="s">
        <v>6215</v>
      </c>
      <c r="AO369" t="s">
        <v>6216</v>
      </c>
      <c r="AP369" t="s">
        <v>6217</v>
      </c>
      <c r="AQ369" t="s">
        <v>6218</v>
      </c>
      <c r="AR369">
        <v>0.49</v>
      </c>
      <c r="AS369" t="s">
        <v>94</v>
      </c>
      <c r="AT369">
        <v>0</v>
      </c>
      <c r="AU369">
        <v>166798.70227494507</v>
      </c>
      <c r="AV369">
        <v>120895.23314363365</v>
      </c>
      <c r="AW369">
        <v>2864.7061503999998</v>
      </c>
      <c r="AX369">
        <v>3430.0603698506725</v>
      </c>
      <c r="AY369">
        <v>1310.7458490182446</v>
      </c>
      <c r="AZ369">
        <v>5458.8308216666655</v>
      </c>
      <c r="BA369">
        <v>882.37</v>
      </c>
      <c r="BB369">
        <v>189.03487457069605</v>
      </c>
      <c r="BC369">
        <v>26.303961499693546</v>
      </c>
      <c r="BD369">
        <v>137.01194866511059</v>
      </c>
      <c r="BE369">
        <v>19.065037765490384</v>
      </c>
      <c r="BF369">
        <v>447</v>
      </c>
      <c r="BG369" t="s">
        <v>6219</v>
      </c>
      <c r="BH369" t="s">
        <v>6219</v>
      </c>
      <c r="BJ369" s="1"/>
      <c r="BK369">
        <v>45.946040000000004</v>
      </c>
    </row>
    <row r="370" spans="1:63" ht="45.75" x14ac:dyDescent="0.3">
      <c r="A370">
        <v>8205</v>
      </c>
      <c r="B370" t="s">
        <v>6220</v>
      </c>
      <c r="C370" t="s">
        <v>6221</v>
      </c>
      <c r="D370" t="s">
        <v>6222</v>
      </c>
      <c r="E370" t="s">
        <v>6223</v>
      </c>
      <c r="F370" s="1">
        <v>44126</v>
      </c>
      <c r="G370" s="1">
        <v>44498</v>
      </c>
      <c r="H370" t="s">
        <v>65</v>
      </c>
      <c r="I370" t="s">
        <v>639</v>
      </c>
      <c r="J370" t="s">
        <v>1959</v>
      </c>
      <c r="K370" t="s">
        <v>67</v>
      </c>
      <c r="L370" t="s">
        <v>68</v>
      </c>
      <c r="M370" t="s">
        <v>69</v>
      </c>
      <c r="N370" t="s">
        <v>1084</v>
      </c>
      <c r="P370" t="s">
        <v>6224</v>
      </c>
      <c r="Q370" t="s">
        <v>6225</v>
      </c>
      <c r="R370" t="s">
        <v>137</v>
      </c>
      <c r="S370" t="s">
        <v>6226</v>
      </c>
      <c r="T370" t="s">
        <v>6089</v>
      </c>
      <c r="U370" t="s">
        <v>6090</v>
      </c>
      <c r="V370" t="s">
        <v>3286</v>
      </c>
      <c r="W370" t="s">
        <v>3287</v>
      </c>
      <c r="X370" t="s">
        <v>3288</v>
      </c>
      <c r="Y370" t="s">
        <v>109</v>
      </c>
      <c r="Z370">
        <v>465</v>
      </c>
      <c r="AA370" t="s">
        <v>1707</v>
      </c>
      <c r="AB370" t="s">
        <v>1708</v>
      </c>
      <c r="AC370" t="s">
        <v>1709</v>
      </c>
      <c r="AD370" t="s">
        <v>1675</v>
      </c>
      <c r="AE370" s="4" t="s">
        <v>6227</v>
      </c>
      <c r="AF370" s="3">
        <f>2850000+45000</f>
        <v>2895000</v>
      </c>
      <c r="AG370" s="3" t="s">
        <v>19447</v>
      </c>
      <c r="AH370" t="s">
        <v>6228</v>
      </c>
      <c r="AI370" t="s">
        <v>6229</v>
      </c>
      <c r="AJ370" t="s">
        <v>6230</v>
      </c>
      <c r="AK370" t="s">
        <v>6231</v>
      </c>
      <c r="AL370" t="s">
        <v>6232</v>
      </c>
      <c r="AM370" t="s">
        <v>6233</v>
      </c>
      <c r="AN370" t="s">
        <v>6234</v>
      </c>
      <c r="AO370" t="s">
        <v>6235</v>
      </c>
      <c r="AP370" t="s">
        <v>6062</v>
      </c>
      <c r="AQ370" t="s">
        <v>6236</v>
      </c>
      <c r="AR370">
        <v>0.8</v>
      </c>
      <c r="AS370" t="s">
        <v>94</v>
      </c>
      <c r="AT370">
        <v>0</v>
      </c>
      <c r="AU370">
        <v>50537.457987270944</v>
      </c>
      <c r="AV370">
        <v>46617.314524625399</v>
      </c>
      <c r="AW370">
        <v>916.22147119999988</v>
      </c>
      <c r="AX370">
        <v>1508.0103850450539</v>
      </c>
      <c r="AY370">
        <v>457.27606777739976</v>
      </c>
      <c r="AZ370">
        <v>2272.0428616666663</v>
      </c>
      <c r="BA370">
        <v>741.87609179999993</v>
      </c>
      <c r="BB370">
        <v>68.121157354798783</v>
      </c>
      <c r="BC370">
        <v>16.768021558490087</v>
      </c>
      <c r="BD370">
        <v>62.837062738494097</v>
      </c>
      <c r="BE370">
        <v>15.467341771418665</v>
      </c>
      <c r="BF370">
        <v>203</v>
      </c>
      <c r="BG370" t="s">
        <v>6237</v>
      </c>
      <c r="BH370" t="s">
        <v>6237</v>
      </c>
      <c r="BJ370" s="1"/>
      <c r="BK370">
        <v>45.946040000000004</v>
      </c>
    </row>
    <row r="371" spans="1:63" ht="45.75" x14ac:dyDescent="0.3">
      <c r="A371">
        <v>8206</v>
      </c>
      <c r="B371" t="s">
        <v>6238</v>
      </c>
      <c r="C371" t="s">
        <v>6239</v>
      </c>
      <c r="D371" t="s">
        <v>6240</v>
      </c>
      <c r="E371" t="s">
        <v>6241</v>
      </c>
      <c r="F371" s="1">
        <v>43981</v>
      </c>
      <c r="G371" s="1">
        <v>44530</v>
      </c>
      <c r="H371" t="s">
        <v>65</v>
      </c>
      <c r="I371" t="s">
        <v>639</v>
      </c>
      <c r="J371" t="s">
        <v>1959</v>
      </c>
      <c r="K371" t="s">
        <v>67</v>
      </c>
      <c r="L371" t="s">
        <v>68</v>
      </c>
      <c r="M371" t="s">
        <v>120</v>
      </c>
      <c r="N371" t="s">
        <v>1084</v>
      </c>
      <c r="P371" t="s">
        <v>6242</v>
      </c>
      <c r="Q371" t="s">
        <v>6243</v>
      </c>
      <c r="R371" t="s">
        <v>137</v>
      </c>
      <c r="S371" t="s">
        <v>6244</v>
      </c>
      <c r="T371" t="s">
        <v>6089</v>
      </c>
      <c r="U371" t="s">
        <v>6090</v>
      </c>
      <c r="V371" t="s">
        <v>3286</v>
      </c>
      <c r="W371" t="s">
        <v>3287</v>
      </c>
      <c r="X371" t="s">
        <v>3288</v>
      </c>
      <c r="Y371" t="s">
        <v>109</v>
      </c>
      <c r="Z371">
        <v>465</v>
      </c>
      <c r="AA371" t="s">
        <v>1707</v>
      </c>
      <c r="AB371" t="s">
        <v>1708</v>
      </c>
      <c r="AC371" t="s">
        <v>1709</v>
      </c>
      <c r="AD371" t="s">
        <v>1675</v>
      </c>
      <c r="AE371" s="4" t="s">
        <v>6245</v>
      </c>
      <c r="AF371" s="3">
        <f>2850000+170000</f>
        <v>3020000</v>
      </c>
      <c r="AG371" s="3" t="s">
        <v>19447</v>
      </c>
      <c r="AH371" t="s">
        <v>6246</v>
      </c>
      <c r="AI371" t="s">
        <v>6247</v>
      </c>
      <c r="AJ371" t="s">
        <v>6248</v>
      </c>
      <c r="AK371" t="s">
        <v>6249</v>
      </c>
      <c r="AL371" t="s">
        <v>6250</v>
      </c>
      <c r="AM371" t="s">
        <v>6251</v>
      </c>
      <c r="AN371" t="s">
        <v>6252</v>
      </c>
      <c r="AO371" t="s">
        <v>6253</v>
      </c>
      <c r="AP371" t="s">
        <v>6062</v>
      </c>
      <c r="AQ371" t="s">
        <v>6254</v>
      </c>
      <c r="AR371">
        <v>0.8</v>
      </c>
      <c r="AS371" t="s">
        <v>94</v>
      </c>
      <c r="AT371">
        <v>0</v>
      </c>
      <c r="AU371">
        <v>129278.69150260404</v>
      </c>
      <c r="AV371">
        <v>121071.87116934251</v>
      </c>
      <c r="AW371">
        <v>977.08466190000001</v>
      </c>
      <c r="AX371">
        <v>1568.8735757450538</v>
      </c>
      <c r="AY371">
        <v>457.27606777739976</v>
      </c>
      <c r="AZ371">
        <v>2304.9081416666663</v>
      </c>
      <c r="BA371">
        <v>890.34199609999996</v>
      </c>
      <c r="BB371">
        <v>145.20116097958825</v>
      </c>
      <c r="BC371">
        <v>40.459646640673938</v>
      </c>
      <c r="BD371">
        <v>135.9835565430794</v>
      </c>
      <c r="BE371">
        <v>37.89120286337463</v>
      </c>
      <c r="BF371">
        <v>235</v>
      </c>
      <c r="BG371" t="s">
        <v>6255</v>
      </c>
      <c r="BH371" t="s">
        <v>6255</v>
      </c>
      <c r="BJ371" s="1"/>
      <c r="BK371">
        <v>78.811319999999995</v>
      </c>
    </row>
    <row r="372" spans="1:63" ht="16.5" x14ac:dyDescent="0.25">
      <c r="A372">
        <v>8207</v>
      </c>
      <c r="B372" t="s">
        <v>6256</v>
      </c>
      <c r="C372" t="s">
        <v>6257</v>
      </c>
      <c r="D372" t="s">
        <v>6258</v>
      </c>
      <c r="E372" t="s">
        <v>6259</v>
      </c>
      <c r="F372" s="1">
        <v>44009</v>
      </c>
      <c r="G372" s="1">
        <v>44742</v>
      </c>
      <c r="H372" t="s">
        <v>65</v>
      </c>
      <c r="I372" t="s">
        <v>639</v>
      </c>
      <c r="J372" t="s">
        <v>1959</v>
      </c>
      <c r="K372" t="s">
        <v>68</v>
      </c>
      <c r="L372" t="s">
        <v>68</v>
      </c>
      <c r="M372" t="s">
        <v>69</v>
      </c>
      <c r="N372" t="s">
        <v>1084</v>
      </c>
      <c r="T372" t="s">
        <v>6089</v>
      </c>
      <c r="U372" t="s">
        <v>6090</v>
      </c>
      <c r="V372" t="s">
        <v>3286</v>
      </c>
      <c r="W372" t="s">
        <v>3287</v>
      </c>
      <c r="X372" t="s">
        <v>3288</v>
      </c>
      <c r="Y372" t="s">
        <v>109</v>
      </c>
      <c r="Z372">
        <v>465</v>
      </c>
      <c r="AA372" t="s">
        <v>1707</v>
      </c>
      <c r="AB372" t="s">
        <v>1708</v>
      </c>
      <c r="AC372" t="s">
        <v>1709</v>
      </c>
      <c r="AD372" t="s">
        <v>1675</v>
      </c>
      <c r="AE372" s="4" t="s">
        <v>6260</v>
      </c>
      <c r="AF372" s="8">
        <v>865200</v>
      </c>
      <c r="AG372" t="s">
        <v>19447</v>
      </c>
      <c r="AH372" t="s">
        <v>6261</v>
      </c>
      <c r="AI372" t="s">
        <v>6262</v>
      </c>
      <c r="AJ372" t="s">
        <v>6263</v>
      </c>
      <c r="AK372" t="s">
        <v>6264</v>
      </c>
      <c r="AL372" t="s">
        <v>6265</v>
      </c>
      <c r="AM372" t="s">
        <v>6266</v>
      </c>
      <c r="AN372" t="s">
        <v>6267</v>
      </c>
      <c r="AO372" t="s">
        <v>6268</v>
      </c>
      <c r="AP372" t="s">
        <v>6062</v>
      </c>
      <c r="AQ372" t="s">
        <v>6269</v>
      </c>
      <c r="AR372">
        <v>0.64</v>
      </c>
      <c r="AS372" t="s">
        <v>94</v>
      </c>
      <c r="AT372">
        <v>0</v>
      </c>
      <c r="AU372">
        <v>2874.6160481494117</v>
      </c>
      <c r="AV372">
        <v>1148.3380635256301</v>
      </c>
      <c r="AW372">
        <v>1762.4377119999999</v>
      </c>
      <c r="AX372">
        <v>1780.421265845054</v>
      </c>
      <c r="AY372">
        <v>457.27606777739976</v>
      </c>
      <c r="AZ372">
        <v>2226.0968216666665</v>
      </c>
      <c r="BA372">
        <v>1021.28056</v>
      </c>
      <c r="BB372">
        <v>2.8147172880186924</v>
      </c>
      <c r="BC372">
        <v>0.88521157546341567</v>
      </c>
      <c r="BD372">
        <v>1.1244099892840711</v>
      </c>
      <c r="BE372">
        <v>0.35362014590871577</v>
      </c>
      <c r="BF372">
        <v>447</v>
      </c>
      <c r="BG372" t="s">
        <v>6270</v>
      </c>
      <c r="BH372" t="s">
        <v>6270</v>
      </c>
      <c r="BJ372" s="1"/>
    </row>
    <row r="373" spans="1:63" ht="60" x14ac:dyDescent="0.25">
      <c r="A373">
        <v>8208</v>
      </c>
      <c r="B373" t="s">
        <v>6271</v>
      </c>
      <c r="C373" t="s">
        <v>6272</v>
      </c>
      <c r="D373" t="s">
        <v>6273</v>
      </c>
      <c r="E373" t="s">
        <v>6274</v>
      </c>
      <c r="F373" s="1">
        <v>45473</v>
      </c>
      <c r="G373" s="1">
        <v>45663</v>
      </c>
      <c r="H373" t="s">
        <v>119</v>
      </c>
      <c r="I373" t="s">
        <v>639</v>
      </c>
      <c r="K373" t="s">
        <v>303</v>
      </c>
      <c r="L373" t="s">
        <v>99</v>
      </c>
      <c r="M373" t="s">
        <v>303</v>
      </c>
      <c r="N373" t="s">
        <v>2126</v>
      </c>
      <c r="P373" t="s">
        <v>6275</v>
      </c>
      <c r="Q373" t="s">
        <v>6276</v>
      </c>
      <c r="R373" t="s">
        <v>1748</v>
      </c>
      <c r="S373" t="s">
        <v>6277</v>
      </c>
      <c r="T373" t="s">
        <v>2342</v>
      </c>
      <c r="U373" t="s">
        <v>2343</v>
      </c>
      <c r="V373" t="s">
        <v>2344</v>
      </c>
      <c r="W373" t="s">
        <v>2345</v>
      </c>
      <c r="X373" t="s">
        <v>2346</v>
      </c>
      <c r="Y373" t="s">
        <v>1671</v>
      </c>
      <c r="Z373">
        <v>467</v>
      </c>
      <c r="AA373" t="s">
        <v>1756</v>
      </c>
      <c r="AB373" t="s">
        <v>1757</v>
      </c>
      <c r="AC373" t="s">
        <v>1758</v>
      </c>
      <c r="AD373" t="s">
        <v>1675</v>
      </c>
      <c r="AE373" s="4" t="s">
        <v>6278</v>
      </c>
      <c r="AH373" t="s">
        <v>6279</v>
      </c>
      <c r="AI373" t="s">
        <v>6280</v>
      </c>
      <c r="AJ373" t="s">
        <v>6281</v>
      </c>
      <c r="AK373" t="s">
        <v>6282</v>
      </c>
      <c r="AL373" t="s">
        <v>6283</v>
      </c>
      <c r="AM373" t="s">
        <v>6284</v>
      </c>
      <c r="AN373" t="s">
        <v>6285</v>
      </c>
      <c r="AO373" t="s">
        <v>6286</v>
      </c>
      <c r="AP373" t="s">
        <v>6287</v>
      </c>
      <c r="AQ373" t="s">
        <v>6288</v>
      </c>
      <c r="AR373">
        <v>0.15</v>
      </c>
      <c r="AS373" t="s">
        <v>94</v>
      </c>
      <c r="AT373">
        <v>0</v>
      </c>
      <c r="AU373">
        <v>925376.70045177755</v>
      </c>
      <c r="AV373">
        <v>292145.43228481914</v>
      </c>
      <c r="AW373">
        <v>26487.351790000001</v>
      </c>
      <c r="AX373">
        <v>27089.249233174392</v>
      </c>
      <c r="AY373">
        <v>609.23940196547449</v>
      </c>
      <c r="AZ373">
        <v>1781.7683500000001</v>
      </c>
      <c r="BA373">
        <v>25299.399949999999</v>
      </c>
      <c r="BB373">
        <v>36.577021679590366</v>
      </c>
      <c r="BC373">
        <v>34.170486671794642</v>
      </c>
      <c r="BD373">
        <v>11.547524165086735</v>
      </c>
      <c r="BE373">
        <v>10.78777064004359</v>
      </c>
      <c r="BF373">
        <v>1368</v>
      </c>
      <c r="BG373" t="s">
        <v>6289</v>
      </c>
      <c r="BH373" t="s">
        <v>6290</v>
      </c>
      <c r="BJ373" s="1"/>
      <c r="BK373">
        <v>47.543469999999999</v>
      </c>
    </row>
    <row r="374" spans="1:63" x14ac:dyDescent="0.25">
      <c r="A374">
        <v>8209</v>
      </c>
      <c r="B374" t="s">
        <v>6291</v>
      </c>
      <c r="C374" t="s">
        <v>6292</v>
      </c>
      <c r="D374" t="s">
        <v>6293</v>
      </c>
      <c r="F374" s="1">
        <v>44620</v>
      </c>
      <c r="G374" s="1">
        <v>44985</v>
      </c>
      <c r="H374" t="s">
        <v>98</v>
      </c>
      <c r="I374" t="s">
        <v>639</v>
      </c>
      <c r="K374" t="s">
        <v>100</v>
      </c>
      <c r="L374" t="s">
        <v>303</v>
      </c>
      <c r="O374" t="s">
        <v>6294</v>
      </c>
      <c r="P374" t="s">
        <v>2329</v>
      </c>
      <c r="Q374" t="s">
        <v>2330</v>
      </c>
      <c r="R374" t="s">
        <v>2081</v>
      </c>
      <c r="S374" t="s">
        <v>2331</v>
      </c>
      <c r="T374" t="s">
        <v>4569</v>
      </c>
      <c r="U374" t="s">
        <v>4570</v>
      </c>
      <c r="V374" t="s">
        <v>2344</v>
      </c>
      <c r="W374" t="s">
        <v>2345</v>
      </c>
      <c r="X374" t="s">
        <v>2346</v>
      </c>
      <c r="Y374" t="s">
        <v>1671</v>
      </c>
      <c r="Z374">
        <v>467</v>
      </c>
      <c r="AA374" t="s">
        <v>1756</v>
      </c>
      <c r="AB374" t="s">
        <v>1757</v>
      </c>
      <c r="AC374" t="s">
        <v>1758</v>
      </c>
      <c r="AD374" t="s">
        <v>1675</v>
      </c>
      <c r="AE374" s="4"/>
      <c r="AR374">
        <v>0.18</v>
      </c>
      <c r="AS374" t="s">
        <v>154</v>
      </c>
      <c r="AT374">
        <v>2</v>
      </c>
      <c r="AX374">
        <v>611.79075982341294</v>
      </c>
      <c r="AY374">
        <v>91.653410685504909</v>
      </c>
      <c r="AZ374">
        <v>1059.0176467409999</v>
      </c>
      <c r="BA374">
        <v>433.44500000000033</v>
      </c>
      <c r="BF374">
        <v>690</v>
      </c>
      <c r="BJ374" s="1"/>
    </row>
    <row r="375" spans="1:63" x14ac:dyDescent="0.25">
      <c r="A375">
        <v>8210</v>
      </c>
      <c r="B375" t="s">
        <v>6295</v>
      </c>
      <c r="C375" t="s">
        <v>6296</v>
      </c>
      <c r="D375" t="s">
        <v>6297</v>
      </c>
      <c r="E375" t="s">
        <v>6298</v>
      </c>
      <c r="F375" s="1">
        <v>44804</v>
      </c>
      <c r="G375" s="1">
        <v>45169</v>
      </c>
      <c r="H375" t="s">
        <v>98</v>
      </c>
      <c r="I375" t="s">
        <v>639</v>
      </c>
      <c r="K375" t="s">
        <v>100</v>
      </c>
      <c r="L375" t="s">
        <v>303</v>
      </c>
      <c r="O375" t="s">
        <v>6299</v>
      </c>
      <c r="P375" t="s">
        <v>2329</v>
      </c>
      <c r="Q375" t="s">
        <v>2330</v>
      </c>
      <c r="R375" t="s">
        <v>2081</v>
      </c>
      <c r="S375" t="s">
        <v>2331</v>
      </c>
      <c r="T375" t="s">
        <v>4569</v>
      </c>
      <c r="U375" t="s">
        <v>4570</v>
      </c>
      <c r="V375" t="s">
        <v>2344</v>
      </c>
      <c r="W375" t="s">
        <v>2345</v>
      </c>
      <c r="X375" t="s">
        <v>2346</v>
      </c>
      <c r="Y375" t="s">
        <v>1671</v>
      </c>
      <c r="Z375">
        <v>467</v>
      </c>
      <c r="AA375" t="s">
        <v>1756</v>
      </c>
      <c r="AB375" t="s">
        <v>1757</v>
      </c>
      <c r="AC375" t="s">
        <v>1758</v>
      </c>
      <c r="AD375" t="s">
        <v>1675</v>
      </c>
      <c r="AE375" s="4"/>
      <c r="AR375">
        <v>0.18</v>
      </c>
      <c r="AS375" t="s">
        <v>154</v>
      </c>
      <c r="AT375">
        <v>2</v>
      </c>
      <c r="AU375">
        <v>0</v>
      </c>
      <c r="AV375">
        <v>0</v>
      </c>
      <c r="AX375">
        <v>611.79075982341294</v>
      </c>
      <c r="AY375">
        <v>130.16493706240934</v>
      </c>
      <c r="AZ375">
        <v>1504.0025712630002</v>
      </c>
      <c r="BA375">
        <v>433.44500000000033</v>
      </c>
      <c r="BB375">
        <v>0</v>
      </c>
      <c r="BC375">
        <v>0</v>
      </c>
      <c r="BD375">
        <v>0</v>
      </c>
      <c r="BE375">
        <v>0</v>
      </c>
      <c r="BF375">
        <v>874</v>
      </c>
      <c r="BJ375" s="1"/>
    </row>
    <row r="376" spans="1:63" ht="16.5" x14ac:dyDescent="0.3">
      <c r="A376">
        <v>8211</v>
      </c>
      <c r="B376" t="s">
        <v>6300</v>
      </c>
      <c r="C376" t="s">
        <v>6301</v>
      </c>
      <c r="D376" t="s">
        <v>6302</v>
      </c>
      <c r="E376" t="s">
        <v>6303</v>
      </c>
      <c r="F376" s="1">
        <v>44926</v>
      </c>
      <c r="G376" s="1">
        <v>45046</v>
      </c>
      <c r="H376" t="s">
        <v>119</v>
      </c>
      <c r="I376" t="s">
        <v>639</v>
      </c>
      <c r="K376" t="s">
        <v>100</v>
      </c>
      <c r="L376" t="s">
        <v>100</v>
      </c>
      <c r="M376" t="s">
        <v>120</v>
      </c>
      <c r="N376" t="s">
        <v>4549</v>
      </c>
      <c r="P376" t="s">
        <v>1925</v>
      </c>
      <c r="Q376" t="s">
        <v>1926</v>
      </c>
      <c r="R376" t="s">
        <v>1748</v>
      </c>
      <c r="S376" t="s">
        <v>1927</v>
      </c>
      <c r="T376" t="s">
        <v>1750</v>
      </c>
      <c r="U376" t="s">
        <v>1751</v>
      </c>
      <c r="V376" t="s">
        <v>1752</v>
      </c>
      <c r="W376" t="s">
        <v>1753</v>
      </c>
      <c r="X376" t="s">
        <v>1754</v>
      </c>
      <c r="Y376" t="s">
        <v>1755</v>
      </c>
      <c r="Z376">
        <v>467</v>
      </c>
      <c r="AA376" t="s">
        <v>1756</v>
      </c>
      <c r="AB376" t="s">
        <v>1757</v>
      </c>
      <c r="AC376" t="s">
        <v>1758</v>
      </c>
      <c r="AD376" t="s">
        <v>1675</v>
      </c>
      <c r="AE376" s="4" t="s">
        <v>6304</v>
      </c>
      <c r="AF376" s="3">
        <f>1600000</f>
        <v>1600000</v>
      </c>
      <c r="AG376" s="3" t="s">
        <v>19447</v>
      </c>
      <c r="AH376" t="s">
        <v>6305</v>
      </c>
      <c r="AI376" t="s">
        <v>6306</v>
      </c>
      <c r="AJ376" t="s">
        <v>6307</v>
      </c>
      <c r="AK376" t="s">
        <v>6308</v>
      </c>
      <c r="AL376" t="s">
        <v>6309</v>
      </c>
      <c r="AM376" t="s">
        <v>6310</v>
      </c>
      <c r="AN376" t="s">
        <v>6311</v>
      </c>
      <c r="AO376" t="s">
        <v>6312</v>
      </c>
      <c r="AP376" t="s">
        <v>6313</v>
      </c>
      <c r="AQ376" t="s">
        <v>6314</v>
      </c>
      <c r="AR376">
        <v>0.36</v>
      </c>
      <c r="AS376" t="s">
        <v>94</v>
      </c>
      <c r="AT376">
        <v>0</v>
      </c>
      <c r="AU376">
        <v>384004.10764724738</v>
      </c>
      <c r="AV376">
        <v>221987.56215100407</v>
      </c>
      <c r="AW376">
        <v>4601.2335399999993</v>
      </c>
      <c r="AX376">
        <v>5442.3309831743927</v>
      </c>
      <c r="AY376">
        <v>792.7882968297389</v>
      </c>
      <c r="AZ376">
        <v>19235.992309999998</v>
      </c>
      <c r="BA376">
        <v>2932.0658700000004</v>
      </c>
      <c r="BB376">
        <v>130.96708077954858</v>
      </c>
      <c r="BC376">
        <v>17.322406163373184</v>
      </c>
      <c r="BD376">
        <v>75.710291648735733</v>
      </c>
      <c r="BE376">
        <v>10.013847868338827</v>
      </c>
      <c r="BF376">
        <v>751</v>
      </c>
      <c r="BG376" t="s">
        <v>6315</v>
      </c>
      <c r="BJ376" s="1"/>
    </row>
    <row r="377" spans="1:63" ht="30.75" x14ac:dyDescent="0.3">
      <c r="A377">
        <v>8212</v>
      </c>
      <c r="B377" t="s">
        <v>6316</v>
      </c>
      <c r="C377" t="s">
        <v>6317</v>
      </c>
      <c r="D377" t="s">
        <v>6318</v>
      </c>
      <c r="E377" t="s">
        <v>6319</v>
      </c>
      <c r="F377" s="1">
        <v>45107</v>
      </c>
      <c r="G377" s="1">
        <v>45473</v>
      </c>
      <c r="H377" t="s">
        <v>119</v>
      </c>
      <c r="I377" t="s">
        <v>639</v>
      </c>
      <c r="J377" t="s">
        <v>2394</v>
      </c>
      <c r="K377" t="s">
        <v>100</v>
      </c>
      <c r="L377" t="s">
        <v>133</v>
      </c>
      <c r="M377" t="s">
        <v>120</v>
      </c>
      <c r="N377" t="s">
        <v>4549</v>
      </c>
      <c r="O377" t="s">
        <v>6320</v>
      </c>
      <c r="P377" t="s">
        <v>4805</v>
      </c>
      <c r="Q377" t="s">
        <v>4806</v>
      </c>
      <c r="R377" t="s">
        <v>2081</v>
      </c>
      <c r="S377" t="s">
        <v>4807</v>
      </c>
      <c r="T377" t="s">
        <v>4550</v>
      </c>
      <c r="U377" t="s">
        <v>4551</v>
      </c>
      <c r="V377" t="s">
        <v>3286</v>
      </c>
      <c r="W377" t="s">
        <v>3287</v>
      </c>
      <c r="X377" t="s">
        <v>3288</v>
      </c>
      <c r="Y377" t="s">
        <v>109</v>
      </c>
      <c r="Z377">
        <v>467</v>
      </c>
      <c r="AA377" t="s">
        <v>1756</v>
      </c>
      <c r="AB377" t="s">
        <v>1757</v>
      </c>
      <c r="AC377" t="s">
        <v>1758</v>
      </c>
      <c r="AD377" t="s">
        <v>1675</v>
      </c>
      <c r="AE377" s="4" t="s">
        <v>6321</v>
      </c>
      <c r="AF377" s="3">
        <f>5394023+350000</f>
        <v>5744023</v>
      </c>
      <c r="AG377" s="3" t="s">
        <v>19447</v>
      </c>
      <c r="AH377" t="s">
        <v>6322</v>
      </c>
      <c r="AI377" t="s">
        <v>6323</v>
      </c>
      <c r="AJ377" t="s">
        <v>6324</v>
      </c>
      <c r="AK377" t="s">
        <v>6325</v>
      </c>
      <c r="AL377" t="s">
        <v>6326</v>
      </c>
      <c r="AM377" t="s">
        <v>6327</v>
      </c>
      <c r="AN377" t="s">
        <v>6328</v>
      </c>
      <c r="AO377" t="s">
        <v>6329</v>
      </c>
      <c r="AP377" t="s">
        <v>6330</v>
      </c>
      <c r="AQ377" t="s">
        <v>6331</v>
      </c>
      <c r="AR377">
        <v>0.42</v>
      </c>
      <c r="AS377" t="s">
        <v>890</v>
      </c>
      <c r="AT377">
        <v>0</v>
      </c>
      <c r="AU377">
        <v>40022.694481775805</v>
      </c>
      <c r="AV377">
        <v>24562.367772516551</v>
      </c>
      <c r="AW377">
        <v>4084.15904</v>
      </c>
      <c r="AX377">
        <v>4313.24004011739</v>
      </c>
      <c r="AY377">
        <v>150.72489204070121</v>
      </c>
      <c r="AZ377">
        <v>253.29853999999997</v>
      </c>
      <c r="BA377">
        <v>4065.8823200000002</v>
      </c>
      <c r="BB377">
        <v>9.8435447294932548</v>
      </c>
      <c r="BC377">
        <v>9.2662696421042696</v>
      </c>
      <c r="BD377">
        <v>6.0410916596613529</v>
      </c>
      <c r="BE377">
        <v>5.6868115896671556</v>
      </c>
      <c r="BF377">
        <v>1178</v>
      </c>
      <c r="BG377" t="s">
        <v>6332</v>
      </c>
      <c r="BH377" t="s">
        <v>6333</v>
      </c>
      <c r="BI377">
        <v>8691</v>
      </c>
      <c r="BJ377" s="1">
        <v>45288</v>
      </c>
      <c r="BK377">
        <v>9.0326400000000007</v>
      </c>
    </row>
    <row r="378" spans="1:63" x14ac:dyDescent="0.25">
      <c r="A378">
        <v>8213</v>
      </c>
      <c r="B378" t="s">
        <v>6334</v>
      </c>
      <c r="C378" t="s">
        <v>6335</v>
      </c>
      <c r="D378" t="s">
        <v>6336</v>
      </c>
      <c r="E378" t="s">
        <v>6337</v>
      </c>
      <c r="F378" s="1">
        <v>44074</v>
      </c>
      <c r="G378" s="1">
        <v>44135</v>
      </c>
      <c r="H378" t="s">
        <v>98</v>
      </c>
      <c r="I378" t="s">
        <v>639</v>
      </c>
      <c r="J378" t="s">
        <v>2394</v>
      </c>
      <c r="K378" t="s">
        <v>67</v>
      </c>
      <c r="L378" t="s">
        <v>67</v>
      </c>
      <c r="M378" t="s">
        <v>69</v>
      </c>
      <c r="N378" t="s">
        <v>4549</v>
      </c>
      <c r="O378" t="s">
        <v>6338</v>
      </c>
      <c r="P378" t="s">
        <v>6339</v>
      </c>
      <c r="Q378" t="s">
        <v>6340</v>
      </c>
      <c r="R378" t="s">
        <v>1748</v>
      </c>
      <c r="S378" t="s">
        <v>6341</v>
      </c>
      <c r="T378" t="s">
        <v>4569</v>
      </c>
      <c r="U378" t="s">
        <v>4570</v>
      </c>
      <c r="V378" t="s">
        <v>2344</v>
      </c>
      <c r="W378" t="s">
        <v>2345</v>
      </c>
      <c r="X378" t="s">
        <v>2346</v>
      </c>
      <c r="Y378" t="s">
        <v>1671</v>
      </c>
      <c r="Z378">
        <v>467</v>
      </c>
      <c r="AA378" t="s">
        <v>1756</v>
      </c>
      <c r="AB378" t="s">
        <v>1757</v>
      </c>
      <c r="AC378" t="s">
        <v>1758</v>
      </c>
      <c r="AD378" t="s">
        <v>1675</v>
      </c>
      <c r="AE378" s="4" t="s">
        <v>6342</v>
      </c>
      <c r="AH378" t="s">
        <v>6343</v>
      </c>
      <c r="AI378" t="s">
        <v>6344</v>
      </c>
      <c r="AJ378" t="s">
        <v>6345</v>
      </c>
      <c r="AK378" t="s">
        <v>6346</v>
      </c>
      <c r="AL378" t="s">
        <v>6347</v>
      </c>
      <c r="AM378" t="s">
        <v>6348</v>
      </c>
      <c r="AN378" t="s">
        <v>6349</v>
      </c>
      <c r="AO378" t="s">
        <v>6350</v>
      </c>
      <c r="AP378" t="s">
        <v>6351</v>
      </c>
      <c r="AQ378" t="s">
        <v>6352</v>
      </c>
      <c r="AR378">
        <v>1</v>
      </c>
      <c r="AS378" t="s">
        <v>94</v>
      </c>
      <c r="AT378">
        <v>0</v>
      </c>
      <c r="AU378">
        <v>5001.6428250308882</v>
      </c>
      <c r="AV378">
        <v>5415.1881523442917</v>
      </c>
      <c r="AW378">
        <v>0</v>
      </c>
      <c r="AX378">
        <v>119.23909315674599</v>
      </c>
      <c r="AY378">
        <v>61.387171940209264</v>
      </c>
      <c r="AZ378">
        <v>709.303646007</v>
      </c>
      <c r="BA378">
        <v>0</v>
      </c>
      <c r="BC378">
        <v>7.0514833149208531</v>
      </c>
      <c r="BE378">
        <v>7.6345133467576325</v>
      </c>
      <c r="BF378">
        <v>-160</v>
      </c>
      <c r="BJ378" s="1"/>
    </row>
    <row r="379" spans="1:63" x14ac:dyDescent="0.25">
      <c r="A379">
        <v>8214</v>
      </c>
      <c r="B379" t="s">
        <v>6353</v>
      </c>
      <c r="C379" t="s">
        <v>6354</v>
      </c>
      <c r="D379" t="s">
        <v>6355</v>
      </c>
      <c r="E379" t="s">
        <v>6356</v>
      </c>
      <c r="F379" s="1">
        <v>44772</v>
      </c>
      <c r="G379" s="1">
        <v>44925</v>
      </c>
      <c r="H379" t="s">
        <v>119</v>
      </c>
      <c r="I379" t="s">
        <v>66</v>
      </c>
      <c r="K379" t="s">
        <v>67</v>
      </c>
      <c r="L379" t="s">
        <v>133</v>
      </c>
      <c r="M379" t="s">
        <v>69</v>
      </c>
      <c r="N379" t="s">
        <v>1084</v>
      </c>
      <c r="O379" t="s">
        <v>6357</v>
      </c>
      <c r="P379" t="s">
        <v>6358</v>
      </c>
      <c r="Q379" t="s">
        <v>6359</v>
      </c>
      <c r="R379" t="s">
        <v>1703</v>
      </c>
      <c r="S379" t="s">
        <v>6360</v>
      </c>
      <c r="T379" t="s">
        <v>6361</v>
      </c>
      <c r="U379" t="s">
        <v>6362</v>
      </c>
      <c r="V379" t="s">
        <v>6363</v>
      </c>
      <c r="W379" t="s">
        <v>6364</v>
      </c>
      <c r="X379" t="s">
        <v>6365</v>
      </c>
      <c r="Y379" t="s">
        <v>1671</v>
      </c>
      <c r="Z379">
        <v>465</v>
      </c>
      <c r="AA379" t="s">
        <v>1707</v>
      </c>
      <c r="AB379" t="s">
        <v>1708</v>
      </c>
      <c r="AC379" t="s">
        <v>1709</v>
      </c>
      <c r="AD379" t="s">
        <v>1675</v>
      </c>
      <c r="AE379" s="4" t="s">
        <v>6366</v>
      </c>
      <c r="AH379" t="s">
        <v>6367</v>
      </c>
      <c r="AI379" t="s">
        <v>6368</v>
      </c>
      <c r="AJ379" t="s">
        <v>6369</v>
      </c>
      <c r="AK379" t="s">
        <v>6370</v>
      </c>
      <c r="AL379" t="s">
        <v>6371</v>
      </c>
      <c r="AM379" t="s">
        <v>6372</v>
      </c>
      <c r="AN379" t="s">
        <v>6373</v>
      </c>
      <c r="AO379" t="s">
        <v>6374</v>
      </c>
      <c r="AP379" t="s">
        <v>6375</v>
      </c>
      <c r="AQ379" t="s">
        <v>6376</v>
      </c>
      <c r="AR379">
        <v>0.7</v>
      </c>
      <c r="AS379" t="s">
        <v>154</v>
      </c>
      <c r="AT379">
        <v>1</v>
      </c>
      <c r="AU379">
        <v>127214.64187730123</v>
      </c>
      <c r="AV379">
        <v>104177.28906426056</v>
      </c>
      <c r="AW379">
        <v>903.94736</v>
      </c>
      <c r="AX379">
        <v>1638.1327936069702</v>
      </c>
      <c r="AY379">
        <v>774.01506986016693</v>
      </c>
      <c r="AZ379">
        <v>5368.9723199999999</v>
      </c>
      <c r="BA379">
        <v>418.67336</v>
      </c>
      <c r="BB379">
        <v>303.85177093020974</v>
      </c>
      <c r="BC379">
        <v>21.980378362985974</v>
      </c>
      <c r="BD379">
        <v>248.82712638860176</v>
      </c>
      <c r="BE379">
        <v>17.999942433286719</v>
      </c>
      <c r="BF379">
        <v>630</v>
      </c>
      <c r="BH379" t="s">
        <v>6377</v>
      </c>
      <c r="BJ379" s="1"/>
      <c r="BK379">
        <v>11.183809999999999</v>
      </c>
    </row>
    <row r="380" spans="1:63" ht="30" x14ac:dyDescent="0.25">
      <c r="A380">
        <v>8215</v>
      </c>
      <c r="B380" t="s">
        <v>6378</v>
      </c>
      <c r="C380" t="s">
        <v>6379</v>
      </c>
      <c r="D380" t="s">
        <v>6380</v>
      </c>
      <c r="E380" t="s">
        <v>6381</v>
      </c>
      <c r="F380" s="1">
        <v>44926</v>
      </c>
      <c r="G380" s="1">
        <v>45107</v>
      </c>
      <c r="H380" t="s">
        <v>119</v>
      </c>
      <c r="I380" t="s">
        <v>66</v>
      </c>
      <c r="K380" t="s">
        <v>100</v>
      </c>
      <c r="L380" t="s">
        <v>100</v>
      </c>
      <c r="M380" t="s">
        <v>120</v>
      </c>
      <c r="N380" t="s">
        <v>1084</v>
      </c>
      <c r="P380" t="s">
        <v>5340</v>
      </c>
      <c r="Q380" t="s">
        <v>5341</v>
      </c>
      <c r="R380" t="s">
        <v>5342</v>
      </c>
      <c r="S380" t="s">
        <v>5343</v>
      </c>
      <c r="T380" t="s">
        <v>6361</v>
      </c>
      <c r="U380" t="s">
        <v>6362</v>
      </c>
      <c r="V380" t="s">
        <v>6363</v>
      </c>
      <c r="W380" t="s">
        <v>6364</v>
      </c>
      <c r="X380" t="s">
        <v>6365</v>
      </c>
      <c r="Y380" t="s">
        <v>1671</v>
      </c>
      <c r="Z380">
        <v>465</v>
      </c>
      <c r="AA380" t="s">
        <v>1707</v>
      </c>
      <c r="AB380" t="s">
        <v>1708</v>
      </c>
      <c r="AC380" t="s">
        <v>1709</v>
      </c>
      <c r="AD380" t="s">
        <v>1675</v>
      </c>
      <c r="AE380" s="4" t="s">
        <v>6382</v>
      </c>
      <c r="AH380" t="s">
        <v>6383</v>
      </c>
      <c r="AI380" t="s">
        <v>6384</v>
      </c>
      <c r="AJ380" t="s">
        <v>6385</v>
      </c>
      <c r="AK380" t="s">
        <v>6386</v>
      </c>
      <c r="AL380" t="s">
        <v>6387</v>
      </c>
      <c r="AM380" t="s">
        <v>6388</v>
      </c>
      <c r="AN380" t="s">
        <v>6389</v>
      </c>
      <c r="AO380" t="s">
        <v>6390</v>
      </c>
      <c r="AP380" t="s">
        <v>6391</v>
      </c>
      <c r="AQ380" t="s">
        <v>6392</v>
      </c>
      <c r="AR380">
        <v>0.36</v>
      </c>
      <c r="AS380" t="s">
        <v>94</v>
      </c>
      <c r="AT380">
        <v>0</v>
      </c>
      <c r="AU380">
        <v>49087.218286886833</v>
      </c>
      <c r="AV380">
        <v>26979.622996879323</v>
      </c>
      <c r="AW380">
        <v>4475.0024517000002</v>
      </c>
      <c r="AX380">
        <v>3154.2640185619052</v>
      </c>
      <c r="AY380">
        <v>612.24145181481117</v>
      </c>
      <c r="AZ380">
        <v>5104.1190066666659</v>
      </c>
      <c r="BA380">
        <v>568.76973050000004</v>
      </c>
      <c r="BB380">
        <v>86.304203009774668</v>
      </c>
      <c r="BC380">
        <v>8.6529492400028154</v>
      </c>
      <c r="BD380">
        <v>47.435054205788688</v>
      </c>
      <c r="BE380">
        <v>4.7558879165245793</v>
      </c>
      <c r="BF380">
        <v>812</v>
      </c>
      <c r="BG380" t="s">
        <v>6393</v>
      </c>
      <c r="BH380" t="s">
        <v>6393</v>
      </c>
      <c r="BI380">
        <v>7098</v>
      </c>
      <c r="BJ380" s="1">
        <v>44561</v>
      </c>
      <c r="BK380">
        <v>123.98645</v>
      </c>
    </row>
    <row r="381" spans="1:63" ht="30" x14ac:dyDescent="0.25">
      <c r="A381">
        <v>8216</v>
      </c>
      <c r="B381" t="s">
        <v>6394</v>
      </c>
      <c r="C381" t="s">
        <v>6395</v>
      </c>
      <c r="D381" t="s">
        <v>6396</v>
      </c>
      <c r="E381" t="s">
        <v>6397</v>
      </c>
      <c r="F381" s="1">
        <v>45289</v>
      </c>
      <c r="G381" s="1">
        <v>45655</v>
      </c>
      <c r="H381" t="s">
        <v>119</v>
      </c>
      <c r="I381" t="s">
        <v>66</v>
      </c>
      <c r="K381" t="s">
        <v>99</v>
      </c>
      <c r="L381" t="s">
        <v>99</v>
      </c>
      <c r="M381" t="s">
        <v>303</v>
      </c>
      <c r="N381" t="s">
        <v>1084</v>
      </c>
      <c r="P381" t="s">
        <v>5340</v>
      </c>
      <c r="Q381" t="s">
        <v>5341</v>
      </c>
      <c r="R381" t="s">
        <v>5342</v>
      </c>
      <c r="S381" t="s">
        <v>5343</v>
      </c>
      <c r="T381" t="s">
        <v>6361</v>
      </c>
      <c r="U381" t="s">
        <v>6362</v>
      </c>
      <c r="V381" t="s">
        <v>6363</v>
      </c>
      <c r="W381" t="s">
        <v>6364</v>
      </c>
      <c r="X381" t="s">
        <v>6365</v>
      </c>
      <c r="Y381" t="s">
        <v>1671</v>
      </c>
      <c r="Z381">
        <v>465</v>
      </c>
      <c r="AA381" t="s">
        <v>1707</v>
      </c>
      <c r="AB381" t="s">
        <v>1708</v>
      </c>
      <c r="AC381" t="s">
        <v>1709</v>
      </c>
      <c r="AD381" t="s">
        <v>1675</v>
      </c>
      <c r="AE381" s="4" t="s">
        <v>6398</v>
      </c>
      <c r="AH381" t="s">
        <v>6399</v>
      </c>
      <c r="AI381" t="s">
        <v>6400</v>
      </c>
      <c r="AJ381" t="s">
        <v>6401</v>
      </c>
      <c r="AK381" t="s">
        <v>6402</v>
      </c>
      <c r="AL381" t="s">
        <v>6403</v>
      </c>
      <c r="AM381" t="s">
        <v>6404</v>
      </c>
      <c r="AN381" t="s">
        <v>6405</v>
      </c>
      <c r="AO381" t="s">
        <v>6406</v>
      </c>
      <c r="AP381" t="s">
        <v>6407</v>
      </c>
      <c r="AQ381" t="s">
        <v>6408</v>
      </c>
      <c r="AR381">
        <v>0.25</v>
      </c>
      <c r="AS381" t="s">
        <v>94</v>
      </c>
      <c r="AT381">
        <v>0</v>
      </c>
      <c r="AU381">
        <v>44733.255799962702</v>
      </c>
      <c r="AV381">
        <v>18636.055389563633</v>
      </c>
      <c r="AW381">
        <v>3144.6783615999998</v>
      </c>
      <c r="AX381">
        <v>2422.1027284619049</v>
      </c>
      <c r="AY381">
        <v>612.24145181481117</v>
      </c>
      <c r="AZ381">
        <v>4984.1931566666653</v>
      </c>
      <c r="BA381">
        <v>620.23139030000004</v>
      </c>
      <c r="BB381">
        <v>72.123495359249162</v>
      </c>
      <c r="BC381">
        <v>7.9817750109909307</v>
      </c>
      <c r="BD381">
        <v>30.046940030799718</v>
      </c>
      <c r="BE381">
        <v>3.3252397696477503</v>
      </c>
      <c r="BF381">
        <v>1360</v>
      </c>
      <c r="BG381" t="s">
        <v>6409</v>
      </c>
      <c r="BH381" t="s">
        <v>6409</v>
      </c>
      <c r="BJ381" s="1"/>
      <c r="BK381">
        <v>4.0606</v>
      </c>
    </row>
    <row r="382" spans="1:63" x14ac:dyDescent="0.25">
      <c r="A382">
        <v>8217</v>
      </c>
      <c r="B382" t="s">
        <v>6410</v>
      </c>
      <c r="C382" t="s">
        <v>6411</v>
      </c>
      <c r="D382" t="s">
        <v>6412</v>
      </c>
      <c r="E382" t="s">
        <v>6413</v>
      </c>
      <c r="F382" s="1">
        <v>44895</v>
      </c>
      <c r="G382" s="1">
        <v>45107</v>
      </c>
      <c r="H382" t="s">
        <v>119</v>
      </c>
      <c r="I382" t="s">
        <v>639</v>
      </c>
      <c r="K382" t="s">
        <v>100</v>
      </c>
      <c r="L382" t="s">
        <v>100</v>
      </c>
      <c r="M382" t="s">
        <v>303</v>
      </c>
      <c r="N382" t="s">
        <v>1084</v>
      </c>
      <c r="P382" t="s">
        <v>6414</v>
      </c>
      <c r="Q382" t="s">
        <v>6415</v>
      </c>
      <c r="R382" t="s">
        <v>1703</v>
      </c>
      <c r="S382" t="s">
        <v>6416</v>
      </c>
      <c r="T382" t="s">
        <v>6361</v>
      </c>
      <c r="U382" t="s">
        <v>6362</v>
      </c>
      <c r="V382" t="s">
        <v>6363</v>
      </c>
      <c r="W382" t="s">
        <v>6364</v>
      </c>
      <c r="X382" t="s">
        <v>6365</v>
      </c>
      <c r="Y382" t="s">
        <v>1671</v>
      </c>
      <c r="Z382">
        <v>465</v>
      </c>
      <c r="AA382" t="s">
        <v>1707</v>
      </c>
      <c r="AB382" t="s">
        <v>1708</v>
      </c>
      <c r="AC382" t="s">
        <v>1709</v>
      </c>
      <c r="AD382" t="s">
        <v>1675</v>
      </c>
      <c r="AE382" s="4" t="s">
        <v>6417</v>
      </c>
      <c r="AH382" t="s">
        <v>6418</v>
      </c>
      <c r="AI382" t="s">
        <v>6419</v>
      </c>
      <c r="AJ382" t="s">
        <v>6420</v>
      </c>
      <c r="AK382" t="s">
        <v>6421</v>
      </c>
      <c r="AL382" t="s">
        <v>6422</v>
      </c>
      <c r="AM382" t="s">
        <v>6423</v>
      </c>
      <c r="AN382" t="s">
        <v>6424</v>
      </c>
      <c r="AO382" t="s">
        <v>6425</v>
      </c>
      <c r="AP382" t="s">
        <v>6426</v>
      </c>
      <c r="AQ382" t="s">
        <v>6427</v>
      </c>
      <c r="AR382">
        <v>0.36</v>
      </c>
      <c r="AS382" t="s">
        <v>94</v>
      </c>
      <c r="AT382">
        <v>0</v>
      </c>
      <c r="AU382">
        <v>124527.67285301755</v>
      </c>
      <c r="AV382">
        <v>72402.640778044617</v>
      </c>
      <c r="AW382">
        <v>1129.5929502000001</v>
      </c>
      <c r="AX382">
        <v>1355.754917061905</v>
      </c>
      <c r="AY382">
        <v>612.24145181481117</v>
      </c>
      <c r="AZ382">
        <v>5000.8355566666651</v>
      </c>
      <c r="BA382">
        <v>507.7073006</v>
      </c>
      <c r="BB382">
        <v>245.27453654074469</v>
      </c>
      <c r="BC382">
        <v>22.60628192966589</v>
      </c>
      <c r="BD382">
        <v>142.60705074061454</v>
      </c>
      <c r="BE382">
        <v>13.143701093753629</v>
      </c>
      <c r="BF382">
        <v>812</v>
      </c>
      <c r="BG382" t="s">
        <v>6428</v>
      </c>
      <c r="BH382" t="s">
        <v>6428</v>
      </c>
      <c r="BJ382" s="1"/>
      <c r="BK382">
        <v>20.702999999999999</v>
      </c>
    </row>
    <row r="383" spans="1:63" ht="60.75" x14ac:dyDescent="0.3">
      <c r="A383">
        <v>8218</v>
      </c>
      <c r="B383" t="s">
        <v>6429</v>
      </c>
      <c r="C383" t="s">
        <v>6430</v>
      </c>
      <c r="D383" t="s">
        <v>6431</v>
      </c>
      <c r="E383" t="s">
        <v>6432</v>
      </c>
      <c r="F383" s="1">
        <v>44196</v>
      </c>
      <c r="G383" s="1">
        <v>44196</v>
      </c>
      <c r="H383" t="s">
        <v>98</v>
      </c>
      <c r="I383" t="s">
        <v>616</v>
      </c>
      <c r="J383" t="s">
        <v>2811</v>
      </c>
      <c r="K383" t="s">
        <v>67</v>
      </c>
      <c r="L383" t="s">
        <v>133</v>
      </c>
      <c r="P383" t="s">
        <v>6433</v>
      </c>
      <c r="Q383" t="s">
        <v>6434</v>
      </c>
      <c r="R383" t="s">
        <v>6435</v>
      </c>
      <c r="S383" t="s">
        <v>6436</v>
      </c>
      <c r="T383" t="s">
        <v>6437</v>
      </c>
      <c r="U383" t="s">
        <v>6438</v>
      </c>
      <c r="V383" t="s">
        <v>6439</v>
      </c>
      <c r="W383" t="s">
        <v>6440</v>
      </c>
      <c r="X383" t="s">
        <v>6441</v>
      </c>
      <c r="Y383" t="s">
        <v>1671</v>
      </c>
      <c r="Z383">
        <v>483</v>
      </c>
      <c r="AA383" t="s">
        <v>201</v>
      </c>
      <c r="AB383" t="s">
        <v>202</v>
      </c>
      <c r="AC383" t="s">
        <v>203</v>
      </c>
      <c r="AD383" t="s">
        <v>82</v>
      </c>
      <c r="AE383" s="4" t="s">
        <v>6442</v>
      </c>
      <c r="AF383" s="3">
        <f>4000000+100000</f>
        <v>4100000</v>
      </c>
      <c r="AG383" s="3" t="s">
        <v>19447</v>
      </c>
      <c r="AH383" t="s">
        <v>6443</v>
      </c>
      <c r="AI383" t="s">
        <v>6444</v>
      </c>
      <c r="AJ383" t="s">
        <v>6445</v>
      </c>
      <c r="AK383" t="s">
        <v>6446</v>
      </c>
      <c r="AL383" t="s">
        <v>6447</v>
      </c>
      <c r="AM383" t="s">
        <v>6448</v>
      </c>
      <c r="AN383" t="s">
        <v>6449</v>
      </c>
      <c r="AO383" t="s">
        <v>6450</v>
      </c>
      <c r="AP383" t="s">
        <v>6451</v>
      </c>
      <c r="AQ383" t="s">
        <v>6452</v>
      </c>
      <c r="AR383">
        <v>0.7</v>
      </c>
      <c r="AS383" t="s">
        <v>154</v>
      </c>
      <c r="AT383">
        <v>1</v>
      </c>
      <c r="AU383">
        <v>349204.04592686432</v>
      </c>
      <c r="AV383">
        <v>300957.19388298498</v>
      </c>
      <c r="AX383">
        <v>114.014353724641</v>
      </c>
      <c r="AY383">
        <v>0</v>
      </c>
      <c r="AZ383">
        <v>0</v>
      </c>
      <c r="BF383">
        <v>-99</v>
      </c>
      <c r="BJ383" s="1"/>
    </row>
    <row r="384" spans="1:63" ht="60.75" x14ac:dyDescent="0.3">
      <c r="A384">
        <v>8220</v>
      </c>
      <c r="B384" t="s">
        <v>6453</v>
      </c>
      <c r="C384" t="s">
        <v>6454</v>
      </c>
      <c r="D384" t="s">
        <v>6455</v>
      </c>
      <c r="E384" t="s">
        <v>6456</v>
      </c>
      <c r="F384" s="1">
        <v>44926</v>
      </c>
      <c r="G384" s="1">
        <v>44926</v>
      </c>
      <c r="H384" t="s">
        <v>119</v>
      </c>
      <c r="I384" t="s">
        <v>616</v>
      </c>
      <c r="J384" t="s">
        <v>2811</v>
      </c>
      <c r="K384" t="s">
        <v>133</v>
      </c>
      <c r="L384" t="s">
        <v>133</v>
      </c>
      <c r="M384" t="s">
        <v>120</v>
      </c>
      <c r="N384" t="s">
        <v>6457</v>
      </c>
      <c r="O384" t="s">
        <v>6458</v>
      </c>
      <c r="P384" t="s">
        <v>6433</v>
      </c>
      <c r="Q384" t="s">
        <v>6434</v>
      </c>
      <c r="R384" t="s">
        <v>6435</v>
      </c>
      <c r="S384" t="s">
        <v>6436</v>
      </c>
      <c r="T384" t="s">
        <v>6459</v>
      </c>
      <c r="U384" t="s">
        <v>6460</v>
      </c>
      <c r="V384" t="s">
        <v>6461</v>
      </c>
      <c r="W384" t="s">
        <v>6462</v>
      </c>
      <c r="Z384">
        <v>483</v>
      </c>
      <c r="AA384" t="s">
        <v>201</v>
      </c>
      <c r="AB384" t="s">
        <v>202</v>
      </c>
      <c r="AC384" t="s">
        <v>203</v>
      </c>
      <c r="AD384" t="s">
        <v>82</v>
      </c>
      <c r="AE384" s="4" t="s">
        <v>6463</v>
      </c>
      <c r="AF384" s="3">
        <f>51000000+65000000+19000000+2800000</f>
        <v>137800000</v>
      </c>
      <c r="AG384" s="3" t="s">
        <v>19447</v>
      </c>
      <c r="AH384" t="s">
        <v>6464</v>
      </c>
      <c r="AI384" t="s">
        <v>6465</v>
      </c>
      <c r="AJ384" t="s">
        <v>6466</v>
      </c>
      <c r="AK384" t="s">
        <v>6467</v>
      </c>
      <c r="AL384" t="s">
        <v>6468</v>
      </c>
      <c r="AM384" t="s">
        <v>6469</v>
      </c>
      <c r="AN384" t="s">
        <v>6470</v>
      </c>
      <c r="AO384" t="s">
        <v>6471</v>
      </c>
      <c r="AP384" t="s">
        <v>6451</v>
      </c>
      <c r="AQ384" t="s">
        <v>6472</v>
      </c>
      <c r="AR384">
        <v>0.49</v>
      </c>
      <c r="AS384" t="s">
        <v>94</v>
      </c>
      <c r="AT384">
        <v>0</v>
      </c>
      <c r="AU384">
        <v>6213321.8089377033</v>
      </c>
      <c r="AV384">
        <v>4566797.2438530903</v>
      </c>
      <c r="AW384">
        <v>66155.658110000004</v>
      </c>
      <c r="AX384">
        <v>36776.400820831499</v>
      </c>
      <c r="AY384">
        <v>6058.9467744588819</v>
      </c>
      <c r="AZ384">
        <v>71510.865139999994</v>
      </c>
      <c r="BA384">
        <v>25847.887200000001</v>
      </c>
      <c r="BB384">
        <v>240.38025858212899</v>
      </c>
      <c r="BC384">
        <v>63.818831482549207</v>
      </c>
      <c r="BD384">
        <v>176.67971113140302</v>
      </c>
      <c r="BE384">
        <v>46.906899832741736</v>
      </c>
      <c r="BF384">
        <v>631</v>
      </c>
      <c r="BG384" t="s">
        <v>6473</v>
      </c>
      <c r="BJ384" s="1"/>
    </row>
    <row r="385" spans="1:63" ht="30.75" x14ac:dyDescent="0.3">
      <c r="A385">
        <v>8221</v>
      </c>
      <c r="B385" t="s">
        <v>6474</v>
      </c>
      <c r="C385" t="s">
        <v>6475</v>
      </c>
      <c r="D385" t="s">
        <v>6476</v>
      </c>
      <c r="E385" t="s">
        <v>6477</v>
      </c>
      <c r="F385" s="1">
        <v>44196</v>
      </c>
      <c r="G385" s="1">
        <v>44196</v>
      </c>
      <c r="H385" t="s">
        <v>98</v>
      </c>
      <c r="I385" t="s">
        <v>616</v>
      </c>
      <c r="J385" t="s">
        <v>2811</v>
      </c>
      <c r="K385" t="s">
        <v>68</v>
      </c>
      <c r="L385" t="s">
        <v>68</v>
      </c>
      <c r="N385" t="s">
        <v>6457</v>
      </c>
      <c r="P385" t="s">
        <v>6478</v>
      </c>
      <c r="Q385" t="s">
        <v>6479</v>
      </c>
      <c r="R385" t="s">
        <v>6435</v>
      </c>
      <c r="S385" t="s">
        <v>6480</v>
      </c>
      <c r="T385" t="s">
        <v>6437</v>
      </c>
      <c r="U385" t="s">
        <v>6438</v>
      </c>
      <c r="V385" t="s">
        <v>6439</v>
      </c>
      <c r="W385" t="s">
        <v>6440</v>
      </c>
      <c r="X385" t="s">
        <v>6441</v>
      </c>
      <c r="Y385" t="s">
        <v>1671</v>
      </c>
      <c r="Z385">
        <v>483</v>
      </c>
      <c r="AA385" t="s">
        <v>201</v>
      </c>
      <c r="AB385" t="s">
        <v>202</v>
      </c>
      <c r="AC385" t="s">
        <v>203</v>
      </c>
      <c r="AD385" t="s">
        <v>82</v>
      </c>
      <c r="AE385" s="4" t="s">
        <v>19455</v>
      </c>
      <c r="AF385" s="3">
        <v>881497</v>
      </c>
      <c r="AG385" s="3" t="s">
        <v>19447</v>
      </c>
      <c r="AH385" t="s">
        <v>6481</v>
      </c>
      <c r="AI385" t="s">
        <v>6482</v>
      </c>
      <c r="AJ385" t="s">
        <v>6483</v>
      </c>
      <c r="AK385" t="s">
        <v>6484</v>
      </c>
      <c r="AL385" t="s">
        <v>6485</v>
      </c>
      <c r="AM385" t="s">
        <v>6486</v>
      </c>
      <c r="AN385" t="s">
        <v>6487</v>
      </c>
      <c r="AO385" t="s">
        <v>6488</v>
      </c>
      <c r="AP385" t="s">
        <v>6489</v>
      </c>
      <c r="AQ385" t="s">
        <v>6490</v>
      </c>
      <c r="AR385">
        <v>0.64</v>
      </c>
      <c r="AS385" t="s">
        <v>94</v>
      </c>
      <c r="AT385">
        <v>0</v>
      </c>
      <c r="AU385">
        <v>1027813.8446841976</v>
      </c>
      <c r="AV385">
        <v>834778.50952641072</v>
      </c>
      <c r="AX385">
        <v>770.09785076557716</v>
      </c>
      <c r="AY385">
        <v>0</v>
      </c>
      <c r="AZ385">
        <v>0</v>
      </c>
      <c r="BF385">
        <v>-99</v>
      </c>
      <c r="BJ385" s="1"/>
    </row>
    <row r="386" spans="1:63" ht="30" x14ac:dyDescent="0.25">
      <c r="A386">
        <v>8222</v>
      </c>
      <c r="B386" t="s">
        <v>6491</v>
      </c>
      <c r="C386" t="s">
        <v>6492</v>
      </c>
      <c r="D386" t="s">
        <v>6493</v>
      </c>
      <c r="E386" t="s">
        <v>6494</v>
      </c>
      <c r="F386" s="1">
        <v>44377</v>
      </c>
      <c r="G386" s="1">
        <v>44561</v>
      </c>
      <c r="H386" t="s">
        <v>98</v>
      </c>
      <c r="I386" t="s">
        <v>616</v>
      </c>
      <c r="J386" t="s">
        <v>2811</v>
      </c>
      <c r="K386" t="s">
        <v>133</v>
      </c>
      <c r="L386" t="s">
        <v>133</v>
      </c>
      <c r="N386" t="s">
        <v>6457</v>
      </c>
      <c r="P386" t="s">
        <v>6495</v>
      </c>
      <c r="Q386" t="s">
        <v>6496</v>
      </c>
      <c r="R386" t="s">
        <v>6435</v>
      </c>
      <c r="S386" t="s">
        <v>6497</v>
      </c>
      <c r="T386" t="s">
        <v>6459</v>
      </c>
      <c r="U386" t="s">
        <v>6460</v>
      </c>
      <c r="V386" t="s">
        <v>6461</v>
      </c>
      <c r="W386" t="s">
        <v>6462</v>
      </c>
      <c r="Z386">
        <v>483</v>
      </c>
      <c r="AA386" t="s">
        <v>201</v>
      </c>
      <c r="AB386" t="s">
        <v>202</v>
      </c>
      <c r="AC386" t="s">
        <v>203</v>
      </c>
      <c r="AD386" t="s">
        <v>82</v>
      </c>
      <c r="AE386" s="4" t="s">
        <v>6498</v>
      </c>
      <c r="AH386" t="s">
        <v>6499</v>
      </c>
      <c r="AI386" t="s">
        <v>6500</v>
      </c>
      <c r="AJ386" t="s">
        <v>6501</v>
      </c>
      <c r="AK386" t="s">
        <v>6502</v>
      </c>
      <c r="AL386" t="s">
        <v>6503</v>
      </c>
      <c r="AM386" t="s">
        <v>6504</v>
      </c>
      <c r="AN386" t="s">
        <v>6505</v>
      </c>
      <c r="AO386" t="s">
        <v>6506</v>
      </c>
      <c r="AP386" t="s">
        <v>6507</v>
      </c>
      <c r="AQ386" t="s">
        <v>6508</v>
      </c>
      <c r="AR386">
        <v>0.49</v>
      </c>
      <c r="AS386" t="s">
        <v>94</v>
      </c>
      <c r="AT386">
        <v>0</v>
      </c>
      <c r="AU386">
        <v>27241.635349071261</v>
      </c>
      <c r="AV386">
        <v>20121.532348512166</v>
      </c>
      <c r="AW386">
        <v>256.24392</v>
      </c>
      <c r="AX386">
        <v>18.570726344865299</v>
      </c>
      <c r="AY386">
        <v>0</v>
      </c>
      <c r="AZ386">
        <v>0</v>
      </c>
      <c r="BF386">
        <v>266</v>
      </c>
      <c r="BG386" t="s">
        <v>6509</v>
      </c>
      <c r="BJ386" s="1"/>
    </row>
    <row r="387" spans="1:63" ht="16.5" x14ac:dyDescent="0.3">
      <c r="A387">
        <v>8223</v>
      </c>
      <c r="B387" t="s">
        <v>6510</v>
      </c>
      <c r="C387" t="s">
        <v>6511</v>
      </c>
      <c r="D387" t="s">
        <v>6512</v>
      </c>
      <c r="E387" t="s">
        <v>6513</v>
      </c>
      <c r="F387" s="1">
        <v>44439</v>
      </c>
      <c r="G387" s="1">
        <v>44439</v>
      </c>
      <c r="H387" t="s">
        <v>98</v>
      </c>
      <c r="I387" t="s">
        <v>616</v>
      </c>
      <c r="J387" t="s">
        <v>2811</v>
      </c>
      <c r="K387" t="s">
        <v>100</v>
      </c>
      <c r="L387" t="s">
        <v>133</v>
      </c>
      <c r="N387" t="s">
        <v>6457</v>
      </c>
      <c r="P387" t="s">
        <v>6514</v>
      </c>
      <c r="Q387" t="s">
        <v>6515</v>
      </c>
      <c r="R387" t="s">
        <v>6435</v>
      </c>
      <c r="S387" t="s">
        <v>6516</v>
      </c>
      <c r="T387" t="s">
        <v>6437</v>
      </c>
      <c r="U387" t="s">
        <v>6438</v>
      </c>
      <c r="V387" t="s">
        <v>6439</v>
      </c>
      <c r="W387" t="s">
        <v>6440</v>
      </c>
      <c r="X387" t="s">
        <v>6441</v>
      </c>
      <c r="Y387" t="s">
        <v>1671</v>
      </c>
      <c r="Z387">
        <v>483</v>
      </c>
      <c r="AA387" t="s">
        <v>201</v>
      </c>
      <c r="AB387" t="s">
        <v>202</v>
      </c>
      <c r="AC387" t="s">
        <v>203</v>
      </c>
      <c r="AD387" t="s">
        <v>82</v>
      </c>
      <c r="AE387" s="4" t="s">
        <v>6517</v>
      </c>
      <c r="AF387" s="3">
        <v>3606211</v>
      </c>
      <c r="AG387" s="3" t="s">
        <v>19447</v>
      </c>
      <c r="AH387" t="s">
        <v>6518</v>
      </c>
      <c r="AI387" t="s">
        <v>6519</v>
      </c>
      <c r="AJ387" t="s">
        <v>6520</v>
      </c>
      <c r="AK387" t="s">
        <v>6521</v>
      </c>
      <c r="AL387" t="s">
        <v>6522</v>
      </c>
      <c r="AM387" t="s">
        <v>6523</v>
      </c>
      <c r="AN387" t="s">
        <v>6524</v>
      </c>
      <c r="AO387" t="s">
        <v>6506</v>
      </c>
      <c r="AP387" t="s">
        <v>6525</v>
      </c>
      <c r="AQ387" t="s">
        <v>6526</v>
      </c>
      <c r="AR387">
        <v>0.42</v>
      </c>
      <c r="AS387" t="s">
        <v>890</v>
      </c>
      <c r="AT387">
        <v>0</v>
      </c>
      <c r="AU387">
        <v>1027813.8446841976</v>
      </c>
      <c r="AV387">
        <v>628755.45545358921</v>
      </c>
      <c r="AX387">
        <v>770.09785076557716</v>
      </c>
      <c r="AY387">
        <v>0</v>
      </c>
      <c r="AZ387">
        <v>0</v>
      </c>
      <c r="BF387">
        <v>144</v>
      </c>
      <c r="BJ387" s="1"/>
    </row>
    <row r="388" spans="1:63" ht="60.75" x14ac:dyDescent="0.3">
      <c r="A388">
        <v>8224</v>
      </c>
      <c r="B388" t="s">
        <v>6527</v>
      </c>
      <c r="C388" t="s">
        <v>6528</v>
      </c>
      <c r="D388" t="s">
        <v>6529</v>
      </c>
      <c r="E388" t="s">
        <v>6530</v>
      </c>
      <c r="F388" s="1">
        <v>44742</v>
      </c>
      <c r="G388" s="1">
        <v>44742</v>
      </c>
      <c r="H388" t="s">
        <v>98</v>
      </c>
      <c r="I388" t="s">
        <v>616</v>
      </c>
      <c r="J388" t="s">
        <v>2811</v>
      </c>
      <c r="K388" t="s">
        <v>99</v>
      </c>
      <c r="L388" t="s">
        <v>100</v>
      </c>
      <c r="N388" t="s">
        <v>6457</v>
      </c>
      <c r="P388" t="s">
        <v>6531</v>
      </c>
      <c r="Q388" t="s">
        <v>6532</v>
      </c>
      <c r="R388" t="s">
        <v>6435</v>
      </c>
      <c r="S388" t="s">
        <v>6533</v>
      </c>
      <c r="T388" t="s">
        <v>6459</v>
      </c>
      <c r="U388" t="s">
        <v>6460</v>
      </c>
      <c r="V388" t="s">
        <v>6461</v>
      </c>
      <c r="W388" t="s">
        <v>6462</v>
      </c>
      <c r="Z388">
        <v>483</v>
      </c>
      <c r="AA388" t="s">
        <v>201</v>
      </c>
      <c r="AB388" t="s">
        <v>202</v>
      </c>
      <c r="AC388" t="s">
        <v>203</v>
      </c>
      <c r="AD388" t="s">
        <v>82</v>
      </c>
      <c r="AE388" s="4" t="s">
        <v>6534</v>
      </c>
      <c r="AF388" s="3">
        <f>4522906+3871000</f>
        <v>8393906</v>
      </c>
      <c r="AG388" s="3" t="s">
        <v>19447</v>
      </c>
      <c r="AH388" t="s">
        <v>6535</v>
      </c>
      <c r="AI388" t="s">
        <v>6536</v>
      </c>
      <c r="AJ388" t="s">
        <v>6537</v>
      </c>
      <c r="AK388" t="s">
        <v>6538</v>
      </c>
      <c r="AL388" t="s">
        <v>6485</v>
      </c>
      <c r="AM388" t="s">
        <v>6539</v>
      </c>
      <c r="AN388" t="s">
        <v>6487</v>
      </c>
      <c r="AO388" t="s">
        <v>6540</v>
      </c>
      <c r="AP388" t="s">
        <v>6541</v>
      </c>
      <c r="AQ388" t="s">
        <v>6542</v>
      </c>
      <c r="AR388">
        <v>0.3</v>
      </c>
      <c r="AS388" t="s">
        <v>94</v>
      </c>
      <c r="AT388">
        <v>0</v>
      </c>
      <c r="AU388">
        <v>1081276.2646678919</v>
      </c>
      <c r="AV388">
        <v>575067.66621974204</v>
      </c>
      <c r="AW388">
        <v>6053.4809599999999</v>
      </c>
      <c r="AX388">
        <v>685.92193475262695</v>
      </c>
      <c r="AY388">
        <v>0</v>
      </c>
      <c r="AZ388">
        <v>0</v>
      </c>
      <c r="BF388">
        <v>447</v>
      </c>
      <c r="BG388" t="s">
        <v>6543</v>
      </c>
      <c r="BJ388" s="1"/>
    </row>
    <row r="389" spans="1:63" ht="75.75" x14ac:dyDescent="0.3">
      <c r="A389">
        <v>8225</v>
      </c>
      <c r="B389" t="s">
        <v>6544</v>
      </c>
      <c r="C389" t="s">
        <v>6545</v>
      </c>
      <c r="D389" t="s">
        <v>6546</v>
      </c>
      <c r="E389" t="s">
        <v>6547</v>
      </c>
      <c r="F389" s="1">
        <v>44742</v>
      </c>
      <c r="G389" s="1">
        <v>44742</v>
      </c>
      <c r="H389" t="s">
        <v>98</v>
      </c>
      <c r="I389" t="s">
        <v>616</v>
      </c>
      <c r="J389" t="s">
        <v>2811</v>
      </c>
      <c r="K389" t="s">
        <v>133</v>
      </c>
      <c r="L389" t="s">
        <v>133</v>
      </c>
      <c r="N389" t="s">
        <v>6457</v>
      </c>
      <c r="P389" t="s">
        <v>6548</v>
      </c>
      <c r="Q389" t="s">
        <v>6549</v>
      </c>
      <c r="R389" t="s">
        <v>6435</v>
      </c>
      <c r="S389" t="s">
        <v>6550</v>
      </c>
      <c r="T389" t="s">
        <v>6459</v>
      </c>
      <c r="U389" t="s">
        <v>6460</v>
      </c>
      <c r="V389" t="s">
        <v>6461</v>
      </c>
      <c r="W389" t="s">
        <v>6462</v>
      </c>
      <c r="Z389">
        <v>483</v>
      </c>
      <c r="AA389" t="s">
        <v>201</v>
      </c>
      <c r="AB389" t="s">
        <v>202</v>
      </c>
      <c r="AC389" t="s">
        <v>203</v>
      </c>
      <c r="AD389" t="s">
        <v>82</v>
      </c>
      <c r="AE389" s="4" t="s">
        <v>19456</v>
      </c>
      <c r="AF389" s="3">
        <f>2089302+2645842</f>
        <v>4735144</v>
      </c>
      <c r="AG389" s="3" t="s">
        <v>19447</v>
      </c>
      <c r="AH389" t="s">
        <v>6551</v>
      </c>
      <c r="AI389" t="s">
        <v>6552</v>
      </c>
      <c r="AJ389" t="s">
        <v>6483</v>
      </c>
      <c r="AK389" t="s">
        <v>6553</v>
      </c>
      <c r="AL389" t="s">
        <v>6554</v>
      </c>
      <c r="AM389" t="s">
        <v>6555</v>
      </c>
      <c r="AN389" t="s">
        <v>6556</v>
      </c>
      <c r="AO389" t="s">
        <v>6506</v>
      </c>
      <c r="AP389" t="s">
        <v>6557</v>
      </c>
      <c r="AQ389" t="s">
        <v>6558</v>
      </c>
      <c r="AR389">
        <v>0.49</v>
      </c>
      <c r="AS389" t="s">
        <v>94</v>
      </c>
      <c r="AT389">
        <v>0</v>
      </c>
      <c r="AU389">
        <v>1081276.2646678919</v>
      </c>
      <c r="AV389">
        <v>798700.63502660091</v>
      </c>
      <c r="AW389">
        <v>10300.39256</v>
      </c>
      <c r="AX389">
        <v>685.92193475262695</v>
      </c>
      <c r="AY389">
        <v>0</v>
      </c>
      <c r="AZ389">
        <v>0</v>
      </c>
      <c r="BF389">
        <v>447</v>
      </c>
      <c r="BG389" t="s">
        <v>6559</v>
      </c>
      <c r="BJ389" s="1"/>
    </row>
    <row r="390" spans="1:63" ht="16.5" x14ac:dyDescent="0.3">
      <c r="A390">
        <v>8226</v>
      </c>
      <c r="B390" t="s">
        <v>6560</v>
      </c>
      <c r="C390" t="s">
        <v>6561</v>
      </c>
      <c r="D390" t="s">
        <v>6562</v>
      </c>
      <c r="E390" t="s">
        <v>6563</v>
      </c>
      <c r="F390" s="1">
        <v>44865</v>
      </c>
      <c r="G390" s="1">
        <v>44926</v>
      </c>
      <c r="H390" t="s">
        <v>119</v>
      </c>
      <c r="I390" t="s">
        <v>616</v>
      </c>
      <c r="J390" t="s">
        <v>2811</v>
      </c>
      <c r="K390" t="s">
        <v>133</v>
      </c>
      <c r="L390" t="s">
        <v>133</v>
      </c>
      <c r="N390" t="s">
        <v>6457</v>
      </c>
      <c r="O390" t="s">
        <v>6564</v>
      </c>
      <c r="P390" t="s">
        <v>6548</v>
      </c>
      <c r="Q390" t="s">
        <v>6549</v>
      </c>
      <c r="R390" t="s">
        <v>6435</v>
      </c>
      <c r="S390" t="s">
        <v>6550</v>
      </c>
      <c r="T390" t="s">
        <v>6459</v>
      </c>
      <c r="U390" t="s">
        <v>6460</v>
      </c>
      <c r="V390" t="s">
        <v>6461</v>
      </c>
      <c r="W390" t="s">
        <v>6462</v>
      </c>
      <c r="Z390">
        <v>483</v>
      </c>
      <c r="AA390" t="s">
        <v>201</v>
      </c>
      <c r="AB390" t="s">
        <v>202</v>
      </c>
      <c r="AC390" t="s">
        <v>203</v>
      </c>
      <c r="AD390" t="s">
        <v>82</v>
      </c>
      <c r="AE390" s="4" t="s">
        <v>6565</v>
      </c>
      <c r="AF390" s="3">
        <v>31575</v>
      </c>
      <c r="AG390" s="3" t="s">
        <v>19447</v>
      </c>
      <c r="AH390" t="s">
        <v>6566</v>
      </c>
      <c r="AI390" t="s">
        <v>6567</v>
      </c>
      <c r="AJ390" t="s">
        <v>6483</v>
      </c>
      <c r="AK390" t="s">
        <v>6568</v>
      </c>
      <c r="AL390" t="s">
        <v>6569</v>
      </c>
      <c r="AM390" t="s">
        <v>6570</v>
      </c>
      <c r="AN390" t="s">
        <v>6571</v>
      </c>
      <c r="AO390" t="s">
        <v>6572</v>
      </c>
      <c r="AP390" t="s">
        <v>6573</v>
      </c>
      <c r="AQ390" t="s">
        <v>6574</v>
      </c>
      <c r="AR390">
        <v>0.49</v>
      </c>
      <c r="AS390" t="s">
        <v>94</v>
      </c>
      <c r="AT390">
        <v>0</v>
      </c>
      <c r="AU390">
        <v>1031172.750818429</v>
      </c>
      <c r="AV390">
        <v>759718.1622515819</v>
      </c>
      <c r="AW390">
        <v>32156.286156800001</v>
      </c>
      <c r="AX390">
        <v>3498.1109189575318</v>
      </c>
      <c r="AY390">
        <v>7191.3610424935769</v>
      </c>
      <c r="AZ390">
        <v>39774.020279999997</v>
      </c>
      <c r="BA390">
        <v>2415.89408</v>
      </c>
      <c r="BB390">
        <v>426.82862603745815</v>
      </c>
      <c r="BC390">
        <v>24.441214599764098</v>
      </c>
      <c r="BD390">
        <v>314.46666827859519</v>
      </c>
      <c r="BE390">
        <v>18.007103682861846</v>
      </c>
      <c r="BF390">
        <v>631</v>
      </c>
      <c r="BG390" t="s">
        <v>6575</v>
      </c>
      <c r="BJ390" s="1"/>
    </row>
    <row r="391" spans="1:63" ht="16.5" x14ac:dyDescent="0.3">
      <c r="A391">
        <v>8227</v>
      </c>
      <c r="B391" t="s">
        <v>6576</v>
      </c>
      <c r="C391" t="s">
        <v>6577</v>
      </c>
      <c r="D391" t="s">
        <v>6578</v>
      </c>
      <c r="E391" t="s">
        <v>6579</v>
      </c>
      <c r="F391" s="1">
        <v>44561</v>
      </c>
      <c r="G391" s="1">
        <v>44561</v>
      </c>
      <c r="H391" t="s">
        <v>119</v>
      </c>
      <c r="I391" t="s">
        <v>616</v>
      </c>
      <c r="J391" t="s">
        <v>2811</v>
      </c>
      <c r="K391" t="s">
        <v>68</v>
      </c>
      <c r="L391" t="s">
        <v>68</v>
      </c>
      <c r="N391" t="s">
        <v>6457</v>
      </c>
      <c r="P391" t="s">
        <v>6580</v>
      </c>
      <c r="Q391" t="s">
        <v>6581</v>
      </c>
      <c r="R391" t="s">
        <v>6457</v>
      </c>
      <c r="S391" t="s">
        <v>6582</v>
      </c>
      <c r="T391" t="s">
        <v>6459</v>
      </c>
      <c r="U391" t="s">
        <v>6460</v>
      </c>
      <c r="V391" t="s">
        <v>6461</v>
      </c>
      <c r="W391" t="s">
        <v>6462</v>
      </c>
      <c r="Z391">
        <v>483</v>
      </c>
      <c r="AA391" t="s">
        <v>201</v>
      </c>
      <c r="AB391" t="s">
        <v>202</v>
      </c>
      <c r="AC391" t="s">
        <v>203</v>
      </c>
      <c r="AD391" t="s">
        <v>82</v>
      </c>
      <c r="AE391" s="4" t="s">
        <v>6583</v>
      </c>
      <c r="AF391" s="3">
        <v>1650000</v>
      </c>
      <c r="AG391" s="3" t="s">
        <v>19447</v>
      </c>
      <c r="AH391" t="s">
        <v>6584</v>
      </c>
      <c r="AI391" t="s">
        <v>6585</v>
      </c>
      <c r="AJ391" t="s">
        <v>6586</v>
      </c>
      <c r="AK391" t="s">
        <v>6587</v>
      </c>
      <c r="AL391" t="s">
        <v>6588</v>
      </c>
      <c r="AM391" t="s">
        <v>6589</v>
      </c>
      <c r="AN391" t="s">
        <v>6590</v>
      </c>
      <c r="AO391" t="s">
        <v>6591</v>
      </c>
      <c r="AP391" t="s">
        <v>6592</v>
      </c>
      <c r="AQ391" t="s">
        <v>6593</v>
      </c>
      <c r="AR391">
        <v>0.64</v>
      </c>
      <c r="AS391" t="s">
        <v>94</v>
      </c>
      <c r="AT391">
        <v>0</v>
      </c>
      <c r="AU391">
        <v>398941.4506630036</v>
      </c>
      <c r="AV391">
        <v>352374.69618293701</v>
      </c>
      <c r="AW391">
        <v>419.28</v>
      </c>
      <c r="AX391">
        <v>4357.2850352955511</v>
      </c>
      <c r="AY391">
        <v>423.62898614788236</v>
      </c>
      <c r="AZ391">
        <v>2829.3514300000002</v>
      </c>
      <c r="BA391">
        <v>0</v>
      </c>
      <c r="BC391">
        <v>141.00102462810835</v>
      </c>
      <c r="BE391">
        <v>124.54256917209362</v>
      </c>
      <c r="BF391">
        <v>266</v>
      </c>
      <c r="BJ391" s="1"/>
    </row>
    <row r="392" spans="1:63" ht="60.75" x14ac:dyDescent="0.3">
      <c r="A392">
        <v>8228</v>
      </c>
      <c r="B392" t="s">
        <v>6594</v>
      </c>
      <c r="C392" t="s">
        <v>6595</v>
      </c>
      <c r="D392" t="s">
        <v>6596</v>
      </c>
      <c r="E392" t="s">
        <v>6597</v>
      </c>
      <c r="F392" s="1">
        <v>44286</v>
      </c>
      <c r="G392" s="1">
        <v>44561</v>
      </c>
      <c r="H392" t="s">
        <v>119</v>
      </c>
      <c r="I392" t="s">
        <v>639</v>
      </c>
      <c r="J392" t="s">
        <v>2811</v>
      </c>
      <c r="K392" t="s">
        <v>132</v>
      </c>
      <c r="L392" t="s">
        <v>68</v>
      </c>
      <c r="M392" t="s">
        <v>69</v>
      </c>
      <c r="N392" t="s">
        <v>6457</v>
      </c>
      <c r="P392" t="s">
        <v>6019</v>
      </c>
      <c r="Q392" t="s">
        <v>6020</v>
      </c>
      <c r="R392" t="s">
        <v>753</v>
      </c>
      <c r="S392" t="s">
        <v>6021</v>
      </c>
      <c r="T392" t="s">
        <v>6459</v>
      </c>
      <c r="U392" t="s">
        <v>6460</v>
      </c>
      <c r="V392" t="s">
        <v>6461</v>
      </c>
      <c r="W392" t="s">
        <v>6462</v>
      </c>
      <c r="Z392">
        <v>483</v>
      </c>
      <c r="AA392" t="s">
        <v>201</v>
      </c>
      <c r="AB392" t="s">
        <v>202</v>
      </c>
      <c r="AC392" t="s">
        <v>203</v>
      </c>
      <c r="AD392" t="s">
        <v>82</v>
      </c>
      <c r="AE392" s="4" t="s">
        <v>19457</v>
      </c>
      <c r="AF392" s="3">
        <f>5727547+2965662</f>
        <v>8693209</v>
      </c>
      <c r="AG392" s="3" t="s">
        <v>19447</v>
      </c>
      <c r="AH392" t="s">
        <v>6598</v>
      </c>
      <c r="AI392" t="s">
        <v>6599</v>
      </c>
      <c r="AJ392" t="s">
        <v>6600</v>
      </c>
      <c r="AK392" t="s">
        <v>6601</v>
      </c>
      <c r="AL392" t="s">
        <v>6602</v>
      </c>
      <c r="AM392" t="s">
        <v>6603</v>
      </c>
      <c r="AN392" t="s">
        <v>6604</v>
      </c>
      <c r="AO392" t="s">
        <v>6506</v>
      </c>
      <c r="AP392" t="s">
        <v>6605</v>
      </c>
      <c r="AQ392" t="s">
        <v>6606</v>
      </c>
      <c r="AR392">
        <v>0.72</v>
      </c>
      <c r="AS392" t="s">
        <v>94</v>
      </c>
      <c r="AT392">
        <v>0</v>
      </c>
      <c r="AU392">
        <v>1305530.9603654752</v>
      </c>
      <c r="AV392">
        <v>1208179.436107632</v>
      </c>
      <c r="AW392">
        <v>194.13599999999997</v>
      </c>
      <c r="AX392">
        <v>652.056623239244</v>
      </c>
      <c r="AY392">
        <v>236.71080392702359</v>
      </c>
      <c r="AZ392">
        <v>9216.2275200000004</v>
      </c>
      <c r="BA392">
        <v>147.792</v>
      </c>
      <c r="BB392">
        <v>8833.5698844692215</v>
      </c>
      <c r="BC392">
        <v>139.41993153443099</v>
      </c>
      <c r="BD392">
        <v>8174.8635657385521</v>
      </c>
      <c r="BE392">
        <v>129.02359222203245</v>
      </c>
      <c r="BF392">
        <v>266</v>
      </c>
      <c r="BG392" t="s">
        <v>6607</v>
      </c>
      <c r="BJ392" s="1"/>
    </row>
    <row r="393" spans="1:63" ht="45.75" x14ac:dyDescent="0.3">
      <c r="A393">
        <v>8230</v>
      </c>
      <c r="B393" t="s">
        <v>6608</v>
      </c>
      <c r="C393" t="s">
        <v>6609</v>
      </c>
      <c r="D393" t="s">
        <v>6610</v>
      </c>
      <c r="E393" t="s">
        <v>6611</v>
      </c>
      <c r="F393" s="1">
        <v>45657</v>
      </c>
      <c r="G393" s="1">
        <v>45657</v>
      </c>
      <c r="H393" t="s">
        <v>119</v>
      </c>
      <c r="I393" t="s">
        <v>66</v>
      </c>
      <c r="J393" t="s">
        <v>2811</v>
      </c>
      <c r="K393" t="s">
        <v>100</v>
      </c>
      <c r="L393" t="s">
        <v>100</v>
      </c>
      <c r="N393" t="s">
        <v>6457</v>
      </c>
      <c r="P393" t="s">
        <v>6514</v>
      </c>
      <c r="Q393" t="s">
        <v>6515</v>
      </c>
      <c r="R393" t="s">
        <v>6435</v>
      </c>
      <c r="S393" t="s">
        <v>6516</v>
      </c>
      <c r="T393" t="s">
        <v>6459</v>
      </c>
      <c r="U393" t="s">
        <v>6460</v>
      </c>
      <c r="V393" t="s">
        <v>6461</v>
      </c>
      <c r="W393" t="s">
        <v>6462</v>
      </c>
      <c r="Z393">
        <v>483</v>
      </c>
      <c r="AA393" t="s">
        <v>201</v>
      </c>
      <c r="AB393" t="s">
        <v>202</v>
      </c>
      <c r="AC393" t="s">
        <v>203</v>
      </c>
      <c r="AD393" t="s">
        <v>82</v>
      </c>
      <c r="AE393" s="4" t="s">
        <v>6612</v>
      </c>
      <c r="AF393" s="3">
        <f>3814894+3713563</f>
        <v>7528457</v>
      </c>
      <c r="AG393" s="3" t="s">
        <v>19447</v>
      </c>
      <c r="AH393" t="s">
        <v>6613</v>
      </c>
      <c r="AI393" t="s">
        <v>6614</v>
      </c>
      <c r="AJ393" t="s">
        <v>6483</v>
      </c>
      <c r="AK393" t="s">
        <v>6615</v>
      </c>
      <c r="AL393" t="s">
        <v>6616</v>
      </c>
      <c r="AM393" t="s">
        <v>6617</v>
      </c>
      <c r="AN393" t="s">
        <v>6618</v>
      </c>
      <c r="AO393" t="s">
        <v>6506</v>
      </c>
      <c r="AP393" t="s">
        <v>6619</v>
      </c>
      <c r="AQ393" t="s">
        <v>6620</v>
      </c>
      <c r="AR393">
        <v>0.36</v>
      </c>
      <c r="AS393" t="s">
        <v>94</v>
      </c>
      <c r="AT393">
        <v>0</v>
      </c>
      <c r="AU393">
        <v>7421.4391982039824</v>
      </c>
      <c r="AV393">
        <v>4067.2845459948339</v>
      </c>
      <c r="AW393">
        <v>6562.5420000000004</v>
      </c>
      <c r="AX393">
        <v>497.03428275560663</v>
      </c>
      <c r="AY393">
        <v>973.04402210778039</v>
      </c>
      <c r="AZ393">
        <v>2786.4807700000001</v>
      </c>
      <c r="BA393">
        <v>346.66</v>
      </c>
      <c r="BB393">
        <v>21.408409387307394</v>
      </c>
      <c r="BC393">
        <v>2.3686899960782744</v>
      </c>
      <c r="BD393">
        <v>11.732777205315969</v>
      </c>
      <c r="BE393">
        <v>1.2981493155172963</v>
      </c>
      <c r="BF393">
        <v>1362</v>
      </c>
      <c r="BG393" t="s">
        <v>6621</v>
      </c>
      <c r="BJ393" s="1"/>
    </row>
    <row r="394" spans="1:63" ht="45.75" x14ac:dyDescent="0.3">
      <c r="A394">
        <v>8231</v>
      </c>
      <c r="B394" t="s">
        <v>6622</v>
      </c>
      <c r="C394" t="s">
        <v>6623</v>
      </c>
      <c r="D394" t="s">
        <v>6624</v>
      </c>
      <c r="E394" t="s">
        <v>6625</v>
      </c>
      <c r="F394" s="1">
        <v>45107</v>
      </c>
      <c r="G394" s="1">
        <v>45291</v>
      </c>
      <c r="H394" t="s">
        <v>98</v>
      </c>
      <c r="I394" t="s">
        <v>66</v>
      </c>
      <c r="J394" t="s">
        <v>2811</v>
      </c>
      <c r="K394" t="s">
        <v>99</v>
      </c>
      <c r="L394" t="s">
        <v>99</v>
      </c>
      <c r="M394" t="s">
        <v>69</v>
      </c>
      <c r="N394" t="s">
        <v>6626</v>
      </c>
      <c r="P394" t="s">
        <v>6627</v>
      </c>
      <c r="Q394" t="s">
        <v>6628</v>
      </c>
      <c r="R394" t="s">
        <v>5395</v>
      </c>
      <c r="S394" t="s">
        <v>6629</v>
      </c>
      <c r="T394" t="s">
        <v>6630</v>
      </c>
      <c r="U394" t="s">
        <v>6631</v>
      </c>
      <c r="V394" t="s">
        <v>6461</v>
      </c>
      <c r="W394" t="s">
        <v>6462</v>
      </c>
      <c r="Z394">
        <v>483</v>
      </c>
      <c r="AA394" t="s">
        <v>201</v>
      </c>
      <c r="AB394" t="s">
        <v>202</v>
      </c>
      <c r="AC394" t="s">
        <v>203</v>
      </c>
      <c r="AD394" t="s">
        <v>82</v>
      </c>
      <c r="AE394" s="4" t="s">
        <v>19458</v>
      </c>
      <c r="AF394" s="3">
        <f>6868684+2163830</f>
        <v>9032514</v>
      </c>
      <c r="AG394" s="3" t="s">
        <v>19447</v>
      </c>
      <c r="AH394" t="s">
        <v>6632</v>
      </c>
      <c r="AI394" t="s">
        <v>6633</v>
      </c>
      <c r="AJ394" t="s">
        <v>6634</v>
      </c>
      <c r="AK394" t="s">
        <v>6635</v>
      </c>
      <c r="AL394" t="s">
        <v>6485</v>
      </c>
      <c r="AM394" t="s">
        <v>6636</v>
      </c>
      <c r="AN394" t="s">
        <v>6637</v>
      </c>
      <c r="AO394" t="s">
        <v>6638</v>
      </c>
      <c r="AP394" t="s">
        <v>6639</v>
      </c>
      <c r="AQ394" t="s">
        <v>6640</v>
      </c>
      <c r="AR394">
        <v>0.25</v>
      </c>
      <c r="AS394" t="s">
        <v>94</v>
      </c>
      <c r="AT394">
        <v>0</v>
      </c>
      <c r="AU394">
        <v>96261.283469907969</v>
      </c>
      <c r="AV394">
        <v>39055.029187598309</v>
      </c>
      <c r="AW394">
        <v>1167.6531400000001</v>
      </c>
      <c r="AX394">
        <v>128.48556616574498</v>
      </c>
      <c r="AY394">
        <v>0</v>
      </c>
      <c r="AZ394">
        <v>0</v>
      </c>
      <c r="BF394">
        <v>996</v>
      </c>
      <c r="BG394" t="s">
        <v>6641</v>
      </c>
      <c r="BJ394" s="1"/>
    </row>
    <row r="395" spans="1:63" ht="16.5" x14ac:dyDescent="0.3">
      <c r="A395">
        <v>8232</v>
      </c>
      <c r="B395" t="s">
        <v>6642</v>
      </c>
      <c r="C395" t="s">
        <v>6643</v>
      </c>
      <c r="D395" t="s">
        <v>6644</v>
      </c>
      <c r="E395" t="s">
        <v>6645</v>
      </c>
      <c r="F395" s="1">
        <v>45565</v>
      </c>
      <c r="G395" s="1">
        <v>45565</v>
      </c>
      <c r="H395" t="s">
        <v>119</v>
      </c>
      <c r="I395" t="s">
        <v>66</v>
      </c>
      <c r="J395" t="s">
        <v>2811</v>
      </c>
      <c r="K395" t="s">
        <v>303</v>
      </c>
      <c r="L395" t="s">
        <v>99</v>
      </c>
      <c r="M395" t="s">
        <v>69</v>
      </c>
      <c r="N395" t="s">
        <v>6457</v>
      </c>
      <c r="P395" t="s">
        <v>6646</v>
      </c>
      <c r="Q395" t="s">
        <v>6647</v>
      </c>
      <c r="R395" t="s">
        <v>5395</v>
      </c>
      <c r="S395" t="s">
        <v>6648</v>
      </c>
      <c r="T395" t="s">
        <v>6649</v>
      </c>
      <c r="U395" t="s">
        <v>6650</v>
      </c>
      <c r="V395" t="s">
        <v>6651</v>
      </c>
      <c r="W395" t="s">
        <v>6652</v>
      </c>
      <c r="Z395">
        <v>483</v>
      </c>
      <c r="AA395" t="s">
        <v>201</v>
      </c>
      <c r="AB395" t="s">
        <v>202</v>
      </c>
      <c r="AC395" t="s">
        <v>203</v>
      </c>
      <c r="AD395" t="s">
        <v>82</v>
      </c>
      <c r="AE395" s="4"/>
      <c r="AF395" s="3"/>
      <c r="AH395" t="s">
        <v>6653</v>
      </c>
      <c r="AI395" t="s">
        <v>6654</v>
      </c>
      <c r="AJ395" t="s">
        <v>6655</v>
      </c>
      <c r="AK395" t="s">
        <v>6656</v>
      </c>
      <c r="AL395" t="s">
        <v>6657</v>
      </c>
      <c r="AM395" t="s">
        <v>6658</v>
      </c>
      <c r="AN395" t="s">
        <v>6659</v>
      </c>
      <c r="AO395" t="s">
        <v>6660</v>
      </c>
      <c r="AP395" t="s">
        <v>6661</v>
      </c>
      <c r="AQ395" t="s">
        <v>6662</v>
      </c>
      <c r="AR395">
        <v>0.15</v>
      </c>
      <c r="AS395" t="s">
        <v>94</v>
      </c>
      <c r="AT395">
        <v>0</v>
      </c>
      <c r="AU395">
        <v>85202.945289334719</v>
      </c>
      <c r="AV395">
        <v>25662.296249452185</v>
      </c>
      <c r="AW395">
        <v>4387.6533792999999</v>
      </c>
      <c r="AX395">
        <v>4153.8203948351902</v>
      </c>
      <c r="AY395">
        <v>2290.1574062329996</v>
      </c>
      <c r="AZ395">
        <v>6854.2593576999998</v>
      </c>
      <c r="BA395">
        <v>1703.8066175221102</v>
      </c>
      <c r="BB395">
        <v>50.007403664887491</v>
      </c>
      <c r="BC395">
        <v>9.9558645067729135</v>
      </c>
      <c r="BD395">
        <v>15.061742327761074</v>
      </c>
      <c r="BE395">
        <v>2.9986093030541481</v>
      </c>
      <c r="BF395">
        <v>1270</v>
      </c>
      <c r="BG395" t="s">
        <v>6663</v>
      </c>
      <c r="BH395" t="s">
        <v>6664</v>
      </c>
      <c r="BJ395" s="1"/>
      <c r="BK395">
        <v>47.584389999999999</v>
      </c>
    </row>
    <row r="396" spans="1:63" ht="16.5" x14ac:dyDescent="0.3">
      <c r="A396">
        <v>8233</v>
      </c>
      <c r="B396" t="s">
        <v>6665</v>
      </c>
      <c r="C396" t="s">
        <v>6666</v>
      </c>
      <c r="D396" t="s">
        <v>6667</v>
      </c>
      <c r="E396" t="s">
        <v>6668</v>
      </c>
      <c r="F396" s="1">
        <v>44561</v>
      </c>
      <c r="G396" s="1">
        <v>44742</v>
      </c>
      <c r="H396" t="s">
        <v>119</v>
      </c>
      <c r="I396" t="s">
        <v>639</v>
      </c>
      <c r="K396" t="s">
        <v>303</v>
      </c>
      <c r="L396" t="s">
        <v>99</v>
      </c>
      <c r="M396" t="s">
        <v>69</v>
      </c>
      <c r="N396" t="s">
        <v>6626</v>
      </c>
      <c r="O396" t="s">
        <v>6669</v>
      </c>
      <c r="P396" t="s">
        <v>6670</v>
      </c>
      <c r="Q396" t="s">
        <v>6671</v>
      </c>
      <c r="R396" t="s">
        <v>5395</v>
      </c>
      <c r="S396" t="s">
        <v>6672</v>
      </c>
      <c r="T396" t="s">
        <v>6630</v>
      </c>
      <c r="U396" t="s">
        <v>6631</v>
      </c>
      <c r="V396" t="s">
        <v>6461</v>
      </c>
      <c r="W396" t="s">
        <v>6462</v>
      </c>
      <c r="Z396">
        <v>483</v>
      </c>
      <c r="AA396" t="s">
        <v>201</v>
      </c>
      <c r="AB396" t="s">
        <v>202</v>
      </c>
      <c r="AC396" t="s">
        <v>203</v>
      </c>
      <c r="AD396" t="s">
        <v>82</v>
      </c>
      <c r="AE396" s="4" t="s">
        <v>6673</v>
      </c>
      <c r="AF396" s="3">
        <v>1300356</v>
      </c>
      <c r="AG396" s="3" t="s">
        <v>19447</v>
      </c>
      <c r="AH396" t="s">
        <v>6674</v>
      </c>
      <c r="AI396" t="s">
        <v>6675</v>
      </c>
      <c r="AJ396" t="s">
        <v>6676</v>
      </c>
      <c r="AK396" t="s">
        <v>6677</v>
      </c>
      <c r="AL396" t="s">
        <v>6678</v>
      </c>
      <c r="AM396" t="s">
        <v>6679</v>
      </c>
      <c r="AN396" t="s">
        <v>6680</v>
      </c>
      <c r="AO396" t="s">
        <v>6681</v>
      </c>
      <c r="AP396" t="s">
        <v>6682</v>
      </c>
      <c r="AQ396" t="s">
        <v>6683</v>
      </c>
      <c r="AR396">
        <v>0.15</v>
      </c>
      <c r="AS396" t="s">
        <v>94</v>
      </c>
      <c r="AT396">
        <v>0</v>
      </c>
      <c r="AU396">
        <v>44935.021767223923</v>
      </c>
      <c r="AV396">
        <v>12831.948520858728</v>
      </c>
      <c r="AW396">
        <v>689.95992999999999</v>
      </c>
      <c r="AX396">
        <v>1134.377701588488</v>
      </c>
      <c r="AY396">
        <v>512.14418547509217</v>
      </c>
      <c r="AZ396">
        <v>1932.6997100000001</v>
      </c>
      <c r="BA396">
        <v>322.93439999999998</v>
      </c>
      <c r="BB396">
        <v>139.14597443698756</v>
      </c>
      <c r="BC396">
        <v>19.921237033972641</v>
      </c>
      <c r="BD396">
        <v>39.735464914418301</v>
      </c>
      <c r="BE396">
        <v>5.6888430902735054</v>
      </c>
      <c r="BF396">
        <v>447</v>
      </c>
      <c r="BG396" t="s">
        <v>6684</v>
      </c>
      <c r="BH396" t="s">
        <v>6685</v>
      </c>
      <c r="BJ396" s="1"/>
      <c r="BK396">
        <v>28.524080000000001</v>
      </c>
    </row>
    <row r="397" spans="1:63" ht="165.75" x14ac:dyDescent="0.3">
      <c r="A397">
        <v>8234</v>
      </c>
      <c r="B397" t="s">
        <v>6686</v>
      </c>
      <c r="C397" t="s">
        <v>6687</v>
      </c>
      <c r="D397" t="s">
        <v>6688</v>
      </c>
      <c r="E397" t="s">
        <v>6689</v>
      </c>
      <c r="F397" s="1">
        <v>44926</v>
      </c>
      <c r="G397" s="1">
        <v>45107</v>
      </c>
      <c r="H397" t="s">
        <v>119</v>
      </c>
      <c r="I397" t="s">
        <v>66</v>
      </c>
      <c r="J397" t="s">
        <v>2811</v>
      </c>
      <c r="K397" t="s">
        <v>133</v>
      </c>
      <c r="L397" t="s">
        <v>100</v>
      </c>
      <c r="M397" t="s">
        <v>69</v>
      </c>
      <c r="N397" t="s">
        <v>6626</v>
      </c>
      <c r="P397" t="s">
        <v>6627</v>
      </c>
      <c r="Q397" t="s">
        <v>6628</v>
      </c>
      <c r="R397" t="s">
        <v>5395</v>
      </c>
      <c r="S397" t="s">
        <v>6629</v>
      </c>
      <c r="T397" t="s">
        <v>6630</v>
      </c>
      <c r="U397" t="s">
        <v>6631</v>
      </c>
      <c r="V397" t="s">
        <v>6461</v>
      </c>
      <c r="W397" t="s">
        <v>6462</v>
      </c>
      <c r="Z397">
        <v>483</v>
      </c>
      <c r="AA397" t="s">
        <v>201</v>
      </c>
      <c r="AB397" t="s">
        <v>202</v>
      </c>
      <c r="AC397" t="s">
        <v>203</v>
      </c>
      <c r="AD397" t="s">
        <v>82</v>
      </c>
      <c r="AE397" s="4" t="s">
        <v>19459</v>
      </c>
      <c r="AF397" s="3">
        <v>6868684</v>
      </c>
      <c r="AG397" s="3" t="s">
        <v>19447</v>
      </c>
      <c r="AH397" t="s">
        <v>6690</v>
      </c>
      <c r="AI397" t="s">
        <v>6691</v>
      </c>
      <c r="AJ397" t="s">
        <v>6692</v>
      </c>
      <c r="AK397" t="s">
        <v>6693</v>
      </c>
      <c r="AL397" t="s">
        <v>6485</v>
      </c>
      <c r="AM397" t="s">
        <v>6694</v>
      </c>
      <c r="AN397" t="s">
        <v>6695</v>
      </c>
      <c r="AO397" t="s">
        <v>6696</v>
      </c>
      <c r="AP397" t="s">
        <v>6697</v>
      </c>
      <c r="AQ397" t="s">
        <v>6698</v>
      </c>
      <c r="AR397">
        <v>0.42</v>
      </c>
      <c r="AS397" t="s">
        <v>94</v>
      </c>
      <c r="AT397">
        <v>0</v>
      </c>
      <c r="AU397">
        <v>103760.20237217293</v>
      </c>
      <c r="AV397">
        <v>59932.802226456559</v>
      </c>
      <c r="AW397">
        <v>2144.2551549</v>
      </c>
      <c r="AX397">
        <v>500.19856501444997</v>
      </c>
      <c r="AY397">
        <v>905.98390858211985</v>
      </c>
      <c r="AZ397">
        <v>5339.8488299999999</v>
      </c>
      <c r="BA397">
        <v>334.74887999999999</v>
      </c>
      <c r="BB397">
        <v>309.96430032020697</v>
      </c>
      <c r="BC397">
        <v>18.285032292125766</v>
      </c>
      <c r="BD397">
        <v>179.03809633793713</v>
      </c>
      <c r="BE397">
        <v>10.56159489876095</v>
      </c>
      <c r="BF397">
        <v>812</v>
      </c>
      <c r="BG397" t="s">
        <v>6699</v>
      </c>
      <c r="BH397" t="s">
        <v>6700</v>
      </c>
      <c r="BJ397" s="1"/>
      <c r="BK397">
        <v>24.913450000000001</v>
      </c>
    </row>
    <row r="398" spans="1:63" ht="105.75" x14ac:dyDescent="0.3">
      <c r="A398">
        <v>8235</v>
      </c>
      <c r="B398" t="s">
        <v>6701</v>
      </c>
      <c r="C398" t="s">
        <v>6702</v>
      </c>
      <c r="D398" t="s">
        <v>6703</v>
      </c>
      <c r="E398" t="s">
        <v>6704</v>
      </c>
      <c r="F398" s="1">
        <v>45930</v>
      </c>
      <c r="G398" s="1">
        <v>46112</v>
      </c>
      <c r="H398" t="s">
        <v>98</v>
      </c>
      <c r="I398" t="s">
        <v>66</v>
      </c>
      <c r="J398" t="s">
        <v>2811</v>
      </c>
      <c r="K398" t="s">
        <v>99</v>
      </c>
      <c r="L398" t="s">
        <v>99</v>
      </c>
      <c r="M398" t="s">
        <v>69</v>
      </c>
      <c r="N398" t="s">
        <v>6457</v>
      </c>
      <c r="P398" t="s">
        <v>6646</v>
      </c>
      <c r="Q398" t="s">
        <v>6647</v>
      </c>
      <c r="R398" t="s">
        <v>5395</v>
      </c>
      <c r="S398" t="s">
        <v>6648</v>
      </c>
      <c r="T398" t="s">
        <v>6630</v>
      </c>
      <c r="U398" t="s">
        <v>6631</v>
      </c>
      <c r="V398" t="s">
        <v>6461</v>
      </c>
      <c r="W398" t="s">
        <v>6462</v>
      </c>
      <c r="Z398">
        <v>483</v>
      </c>
      <c r="AA398" t="s">
        <v>201</v>
      </c>
      <c r="AB398" t="s">
        <v>202</v>
      </c>
      <c r="AC398" t="s">
        <v>203</v>
      </c>
      <c r="AD398" t="s">
        <v>82</v>
      </c>
      <c r="AE398" s="4" t="s">
        <v>19460</v>
      </c>
      <c r="AF398" s="3">
        <f>1998000+3000000+1800000+300000</f>
        <v>7098000</v>
      </c>
      <c r="AG398" s="3" t="s">
        <v>19447</v>
      </c>
      <c r="AH398" t="s">
        <v>6705</v>
      </c>
      <c r="AI398" t="s">
        <v>6706</v>
      </c>
      <c r="AJ398" t="s">
        <v>6707</v>
      </c>
      <c r="AK398" t="s">
        <v>6708</v>
      </c>
      <c r="AL398" t="s">
        <v>6709</v>
      </c>
      <c r="AM398" t="s">
        <v>6710</v>
      </c>
      <c r="AN398" t="s">
        <v>6711</v>
      </c>
      <c r="AO398" t="s">
        <v>6712</v>
      </c>
      <c r="AP398" t="s">
        <v>6713</v>
      </c>
      <c r="AQ398" t="s">
        <v>6714</v>
      </c>
      <c r="AR398">
        <v>0.25</v>
      </c>
      <c r="AS398" t="s">
        <v>94</v>
      </c>
      <c r="AT398">
        <v>0</v>
      </c>
      <c r="AU398">
        <v>16378.285378184841</v>
      </c>
      <c r="AV398">
        <v>7189.3868761428848</v>
      </c>
      <c r="AW398">
        <v>900.90054999999995</v>
      </c>
      <c r="AX398">
        <v>150.52851323244869</v>
      </c>
      <c r="AY398">
        <v>0</v>
      </c>
      <c r="AZ398">
        <v>0</v>
      </c>
      <c r="BA398">
        <v>83.676926345716424</v>
      </c>
      <c r="BB398">
        <v>195.7323971308044</v>
      </c>
      <c r="BC398">
        <v>195.7323971308044</v>
      </c>
      <c r="BD398">
        <v>85.918391008286861</v>
      </c>
      <c r="BE398">
        <v>85.918391008286861</v>
      </c>
      <c r="BF398">
        <v>1817</v>
      </c>
      <c r="BG398" t="s">
        <v>6715</v>
      </c>
      <c r="BJ398" s="1"/>
    </row>
    <row r="399" spans="1:63" ht="60.75" x14ac:dyDescent="0.3">
      <c r="A399">
        <v>8236</v>
      </c>
      <c r="B399" t="s">
        <v>6716</v>
      </c>
      <c r="C399" t="s">
        <v>6717</v>
      </c>
      <c r="D399" t="s">
        <v>6718</v>
      </c>
      <c r="E399" t="s">
        <v>6719</v>
      </c>
      <c r="F399" s="1">
        <v>45747</v>
      </c>
      <c r="G399" s="1">
        <v>45747</v>
      </c>
      <c r="H399" t="s">
        <v>119</v>
      </c>
      <c r="I399" t="s">
        <v>66</v>
      </c>
      <c r="J399" t="s">
        <v>2811</v>
      </c>
      <c r="K399" t="s">
        <v>99</v>
      </c>
      <c r="L399" t="s">
        <v>99</v>
      </c>
      <c r="M399" t="s">
        <v>69</v>
      </c>
      <c r="N399" t="s">
        <v>6457</v>
      </c>
      <c r="P399" t="s">
        <v>6720</v>
      </c>
      <c r="Q399" t="s">
        <v>6721</v>
      </c>
      <c r="R399" t="s">
        <v>6722</v>
      </c>
      <c r="S399" t="s">
        <v>6723</v>
      </c>
      <c r="T399" t="s">
        <v>6649</v>
      </c>
      <c r="U399" t="s">
        <v>6650</v>
      </c>
      <c r="V399" t="s">
        <v>6651</v>
      </c>
      <c r="W399" t="s">
        <v>6652</v>
      </c>
      <c r="Z399">
        <v>483</v>
      </c>
      <c r="AA399" t="s">
        <v>201</v>
      </c>
      <c r="AB399" t="s">
        <v>202</v>
      </c>
      <c r="AC399" t="s">
        <v>203</v>
      </c>
      <c r="AD399" t="s">
        <v>82</v>
      </c>
      <c r="AE399" s="4" t="s">
        <v>6724</v>
      </c>
      <c r="AF399" s="3">
        <f>1800000+500000</f>
        <v>2300000</v>
      </c>
      <c r="AG399" s="3" t="s">
        <v>19447</v>
      </c>
      <c r="AH399" t="s">
        <v>6725</v>
      </c>
      <c r="AI399" t="s">
        <v>6726</v>
      </c>
      <c r="AJ399" t="s">
        <v>6727</v>
      </c>
      <c r="AK399" t="s">
        <v>6728</v>
      </c>
      <c r="AL399" t="s">
        <v>6729</v>
      </c>
      <c r="AM399" t="s">
        <v>6730</v>
      </c>
      <c r="AN399" t="s">
        <v>6731</v>
      </c>
      <c r="AO399" t="s">
        <v>6732</v>
      </c>
      <c r="AP399" t="s">
        <v>6733</v>
      </c>
      <c r="AQ399" t="s">
        <v>6734</v>
      </c>
      <c r="AR399">
        <v>0.25</v>
      </c>
      <c r="AS399" t="s">
        <v>94</v>
      </c>
      <c r="AT399">
        <v>0</v>
      </c>
      <c r="AU399">
        <v>2130.8692578110081</v>
      </c>
      <c r="AV399">
        <v>743.12615110067986</v>
      </c>
      <c r="AW399">
        <v>5094.9273869999997</v>
      </c>
      <c r="AX399">
        <v>407.52702351888576</v>
      </c>
      <c r="AY399">
        <v>33.190687046855068</v>
      </c>
      <c r="AZ399">
        <v>145.3862633</v>
      </c>
      <c r="BA399">
        <v>330.86730390998713</v>
      </c>
      <c r="BB399">
        <v>6.4402533360948642</v>
      </c>
      <c r="BC399">
        <v>4.4742326452149745</v>
      </c>
      <c r="BD399">
        <v>2.2459945190076818</v>
      </c>
      <c r="BE399">
        <v>1.5603581836753464</v>
      </c>
      <c r="BF399">
        <v>1452</v>
      </c>
      <c r="BG399" t="s">
        <v>6735</v>
      </c>
      <c r="BH399" t="s">
        <v>6736</v>
      </c>
      <c r="BJ399" s="1"/>
      <c r="BK399">
        <v>46.738799999999998</v>
      </c>
    </row>
    <row r="400" spans="1:63" x14ac:dyDescent="0.25">
      <c r="A400">
        <v>8237</v>
      </c>
      <c r="B400" t="s">
        <v>6737</v>
      </c>
      <c r="C400" t="s">
        <v>6738</v>
      </c>
      <c r="D400" t="s">
        <v>6739</v>
      </c>
      <c r="E400" t="s">
        <v>6740</v>
      </c>
      <c r="F400" s="1">
        <v>45838</v>
      </c>
      <c r="G400" s="1">
        <v>45838</v>
      </c>
      <c r="H400" t="s">
        <v>98</v>
      </c>
      <c r="I400" t="s">
        <v>66</v>
      </c>
      <c r="J400" t="s">
        <v>2811</v>
      </c>
      <c r="K400" t="s">
        <v>99</v>
      </c>
      <c r="L400" t="s">
        <v>99</v>
      </c>
      <c r="M400" t="s">
        <v>69</v>
      </c>
      <c r="N400" t="s">
        <v>6457</v>
      </c>
      <c r="P400" t="s">
        <v>6646</v>
      </c>
      <c r="Q400" t="s">
        <v>6647</v>
      </c>
      <c r="R400" t="s">
        <v>5395</v>
      </c>
      <c r="S400" t="s">
        <v>6648</v>
      </c>
      <c r="T400" t="s">
        <v>6649</v>
      </c>
      <c r="U400" t="s">
        <v>6650</v>
      </c>
      <c r="V400" t="s">
        <v>6651</v>
      </c>
      <c r="W400" t="s">
        <v>6652</v>
      </c>
      <c r="Z400">
        <v>483</v>
      </c>
      <c r="AA400" t="s">
        <v>201</v>
      </c>
      <c r="AB400" t="s">
        <v>202</v>
      </c>
      <c r="AC400" t="s">
        <v>203</v>
      </c>
      <c r="AD400" t="s">
        <v>82</v>
      </c>
      <c r="AE400" s="4"/>
      <c r="AH400" t="s">
        <v>6741</v>
      </c>
      <c r="AI400" t="s">
        <v>6742</v>
      </c>
      <c r="AJ400" t="s">
        <v>6743</v>
      </c>
      <c r="AK400" t="s">
        <v>6744</v>
      </c>
      <c r="AL400" t="s">
        <v>6745</v>
      </c>
      <c r="AM400" t="s">
        <v>6746</v>
      </c>
      <c r="AN400" t="s">
        <v>6747</v>
      </c>
      <c r="AO400" t="s">
        <v>6748</v>
      </c>
      <c r="AP400" t="s">
        <v>6749</v>
      </c>
      <c r="AQ400" t="s">
        <v>6750</v>
      </c>
      <c r="AR400">
        <v>0.25</v>
      </c>
      <c r="AS400" t="s">
        <v>94</v>
      </c>
      <c r="AT400">
        <v>0</v>
      </c>
      <c r="AU400">
        <v>42368.783742808882</v>
      </c>
      <c r="AV400">
        <v>18591.253380532857</v>
      </c>
      <c r="AW400">
        <v>2657.1840499999998</v>
      </c>
      <c r="AX400">
        <v>288.8509093005112</v>
      </c>
      <c r="AY400">
        <v>165.95343523427533</v>
      </c>
      <c r="AZ400">
        <v>493.23731649999996</v>
      </c>
      <c r="BA400">
        <v>129.4957227435772</v>
      </c>
      <c r="BB400">
        <v>327.18288175977852</v>
      </c>
      <c r="BC400">
        <v>68.036832916836232</v>
      </c>
      <c r="BD400">
        <v>143.56654402668255</v>
      </c>
      <c r="BE400">
        <v>29.854291018692891</v>
      </c>
      <c r="BF400">
        <v>1543</v>
      </c>
      <c r="BG400" t="s">
        <v>6751</v>
      </c>
      <c r="BH400" t="s">
        <v>6752</v>
      </c>
      <c r="BJ400" s="1"/>
    </row>
    <row r="401" spans="1:63" ht="30" x14ac:dyDescent="0.25">
      <c r="A401">
        <v>8238</v>
      </c>
      <c r="B401" t="s">
        <v>6753</v>
      </c>
      <c r="C401" t="s">
        <v>6754</v>
      </c>
      <c r="D401" t="s">
        <v>6755</v>
      </c>
      <c r="E401" t="s">
        <v>6756</v>
      </c>
      <c r="F401" s="1">
        <v>45930</v>
      </c>
      <c r="G401" s="1">
        <v>45930</v>
      </c>
      <c r="H401" t="s">
        <v>98</v>
      </c>
      <c r="I401" t="s">
        <v>66</v>
      </c>
      <c r="J401" t="s">
        <v>2811</v>
      </c>
      <c r="K401" t="s">
        <v>99</v>
      </c>
      <c r="L401" t="s">
        <v>99</v>
      </c>
      <c r="M401" t="s">
        <v>69</v>
      </c>
      <c r="N401" t="s">
        <v>6457</v>
      </c>
      <c r="P401" t="s">
        <v>6646</v>
      </c>
      <c r="Q401" t="s">
        <v>6647</v>
      </c>
      <c r="R401" t="s">
        <v>5395</v>
      </c>
      <c r="S401" t="s">
        <v>6648</v>
      </c>
      <c r="T401" t="s">
        <v>6649</v>
      </c>
      <c r="U401" t="s">
        <v>6650</v>
      </c>
      <c r="V401" t="s">
        <v>6651</v>
      </c>
      <c r="W401" t="s">
        <v>6652</v>
      </c>
      <c r="Z401">
        <v>483</v>
      </c>
      <c r="AA401" t="s">
        <v>201</v>
      </c>
      <c r="AB401" t="s">
        <v>202</v>
      </c>
      <c r="AC401" t="s">
        <v>203</v>
      </c>
      <c r="AD401" t="s">
        <v>82</v>
      </c>
      <c r="AE401" s="4" t="s">
        <v>6757</v>
      </c>
      <c r="AH401" t="s">
        <v>6758</v>
      </c>
      <c r="AI401" t="s">
        <v>6759</v>
      </c>
      <c r="AJ401" t="s">
        <v>6760</v>
      </c>
      <c r="AK401" t="s">
        <v>6761</v>
      </c>
      <c r="AL401" t="s">
        <v>6762</v>
      </c>
      <c r="AM401" t="s">
        <v>6763</v>
      </c>
      <c r="AN401" t="s">
        <v>6764</v>
      </c>
      <c r="AO401" t="s">
        <v>6765</v>
      </c>
      <c r="AP401" t="s">
        <v>6766</v>
      </c>
      <c r="AQ401" t="s">
        <v>6767</v>
      </c>
      <c r="AR401">
        <v>0.25</v>
      </c>
      <c r="AS401" t="s">
        <v>94</v>
      </c>
      <c r="AT401">
        <v>0</v>
      </c>
      <c r="AU401">
        <v>246900.40261371739</v>
      </c>
      <c r="AV401">
        <v>108379.01973730167</v>
      </c>
      <c r="AW401">
        <v>2824.74269</v>
      </c>
      <c r="AX401">
        <v>1525.1139542722331</v>
      </c>
      <c r="AY401">
        <v>829.76717617137672</v>
      </c>
      <c r="AZ401">
        <v>2466.1865825</v>
      </c>
      <c r="BA401">
        <v>657.36855504703396</v>
      </c>
      <c r="BB401">
        <v>375.58900668142235</v>
      </c>
      <c r="BC401">
        <v>79.044675615238646</v>
      </c>
      <c r="BD401">
        <v>164.86797079843174</v>
      </c>
      <c r="BE401">
        <v>34.697328833584486</v>
      </c>
      <c r="BF401">
        <v>1635</v>
      </c>
      <c r="BG401" t="s">
        <v>6768</v>
      </c>
      <c r="BH401" t="s">
        <v>6769</v>
      </c>
      <c r="BJ401" s="1"/>
    </row>
    <row r="402" spans="1:63" ht="45.75" x14ac:dyDescent="0.3">
      <c r="A402">
        <v>8239</v>
      </c>
      <c r="B402" t="s">
        <v>6770</v>
      </c>
      <c r="C402" t="s">
        <v>6771</v>
      </c>
      <c r="D402" t="s">
        <v>6772</v>
      </c>
      <c r="F402" s="1">
        <v>45657</v>
      </c>
      <c r="G402" s="1">
        <v>45838</v>
      </c>
      <c r="H402" t="s">
        <v>98</v>
      </c>
      <c r="I402" t="s">
        <v>66</v>
      </c>
      <c r="J402" t="s">
        <v>2811</v>
      </c>
      <c r="K402" t="s">
        <v>100</v>
      </c>
      <c r="L402" t="s">
        <v>133</v>
      </c>
      <c r="P402" t="s">
        <v>6773</v>
      </c>
      <c r="Q402" t="s">
        <v>6774</v>
      </c>
      <c r="R402" t="s">
        <v>5395</v>
      </c>
      <c r="S402" t="s">
        <v>6775</v>
      </c>
      <c r="T402" t="s">
        <v>6776</v>
      </c>
      <c r="U402" t="s">
        <v>6777</v>
      </c>
      <c r="V402" t="s">
        <v>6778</v>
      </c>
      <c r="W402" t="s">
        <v>6779</v>
      </c>
      <c r="Z402">
        <v>483</v>
      </c>
      <c r="AA402" t="s">
        <v>201</v>
      </c>
      <c r="AB402" t="s">
        <v>202</v>
      </c>
      <c r="AC402" t="s">
        <v>203</v>
      </c>
      <c r="AD402" t="s">
        <v>82</v>
      </c>
      <c r="AE402" s="4" t="s">
        <v>6780</v>
      </c>
      <c r="AF402" s="3">
        <f>22540000</f>
        <v>22540000</v>
      </c>
      <c r="AG402" s="3" t="s">
        <v>19447</v>
      </c>
      <c r="AH402" t="s">
        <v>6781</v>
      </c>
      <c r="AI402" t="s">
        <v>6782</v>
      </c>
      <c r="AJ402" t="s">
        <v>6783</v>
      </c>
      <c r="AK402" t="s">
        <v>6784</v>
      </c>
      <c r="AL402" t="s">
        <v>6785</v>
      </c>
      <c r="AM402" t="s">
        <v>6786</v>
      </c>
      <c r="AN402" t="s">
        <v>6787</v>
      </c>
      <c r="AO402" t="s">
        <v>6788</v>
      </c>
      <c r="AP402" t="s">
        <v>6789</v>
      </c>
      <c r="AQ402" t="s">
        <v>6790</v>
      </c>
      <c r="AR402">
        <v>0.42</v>
      </c>
      <c r="AS402" t="s">
        <v>890</v>
      </c>
      <c r="AT402">
        <v>0</v>
      </c>
      <c r="AU402">
        <v>463944.59902874031</v>
      </c>
      <c r="AV402">
        <v>317206.44516642822</v>
      </c>
      <c r="AX402">
        <v>1467.7579058459989</v>
      </c>
      <c r="AY402">
        <v>0</v>
      </c>
      <c r="AZ402">
        <v>0</v>
      </c>
      <c r="BA402">
        <v>904.08673977932494</v>
      </c>
      <c r="BB402">
        <v>513.16381339912436</v>
      </c>
      <c r="BC402">
        <v>513.16381339912436</v>
      </c>
      <c r="BD402">
        <v>350.85842011558964</v>
      </c>
      <c r="BE402">
        <v>350.85842011558964</v>
      </c>
      <c r="BF402">
        <v>1543</v>
      </c>
      <c r="BJ402" s="1"/>
    </row>
    <row r="403" spans="1:63" ht="30.75" x14ac:dyDescent="0.3">
      <c r="A403">
        <v>8240</v>
      </c>
      <c r="B403" t="s">
        <v>6791</v>
      </c>
      <c r="C403" t="s">
        <v>6792</v>
      </c>
      <c r="D403" t="s">
        <v>6793</v>
      </c>
      <c r="E403" t="s">
        <v>6794</v>
      </c>
      <c r="F403" s="1">
        <v>45107</v>
      </c>
      <c r="G403" s="1">
        <v>45473</v>
      </c>
      <c r="H403" t="s">
        <v>119</v>
      </c>
      <c r="I403" t="s">
        <v>616</v>
      </c>
      <c r="J403" t="s">
        <v>2811</v>
      </c>
      <c r="K403" t="s">
        <v>133</v>
      </c>
      <c r="L403" t="s">
        <v>133</v>
      </c>
      <c r="M403" t="s">
        <v>69</v>
      </c>
      <c r="N403" t="s">
        <v>6457</v>
      </c>
      <c r="P403" t="s">
        <v>6773</v>
      </c>
      <c r="Q403" t="s">
        <v>6774</v>
      </c>
      <c r="R403" t="s">
        <v>5395</v>
      </c>
      <c r="S403" t="s">
        <v>6775</v>
      </c>
      <c r="T403" t="s">
        <v>6776</v>
      </c>
      <c r="U403" t="s">
        <v>6777</v>
      </c>
      <c r="V403" t="s">
        <v>6778</v>
      </c>
      <c r="W403" t="s">
        <v>6779</v>
      </c>
      <c r="Z403">
        <v>483</v>
      </c>
      <c r="AA403" t="s">
        <v>201</v>
      </c>
      <c r="AB403" t="s">
        <v>202</v>
      </c>
      <c r="AC403" t="s">
        <v>203</v>
      </c>
      <c r="AD403" t="s">
        <v>82</v>
      </c>
      <c r="AE403" s="4" t="s">
        <v>6795</v>
      </c>
      <c r="AF403" s="3">
        <f>19410000+9710000</f>
        <v>29120000</v>
      </c>
      <c r="AG403" s="3" t="s">
        <v>19447</v>
      </c>
      <c r="AH403" t="s">
        <v>6796</v>
      </c>
      <c r="AI403" t="s">
        <v>6797</v>
      </c>
      <c r="AJ403" t="s">
        <v>6798</v>
      </c>
      <c r="AK403" t="s">
        <v>6799</v>
      </c>
      <c r="AL403" t="s">
        <v>6800</v>
      </c>
      <c r="AM403" t="s">
        <v>6801</v>
      </c>
      <c r="AN403" t="s">
        <v>6794</v>
      </c>
      <c r="AO403" t="s">
        <v>6802</v>
      </c>
      <c r="AP403" t="s">
        <v>6803</v>
      </c>
      <c r="AQ403" t="s">
        <v>6804</v>
      </c>
      <c r="AR403">
        <v>0.49</v>
      </c>
      <c r="AS403" t="s">
        <v>94</v>
      </c>
      <c r="AT403">
        <v>0</v>
      </c>
      <c r="AU403">
        <v>201872.88741848059</v>
      </c>
      <c r="AV403">
        <v>148894.46277155567</v>
      </c>
      <c r="AW403">
        <v>3670.66032</v>
      </c>
      <c r="AX403">
        <v>447.64554759184199</v>
      </c>
      <c r="AY403">
        <v>786.72214247430043</v>
      </c>
      <c r="AZ403">
        <v>5689.4075489999996</v>
      </c>
      <c r="BA403">
        <v>238.08029999999999</v>
      </c>
      <c r="BB403">
        <v>847.91932561610736</v>
      </c>
      <c r="BC403">
        <v>34.057073175196408</v>
      </c>
      <c r="BD403">
        <v>625.3959809843808</v>
      </c>
      <c r="BE403">
        <v>25.11931978007766</v>
      </c>
      <c r="BF403">
        <v>1178</v>
      </c>
      <c r="BG403" t="s">
        <v>6805</v>
      </c>
      <c r="BH403" t="s">
        <v>6806</v>
      </c>
      <c r="BJ403" s="1"/>
      <c r="BK403">
        <v>63.310859999999998</v>
      </c>
    </row>
    <row r="404" spans="1:63" ht="30.75" x14ac:dyDescent="0.3">
      <c r="A404">
        <v>8241</v>
      </c>
      <c r="B404" t="s">
        <v>6807</v>
      </c>
      <c r="C404" t="s">
        <v>6808</v>
      </c>
      <c r="D404" t="s">
        <v>6809</v>
      </c>
      <c r="E404" t="s">
        <v>6810</v>
      </c>
      <c r="F404" s="1">
        <v>45473</v>
      </c>
      <c r="G404" s="1">
        <v>45596</v>
      </c>
      <c r="H404" t="s">
        <v>119</v>
      </c>
      <c r="I404" t="s">
        <v>616</v>
      </c>
      <c r="J404" t="s">
        <v>2811</v>
      </c>
      <c r="K404" t="s">
        <v>133</v>
      </c>
      <c r="L404" t="s">
        <v>133</v>
      </c>
      <c r="M404" t="s">
        <v>69</v>
      </c>
      <c r="N404" t="s">
        <v>6457</v>
      </c>
      <c r="P404" t="s">
        <v>6773</v>
      </c>
      <c r="Q404" t="s">
        <v>6774</v>
      </c>
      <c r="R404" t="s">
        <v>5395</v>
      </c>
      <c r="S404" t="s">
        <v>6775</v>
      </c>
      <c r="T404" t="s">
        <v>6776</v>
      </c>
      <c r="U404" t="s">
        <v>6777</v>
      </c>
      <c r="V404" t="s">
        <v>6778</v>
      </c>
      <c r="W404" t="s">
        <v>6779</v>
      </c>
      <c r="Z404">
        <v>483</v>
      </c>
      <c r="AA404" t="s">
        <v>201</v>
      </c>
      <c r="AB404" t="s">
        <v>202</v>
      </c>
      <c r="AC404" t="s">
        <v>203</v>
      </c>
      <c r="AD404" t="s">
        <v>82</v>
      </c>
      <c r="AE404" s="4" t="s">
        <v>6795</v>
      </c>
      <c r="AF404" s="3">
        <f>19410000+9710000</f>
        <v>29120000</v>
      </c>
      <c r="AG404" s="3" t="s">
        <v>19447</v>
      </c>
      <c r="AH404" t="s">
        <v>6811</v>
      </c>
      <c r="AI404" t="s">
        <v>6812</v>
      </c>
      <c r="AJ404" t="s">
        <v>6813</v>
      </c>
      <c r="AK404" t="s">
        <v>6814</v>
      </c>
      <c r="AL404" t="s">
        <v>6815</v>
      </c>
      <c r="AM404" t="s">
        <v>6816</v>
      </c>
      <c r="AN404" t="s">
        <v>6817</v>
      </c>
      <c r="AO404" t="s">
        <v>6818</v>
      </c>
      <c r="AP404" t="s">
        <v>6819</v>
      </c>
      <c r="AQ404" t="s">
        <v>6820</v>
      </c>
      <c r="AR404">
        <v>0.49</v>
      </c>
      <c r="AS404" t="s">
        <v>94</v>
      </c>
      <c r="AT404">
        <v>0</v>
      </c>
      <c r="AU404">
        <v>240504.67738489484</v>
      </c>
      <c r="AV404">
        <v>177126.74720081635</v>
      </c>
      <c r="AW404">
        <v>5314.4346599999999</v>
      </c>
      <c r="AX404">
        <v>909.47110169576501</v>
      </c>
      <c r="AY404">
        <v>546.70521765163244</v>
      </c>
      <c r="AZ404">
        <v>3970.3192309999995</v>
      </c>
      <c r="BA404">
        <v>563.09852000000001</v>
      </c>
      <c r="BB404">
        <v>427.10941130673694</v>
      </c>
      <c r="BC404">
        <v>53.051514463197961</v>
      </c>
      <c r="BD404">
        <v>314.55729487766428</v>
      </c>
      <c r="BE404">
        <v>39.071349019565865</v>
      </c>
      <c r="BF404">
        <v>1301</v>
      </c>
      <c r="BG404" t="s">
        <v>6821</v>
      </c>
      <c r="BH404" t="s">
        <v>6822</v>
      </c>
      <c r="BJ404" s="1"/>
      <c r="BK404">
        <v>60.658819999999999</v>
      </c>
    </row>
    <row r="405" spans="1:63" ht="16.5" x14ac:dyDescent="0.3">
      <c r="A405">
        <v>8242</v>
      </c>
      <c r="B405" t="s">
        <v>6823</v>
      </c>
      <c r="C405" t="s">
        <v>6824</v>
      </c>
      <c r="D405" t="s">
        <v>6825</v>
      </c>
      <c r="E405" t="s">
        <v>6826</v>
      </c>
      <c r="F405" s="1">
        <v>45016</v>
      </c>
      <c r="G405" s="1">
        <v>45199</v>
      </c>
      <c r="H405" t="s">
        <v>119</v>
      </c>
      <c r="I405" t="s">
        <v>66</v>
      </c>
      <c r="J405" t="s">
        <v>2811</v>
      </c>
      <c r="K405" t="s">
        <v>133</v>
      </c>
      <c r="L405" t="s">
        <v>133</v>
      </c>
      <c r="M405" t="s">
        <v>69</v>
      </c>
      <c r="N405" t="s">
        <v>6827</v>
      </c>
      <c r="P405" t="s">
        <v>6627</v>
      </c>
      <c r="Q405" t="s">
        <v>6628</v>
      </c>
      <c r="R405" t="s">
        <v>5395</v>
      </c>
      <c r="S405" t="s">
        <v>6629</v>
      </c>
      <c r="T405" t="s">
        <v>6828</v>
      </c>
      <c r="U405" t="s">
        <v>6829</v>
      </c>
      <c r="V405" t="s">
        <v>6461</v>
      </c>
      <c r="W405" t="s">
        <v>6462</v>
      </c>
      <c r="Z405">
        <v>483</v>
      </c>
      <c r="AA405" t="s">
        <v>201</v>
      </c>
      <c r="AB405" t="s">
        <v>202</v>
      </c>
      <c r="AC405" t="s">
        <v>203</v>
      </c>
      <c r="AD405" t="s">
        <v>82</v>
      </c>
      <c r="AE405" s="4" t="s">
        <v>6830</v>
      </c>
      <c r="AF405" s="3">
        <v>3130000</v>
      </c>
      <c r="AG405" s="3" t="s">
        <v>19447</v>
      </c>
      <c r="AH405" t="s">
        <v>6831</v>
      </c>
      <c r="AI405" t="s">
        <v>6832</v>
      </c>
      <c r="AJ405" t="s">
        <v>6833</v>
      </c>
      <c r="AK405" t="s">
        <v>6834</v>
      </c>
      <c r="AL405" t="s">
        <v>6835</v>
      </c>
      <c r="AM405" t="s">
        <v>6836</v>
      </c>
      <c r="AN405" t="s">
        <v>6837</v>
      </c>
      <c r="AO405" t="s">
        <v>6838</v>
      </c>
      <c r="AP405" t="s">
        <v>6839</v>
      </c>
      <c r="AQ405" t="s">
        <v>6840</v>
      </c>
      <c r="AR405">
        <v>0.49</v>
      </c>
      <c r="AS405" t="s">
        <v>94</v>
      </c>
      <c r="AT405">
        <v>0</v>
      </c>
      <c r="AU405">
        <v>34939.432407614404</v>
      </c>
      <c r="AV405">
        <v>22993.213762991381</v>
      </c>
      <c r="AW405">
        <v>2894.3193627000001</v>
      </c>
      <c r="AX405">
        <v>1723.6076201664273</v>
      </c>
      <c r="AY405">
        <v>533.01495672487806</v>
      </c>
      <c r="AZ405">
        <v>2098.6346600000002</v>
      </c>
      <c r="BA405">
        <v>1627.0156099999999</v>
      </c>
      <c r="BB405">
        <v>21.474552667392295</v>
      </c>
      <c r="BC405">
        <v>9.3780762754241032</v>
      </c>
      <c r="BD405">
        <v>14.13214084835448</v>
      </c>
      <c r="BE405">
        <v>6.171597465317479</v>
      </c>
      <c r="BF405">
        <v>904</v>
      </c>
      <c r="BG405" t="s">
        <v>6841</v>
      </c>
      <c r="BH405" t="s">
        <v>6842</v>
      </c>
      <c r="BJ405" s="1"/>
      <c r="BK405">
        <v>20.219609999999999</v>
      </c>
    </row>
    <row r="406" spans="1:63" ht="45.75" x14ac:dyDescent="0.3">
      <c r="A406">
        <v>8243</v>
      </c>
      <c r="B406" t="s">
        <v>6843</v>
      </c>
      <c r="C406" t="s">
        <v>6844</v>
      </c>
      <c r="D406" t="s">
        <v>6845</v>
      </c>
      <c r="F406" s="1">
        <v>46203</v>
      </c>
      <c r="G406" s="1">
        <v>46387</v>
      </c>
      <c r="H406" t="s">
        <v>98</v>
      </c>
      <c r="I406" t="s">
        <v>66</v>
      </c>
      <c r="J406" t="s">
        <v>2811</v>
      </c>
      <c r="K406" t="s">
        <v>303</v>
      </c>
      <c r="L406" t="s">
        <v>99</v>
      </c>
      <c r="N406" t="s">
        <v>6846</v>
      </c>
      <c r="P406" t="s">
        <v>6847</v>
      </c>
      <c r="Q406" t="s">
        <v>6848</v>
      </c>
      <c r="R406" t="s">
        <v>5395</v>
      </c>
      <c r="S406" t="s">
        <v>6849</v>
      </c>
      <c r="T406" t="s">
        <v>6630</v>
      </c>
      <c r="U406" t="s">
        <v>6631</v>
      </c>
      <c r="V406" t="s">
        <v>6461</v>
      </c>
      <c r="W406" t="s">
        <v>6462</v>
      </c>
      <c r="Z406">
        <v>483</v>
      </c>
      <c r="AA406" t="s">
        <v>201</v>
      </c>
      <c r="AB406" t="s">
        <v>202</v>
      </c>
      <c r="AC406" t="s">
        <v>203</v>
      </c>
      <c r="AD406" t="s">
        <v>82</v>
      </c>
      <c r="AE406" s="4" t="s">
        <v>6850</v>
      </c>
      <c r="AF406" s="3">
        <f>25100000</f>
        <v>25100000</v>
      </c>
      <c r="AG406" s="3" t="s">
        <v>19447</v>
      </c>
      <c r="AH406" t="s">
        <v>6851</v>
      </c>
      <c r="AI406" t="s">
        <v>6852</v>
      </c>
      <c r="AJ406" t="s">
        <v>6853</v>
      </c>
      <c r="AK406" t="s">
        <v>6854</v>
      </c>
      <c r="AL406" t="s">
        <v>6855</v>
      </c>
      <c r="AM406" t="s">
        <v>6856</v>
      </c>
      <c r="AN406" t="s">
        <v>6857</v>
      </c>
      <c r="AO406" t="s">
        <v>6858</v>
      </c>
      <c r="AP406" t="s">
        <v>6859</v>
      </c>
      <c r="AQ406" t="s">
        <v>6860</v>
      </c>
      <c r="AR406">
        <v>0.15</v>
      </c>
      <c r="AS406" t="s">
        <v>94</v>
      </c>
      <c r="AT406">
        <v>0</v>
      </c>
      <c r="AU406">
        <v>911833.30422942818</v>
      </c>
      <c r="AV406">
        <v>296681.60112958594</v>
      </c>
      <c r="AX406">
        <v>48.305321052220705</v>
      </c>
      <c r="AY406">
        <v>0</v>
      </c>
      <c r="AZ406">
        <v>0</v>
      </c>
      <c r="BF406">
        <v>2092</v>
      </c>
      <c r="BJ406" s="1"/>
    </row>
    <row r="407" spans="1:63" ht="45.75" x14ac:dyDescent="0.3">
      <c r="A407">
        <v>8244</v>
      </c>
      <c r="B407" t="s">
        <v>6861</v>
      </c>
      <c r="C407" t="s">
        <v>6862</v>
      </c>
      <c r="D407" t="s">
        <v>6863</v>
      </c>
      <c r="E407" t="s">
        <v>6864</v>
      </c>
      <c r="F407" s="1">
        <v>46203</v>
      </c>
      <c r="G407" s="1">
        <v>46203</v>
      </c>
      <c r="H407" t="s">
        <v>119</v>
      </c>
      <c r="I407" t="s">
        <v>515</v>
      </c>
      <c r="J407" t="s">
        <v>2811</v>
      </c>
      <c r="K407" t="s">
        <v>100</v>
      </c>
      <c r="L407" t="s">
        <v>100</v>
      </c>
      <c r="M407" t="s">
        <v>303</v>
      </c>
      <c r="N407" t="s">
        <v>6846</v>
      </c>
      <c r="O407" t="s">
        <v>6865</v>
      </c>
      <c r="P407" t="s">
        <v>6866</v>
      </c>
      <c r="Q407" t="s">
        <v>6867</v>
      </c>
      <c r="R407" t="s">
        <v>5395</v>
      </c>
      <c r="S407" t="s">
        <v>6868</v>
      </c>
      <c r="T407" t="s">
        <v>6869</v>
      </c>
      <c r="U407" t="s">
        <v>6870</v>
      </c>
      <c r="V407" t="s">
        <v>6651</v>
      </c>
      <c r="W407" t="s">
        <v>6652</v>
      </c>
      <c r="Z407">
        <v>483</v>
      </c>
      <c r="AA407" t="s">
        <v>201</v>
      </c>
      <c r="AB407" t="s">
        <v>202</v>
      </c>
      <c r="AC407" t="s">
        <v>203</v>
      </c>
      <c r="AD407" t="s">
        <v>82</v>
      </c>
      <c r="AE407" s="4" t="s">
        <v>6871</v>
      </c>
      <c r="AF407" s="3">
        <f>11200000</f>
        <v>11200000</v>
      </c>
      <c r="AG407" s="3" t="s">
        <v>19447</v>
      </c>
      <c r="AH407" t="s">
        <v>6872</v>
      </c>
      <c r="AI407" t="s">
        <v>6873</v>
      </c>
      <c r="AJ407" t="s">
        <v>6874</v>
      </c>
      <c r="AK407" t="s">
        <v>6875</v>
      </c>
      <c r="AL407" t="s">
        <v>6876</v>
      </c>
      <c r="AM407" t="s">
        <v>6877</v>
      </c>
      <c r="AN407" t="s">
        <v>6878</v>
      </c>
      <c r="AO407" t="s">
        <v>6879</v>
      </c>
      <c r="AP407" t="s">
        <v>6880</v>
      </c>
      <c r="AQ407" t="s">
        <v>6881</v>
      </c>
      <c r="AR407">
        <v>0.36</v>
      </c>
      <c r="AS407" t="s">
        <v>94</v>
      </c>
      <c r="AT407">
        <v>0</v>
      </c>
      <c r="AU407">
        <v>129056.54526220902</v>
      </c>
      <c r="AV407">
        <v>75668.462258376443</v>
      </c>
      <c r="AW407">
        <v>11045.513959999998</v>
      </c>
      <c r="AX407">
        <v>348.96236894777928</v>
      </c>
      <c r="AY407">
        <v>354.33667565106333</v>
      </c>
      <c r="AZ407">
        <v>122.77706999999999</v>
      </c>
      <c r="BA407">
        <v>292.14803999999998</v>
      </c>
      <c r="BB407">
        <v>441.75050861956498</v>
      </c>
      <c r="BC407">
        <v>311.03575597584108</v>
      </c>
      <c r="BD407">
        <v>259.00725624712879</v>
      </c>
      <c r="BE407">
        <v>182.36655346883305</v>
      </c>
      <c r="BF407">
        <v>1908</v>
      </c>
      <c r="BG407" t="s">
        <v>6882</v>
      </c>
      <c r="BH407" t="s">
        <v>6883</v>
      </c>
      <c r="BJ407" s="1"/>
      <c r="BK407">
        <v>14.4649</v>
      </c>
    </row>
    <row r="408" spans="1:63" ht="30.75" x14ac:dyDescent="0.3">
      <c r="A408">
        <v>8245</v>
      </c>
      <c r="B408" t="s">
        <v>6884</v>
      </c>
      <c r="C408" t="s">
        <v>6885</v>
      </c>
      <c r="D408" t="s">
        <v>6886</v>
      </c>
      <c r="E408" t="s">
        <v>6887</v>
      </c>
      <c r="F408" s="1">
        <v>45473</v>
      </c>
      <c r="G408" s="1">
        <v>45473</v>
      </c>
      <c r="H408" t="s">
        <v>119</v>
      </c>
      <c r="I408" t="s">
        <v>66</v>
      </c>
      <c r="J408" t="s">
        <v>2811</v>
      </c>
      <c r="K408" t="s">
        <v>303</v>
      </c>
      <c r="L408" t="s">
        <v>100</v>
      </c>
      <c r="N408" t="s">
        <v>6846</v>
      </c>
      <c r="P408" t="s">
        <v>6847</v>
      </c>
      <c r="Q408" t="s">
        <v>6848</v>
      </c>
      <c r="R408" t="s">
        <v>5395</v>
      </c>
      <c r="S408" t="s">
        <v>6849</v>
      </c>
      <c r="T408" t="s">
        <v>6869</v>
      </c>
      <c r="U408" t="s">
        <v>6870</v>
      </c>
      <c r="V408" t="s">
        <v>6651</v>
      </c>
      <c r="W408" t="s">
        <v>6652</v>
      </c>
      <c r="Z408">
        <v>483</v>
      </c>
      <c r="AA408" t="s">
        <v>201</v>
      </c>
      <c r="AB408" t="s">
        <v>202</v>
      </c>
      <c r="AC408" t="s">
        <v>203</v>
      </c>
      <c r="AD408" t="s">
        <v>82</v>
      </c>
      <c r="AE408" s="4" t="s">
        <v>6888</v>
      </c>
      <c r="AF408" s="3">
        <f>6900000</f>
        <v>6900000</v>
      </c>
      <c r="AG408" s="3" t="s">
        <v>19447</v>
      </c>
      <c r="AH408" t="s">
        <v>6889</v>
      </c>
      <c r="AI408" t="s">
        <v>6890</v>
      </c>
      <c r="AJ408" t="s">
        <v>6891</v>
      </c>
      <c r="AK408" t="s">
        <v>6892</v>
      </c>
      <c r="AL408" t="s">
        <v>6893</v>
      </c>
      <c r="AM408" t="s">
        <v>6894</v>
      </c>
      <c r="AN408" t="s">
        <v>6895</v>
      </c>
      <c r="AO408" t="s">
        <v>6896</v>
      </c>
      <c r="AP408" t="s">
        <v>6897</v>
      </c>
      <c r="AQ408" t="s">
        <v>6898</v>
      </c>
      <c r="AR408">
        <v>0.18</v>
      </c>
      <c r="AS408" t="s">
        <v>890</v>
      </c>
      <c r="AT408">
        <v>0</v>
      </c>
      <c r="AU408">
        <v>265619.99817776761</v>
      </c>
      <c r="AV408">
        <v>102695.89085086781</v>
      </c>
      <c r="AW408">
        <v>4984.8266000000003</v>
      </c>
      <c r="AX408">
        <v>1718.1498827371702</v>
      </c>
      <c r="AY408">
        <v>1083.1193072577641</v>
      </c>
      <c r="AZ408">
        <v>2019.3732395</v>
      </c>
      <c r="BA408">
        <v>1428.2169805736235</v>
      </c>
      <c r="BB408">
        <v>185.98014292694171</v>
      </c>
      <c r="BC408">
        <v>77.045118828564057</v>
      </c>
      <c r="BD408">
        <v>71.904964195021293</v>
      </c>
      <c r="BE408">
        <v>29.787731225399153</v>
      </c>
      <c r="BF408">
        <v>1178</v>
      </c>
      <c r="BG408" t="s">
        <v>6899</v>
      </c>
      <c r="BH408" t="s">
        <v>6900</v>
      </c>
      <c r="BJ408" s="1"/>
      <c r="BK408">
        <v>27.075410000000002</v>
      </c>
    </row>
    <row r="409" spans="1:63" ht="30.75" x14ac:dyDescent="0.3">
      <c r="A409">
        <v>8246</v>
      </c>
      <c r="B409" t="s">
        <v>6901</v>
      </c>
      <c r="C409" t="s">
        <v>6902</v>
      </c>
      <c r="D409" t="s">
        <v>6903</v>
      </c>
      <c r="E409" t="s">
        <v>6904</v>
      </c>
      <c r="F409" s="1">
        <v>45838</v>
      </c>
      <c r="G409" s="1">
        <v>45838</v>
      </c>
      <c r="H409" t="s">
        <v>119</v>
      </c>
      <c r="I409" t="s">
        <v>66</v>
      </c>
      <c r="J409" t="s">
        <v>2811</v>
      </c>
      <c r="K409" t="s">
        <v>120</v>
      </c>
      <c r="L409" t="s">
        <v>99</v>
      </c>
      <c r="N409" t="s">
        <v>6846</v>
      </c>
      <c r="P409" t="s">
        <v>6847</v>
      </c>
      <c r="Q409" t="s">
        <v>6848</v>
      </c>
      <c r="R409" t="s">
        <v>5395</v>
      </c>
      <c r="S409" t="s">
        <v>6849</v>
      </c>
      <c r="T409" t="s">
        <v>6869</v>
      </c>
      <c r="U409" t="s">
        <v>6870</v>
      </c>
      <c r="V409" t="s">
        <v>6651</v>
      </c>
      <c r="W409" t="s">
        <v>6652</v>
      </c>
      <c r="Z409">
        <v>483</v>
      </c>
      <c r="AA409" t="s">
        <v>201</v>
      </c>
      <c r="AB409" t="s">
        <v>202</v>
      </c>
      <c r="AC409" t="s">
        <v>203</v>
      </c>
      <c r="AD409" t="s">
        <v>82</v>
      </c>
      <c r="AE409" s="4" t="s">
        <v>6905</v>
      </c>
      <c r="AF409" s="3">
        <f>6900000</f>
        <v>6900000</v>
      </c>
      <c r="AG409" s="3" t="s">
        <v>19447</v>
      </c>
      <c r="AH409" t="s">
        <v>6906</v>
      </c>
      <c r="AI409" t="s">
        <v>6907</v>
      </c>
      <c r="AJ409" t="s">
        <v>6891</v>
      </c>
      <c r="AK409" t="s">
        <v>6908</v>
      </c>
      <c r="AL409" t="s">
        <v>6909</v>
      </c>
      <c r="AM409" t="s">
        <v>6910</v>
      </c>
      <c r="AN409" t="s">
        <v>6911</v>
      </c>
      <c r="AO409" t="s">
        <v>6912</v>
      </c>
      <c r="AP409" t="s">
        <v>6913</v>
      </c>
      <c r="AQ409" t="s">
        <v>6914</v>
      </c>
      <c r="AR409">
        <v>0.1</v>
      </c>
      <c r="AS409" t="s">
        <v>94</v>
      </c>
      <c r="AT409">
        <v>0</v>
      </c>
      <c r="AU409">
        <v>207523.11392630354</v>
      </c>
      <c r="AV409">
        <v>52455.773028332093</v>
      </c>
      <c r="AW409">
        <v>4233.5031600000002</v>
      </c>
      <c r="AX409">
        <v>386.00073785407403</v>
      </c>
      <c r="AY409">
        <v>533.47667372397336</v>
      </c>
      <c r="AZ409">
        <v>992.83508049999989</v>
      </c>
      <c r="BA409">
        <v>301.62596014274351</v>
      </c>
      <c r="BB409">
        <v>688.01476447217578</v>
      </c>
      <c r="BC409">
        <v>160.31623000662989</v>
      </c>
      <c r="BD409">
        <v>173.91000762503191</v>
      </c>
      <c r="BE409">
        <v>40.523253602353329</v>
      </c>
      <c r="BF409">
        <v>1543</v>
      </c>
      <c r="BG409" t="s">
        <v>6915</v>
      </c>
      <c r="BH409" t="s">
        <v>6916</v>
      </c>
      <c r="BJ409" s="1"/>
      <c r="BK409">
        <v>11.55406</v>
      </c>
    </row>
    <row r="410" spans="1:63" ht="75.75" x14ac:dyDescent="0.3">
      <c r="A410">
        <v>8247</v>
      </c>
      <c r="B410" t="s">
        <v>6917</v>
      </c>
      <c r="C410" t="s">
        <v>6918</v>
      </c>
      <c r="D410" t="s">
        <v>6919</v>
      </c>
      <c r="E410" t="s">
        <v>6920</v>
      </c>
      <c r="F410" s="1">
        <v>45657</v>
      </c>
      <c r="G410" s="1">
        <v>45838</v>
      </c>
      <c r="H410" t="s">
        <v>98</v>
      </c>
      <c r="I410" t="s">
        <v>66</v>
      </c>
      <c r="J410" t="s">
        <v>2811</v>
      </c>
      <c r="K410" t="s">
        <v>99</v>
      </c>
      <c r="L410" t="s">
        <v>99</v>
      </c>
      <c r="N410" t="s">
        <v>6457</v>
      </c>
      <c r="P410" t="s">
        <v>6921</v>
      </c>
      <c r="Q410" t="s">
        <v>6922</v>
      </c>
      <c r="R410" t="s">
        <v>5395</v>
      </c>
      <c r="S410" t="s">
        <v>6923</v>
      </c>
      <c r="T410" t="s">
        <v>6776</v>
      </c>
      <c r="U410" t="s">
        <v>6777</v>
      </c>
      <c r="V410" t="s">
        <v>6778</v>
      </c>
      <c r="W410" t="s">
        <v>6779</v>
      </c>
      <c r="Z410">
        <v>483</v>
      </c>
      <c r="AA410" t="s">
        <v>201</v>
      </c>
      <c r="AB410" t="s">
        <v>202</v>
      </c>
      <c r="AC410" t="s">
        <v>203</v>
      </c>
      <c r="AD410" t="s">
        <v>82</v>
      </c>
      <c r="AE410" s="4" t="s">
        <v>6924</v>
      </c>
      <c r="AF410" s="3">
        <f>10260000</f>
        <v>10260000</v>
      </c>
      <c r="AG410" s="3" t="s">
        <v>19447</v>
      </c>
      <c r="AH410" t="s">
        <v>6925</v>
      </c>
      <c r="AI410" t="s">
        <v>6926</v>
      </c>
      <c r="AJ410" t="s">
        <v>6927</v>
      </c>
      <c r="AK410" t="s">
        <v>6928</v>
      </c>
      <c r="AL410" t="s">
        <v>6929</v>
      </c>
      <c r="AM410" t="s">
        <v>6930</v>
      </c>
      <c r="AN410" t="s">
        <v>6931</v>
      </c>
      <c r="AO410" t="s">
        <v>6932</v>
      </c>
      <c r="AP410" t="s">
        <v>6933</v>
      </c>
      <c r="AQ410" t="s">
        <v>6934</v>
      </c>
      <c r="AR410">
        <v>0.25</v>
      </c>
      <c r="AS410" t="s">
        <v>94</v>
      </c>
      <c r="AT410">
        <v>0</v>
      </c>
      <c r="AU410">
        <v>33432.529910818703</v>
      </c>
      <c r="AV410">
        <v>13586.005707113816</v>
      </c>
      <c r="AX410">
        <v>2500.5620466389209</v>
      </c>
      <c r="AY410">
        <v>0</v>
      </c>
      <c r="AZ410">
        <v>0</v>
      </c>
      <c r="BA410">
        <v>1164.6184986799117</v>
      </c>
      <c r="BB410">
        <v>28.706851169472472</v>
      </c>
      <c r="BC410">
        <v>28.706851169472472</v>
      </c>
      <c r="BD410">
        <v>11.665627604673526</v>
      </c>
      <c r="BE410">
        <v>11.665627604673526</v>
      </c>
      <c r="BF410">
        <v>1543</v>
      </c>
      <c r="BJ410" s="1"/>
    </row>
    <row r="411" spans="1:63" ht="16.5" x14ac:dyDescent="0.3">
      <c r="A411">
        <v>8248</v>
      </c>
      <c r="B411" t="s">
        <v>6935</v>
      </c>
      <c r="C411" t="s">
        <v>6936</v>
      </c>
      <c r="D411" t="s">
        <v>6937</v>
      </c>
      <c r="E411" t="s">
        <v>6938</v>
      </c>
      <c r="F411" s="1">
        <v>44469</v>
      </c>
      <c r="G411" s="1">
        <v>44651</v>
      </c>
      <c r="H411" t="s">
        <v>119</v>
      </c>
      <c r="I411" t="s">
        <v>66</v>
      </c>
      <c r="J411" t="s">
        <v>2811</v>
      </c>
      <c r="K411" t="s">
        <v>133</v>
      </c>
      <c r="L411" t="s">
        <v>100</v>
      </c>
      <c r="M411" t="s">
        <v>69</v>
      </c>
      <c r="N411" t="s">
        <v>6939</v>
      </c>
      <c r="O411" t="s">
        <v>6940</v>
      </c>
      <c r="P411" t="s">
        <v>6941</v>
      </c>
      <c r="Q411" t="s">
        <v>6942</v>
      </c>
      <c r="R411" t="s">
        <v>6722</v>
      </c>
      <c r="S411" t="s">
        <v>6943</v>
      </c>
      <c r="T411" t="s">
        <v>6776</v>
      </c>
      <c r="U411" t="s">
        <v>6777</v>
      </c>
      <c r="V411" t="s">
        <v>6778</v>
      </c>
      <c r="W411" t="s">
        <v>6779</v>
      </c>
      <c r="Z411">
        <v>483</v>
      </c>
      <c r="AA411" t="s">
        <v>201</v>
      </c>
      <c r="AB411" t="s">
        <v>202</v>
      </c>
      <c r="AC411" t="s">
        <v>203</v>
      </c>
      <c r="AD411" t="s">
        <v>82</v>
      </c>
      <c r="AE411" s="4" t="s">
        <v>6944</v>
      </c>
      <c r="AF411" s="3">
        <f>3740000</f>
        <v>3740000</v>
      </c>
      <c r="AG411" s="3" t="s">
        <v>19447</v>
      </c>
      <c r="AH411" t="s">
        <v>6945</v>
      </c>
      <c r="AI411" t="s">
        <v>6946</v>
      </c>
      <c r="AJ411" t="s">
        <v>6947</v>
      </c>
      <c r="AK411" t="s">
        <v>6948</v>
      </c>
      <c r="AL411" t="s">
        <v>6949</v>
      </c>
      <c r="AM411" t="s">
        <v>6950</v>
      </c>
      <c r="AN411" t="s">
        <v>6951</v>
      </c>
      <c r="AO411" t="s">
        <v>6952</v>
      </c>
      <c r="AP411" t="s">
        <v>6953</v>
      </c>
      <c r="AQ411" t="s">
        <v>6954</v>
      </c>
      <c r="AR411">
        <v>0.42</v>
      </c>
      <c r="AS411" t="s">
        <v>94</v>
      </c>
      <c r="AT411">
        <v>0</v>
      </c>
      <c r="AU411">
        <v>10310.888091576729</v>
      </c>
      <c r="AV411">
        <v>6251.6830270200608</v>
      </c>
      <c r="AW411">
        <v>327.39539999999994</v>
      </c>
      <c r="AX411">
        <v>469.72269414062498</v>
      </c>
      <c r="AY411">
        <v>673.20844987042676</v>
      </c>
      <c r="AZ411">
        <v>3095.4285800000002</v>
      </c>
      <c r="BA411">
        <v>195.68727999999999</v>
      </c>
      <c r="BB411">
        <v>52.690640350137883</v>
      </c>
      <c r="BC411">
        <v>3.1329459460526956</v>
      </c>
      <c r="BD411">
        <v>31.947314240455796</v>
      </c>
      <c r="BE411">
        <v>1.8995633374693959</v>
      </c>
      <c r="BF411">
        <v>356</v>
      </c>
      <c r="BG411" t="s">
        <v>6955</v>
      </c>
      <c r="BH411" t="s">
        <v>6956</v>
      </c>
      <c r="BJ411" s="1"/>
      <c r="BK411">
        <v>40.811839999999997</v>
      </c>
    </row>
    <row r="412" spans="1:63" ht="60.75" x14ac:dyDescent="0.3">
      <c r="A412">
        <v>8249</v>
      </c>
      <c r="B412" t="s">
        <v>6957</v>
      </c>
      <c r="C412" t="s">
        <v>6958</v>
      </c>
      <c r="D412" t="s">
        <v>6959</v>
      </c>
      <c r="E412" t="s">
        <v>6960</v>
      </c>
      <c r="F412" s="1">
        <v>45291</v>
      </c>
      <c r="G412" s="1">
        <v>45473</v>
      </c>
      <c r="H412" t="s">
        <v>98</v>
      </c>
      <c r="I412" t="s">
        <v>66</v>
      </c>
      <c r="J412" t="s">
        <v>2811</v>
      </c>
      <c r="K412" t="s">
        <v>69</v>
      </c>
      <c r="L412" t="s">
        <v>69</v>
      </c>
      <c r="N412" t="s">
        <v>6457</v>
      </c>
      <c r="P412" t="s">
        <v>6921</v>
      </c>
      <c r="Q412" t="s">
        <v>6922</v>
      </c>
      <c r="R412" t="s">
        <v>5395</v>
      </c>
      <c r="S412" t="s">
        <v>6923</v>
      </c>
      <c r="T412" t="s">
        <v>6961</v>
      </c>
      <c r="U412" t="s">
        <v>6962</v>
      </c>
      <c r="V412" t="s">
        <v>6439</v>
      </c>
      <c r="W412" t="s">
        <v>6440</v>
      </c>
      <c r="X412" t="s">
        <v>6441</v>
      </c>
      <c r="Y412" t="s">
        <v>1671</v>
      </c>
      <c r="Z412">
        <v>483</v>
      </c>
      <c r="AA412" t="s">
        <v>201</v>
      </c>
      <c r="AB412" t="s">
        <v>202</v>
      </c>
      <c r="AC412" t="s">
        <v>203</v>
      </c>
      <c r="AD412" t="s">
        <v>82</v>
      </c>
      <c r="AE412" s="4" t="s">
        <v>6963</v>
      </c>
      <c r="AF412" s="3">
        <v>780000</v>
      </c>
      <c r="AG412" s="3" t="s">
        <v>19447</v>
      </c>
      <c r="AH412" t="s">
        <v>6964</v>
      </c>
      <c r="AI412" t="s">
        <v>6965</v>
      </c>
      <c r="AJ412" t="s">
        <v>6966</v>
      </c>
      <c r="AK412" t="s">
        <v>6967</v>
      </c>
      <c r="AL412" t="s">
        <v>6929</v>
      </c>
      <c r="AM412" t="s">
        <v>6968</v>
      </c>
      <c r="AN412" t="s">
        <v>6969</v>
      </c>
      <c r="AO412" t="s">
        <v>6970</v>
      </c>
      <c r="AP412" t="s">
        <v>6933</v>
      </c>
      <c r="AQ412" t="s">
        <v>6971</v>
      </c>
      <c r="AR412">
        <v>0</v>
      </c>
      <c r="AS412" t="s">
        <v>154</v>
      </c>
      <c r="AT412">
        <v>3</v>
      </c>
      <c r="AU412">
        <v>8342.8313745252799</v>
      </c>
      <c r="AV412">
        <v>0</v>
      </c>
      <c r="AW412">
        <v>34.019759999999998</v>
      </c>
      <c r="AX412">
        <v>497.32707736310505</v>
      </c>
      <c r="AY412">
        <v>0</v>
      </c>
      <c r="AZ412">
        <v>0</v>
      </c>
      <c r="BA412">
        <v>231.62645172912369</v>
      </c>
      <c r="BB412">
        <v>36.018474195174534</v>
      </c>
      <c r="BC412">
        <v>36.018474195174534</v>
      </c>
      <c r="BD412">
        <v>0</v>
      </c>
      <c r="BE412">
        <v>0</v>
      </c>
      <c r="BF412">
        <v>1178</v>
      </c>
      <c r="BG412" t="s">
        <v>6972</v>
      </c>
      <c r="BJ412" s="1"/>
    </row>
    <row r="413" spans="1:63" ht="60.75" x14ac:dyDescent="0.3">
      <c r="A413">
        <v>8250</v>
      </c>
      <c r="B413" t="s">
        <v>6973</v>
      </c>
      <c r="C413" t="s">
        <v>6974</v>
      </c>
      <c r="D413" t="s">
        <v>6975</v>
      </c>
      <c r="E413" t="s">
        <v>6976</v>
      </c>
      <c r="F413" s="1">
        <v>45473</v>
      </c>
      <c r="G413" s="1">
        <v>45596</v>
      </c>
      <c r="H413" t="s">
        <v>119</v>
      </c>
      <c r="I413" t="s">
        <v>515</v>
      </c>
      <c r="J413" t="s">
        <v>2811</v>
      </c>
      <c r="K413" t="s">
        <v>99</v>
      </c>
      <c r="L413" t="s">
        <v>99</v>
      </c>
      <c r="M413" t="s">
        <v>303</v>
      </c>
      <c r="N413" t="s">
        <v>6457</v>
      </c>
      <c r="O413" t="s">
        <v>6977</v>
      </c>
      <c r="P413" t="s">
        <v>6921</v>
      </c>
      <c r="Q413" t="s">
        <v>6922</v>
      </c>
      <c r="R413" t="s">
        <v>5395</v>
      </c>
      <c r="S413" t="s">
        <v>6923</v>
      </c>
      <c r="T413" t="s">
        <v>6776</v>
      </c>
      <c r="U413" t="s">
        <v>6777</v>
      </c>
      <c r="V413" t="s">
        <v>6778</v>
      </c>
      <c r="W413" t="s">
        <v>6779</v>
      </c>
      <c r="Z413">
        <v>483</v>
      </c>
      <c r="AA413" t="s">
        <v>201</v>
      </c>
      <c r="AB413" t="s">
        <v>202</v>
      </c>
      <c r="AC413" t="s">
        <v>203</v>
      </c>
      <c r="AD413" t="s">
        <v>82</v>
      </c>
      <c r="AE413" s="4" t="s">
        <v>6978</v>
      </c>
      <c r="AF413" s="3">
        <f>5740000</f>
        <v>5740000</v>
      </c>
      <c r="AG413" s="3" t="s">
        <v>19447</v>
      </c>
      <c r="AH413" t="s">
        <v>6979</v>
      </c>
      <c r="AI413" t="s">
        <v>6980</v>
      </c>
      <c r="AJ413" t="s">
        <v>6981</v>
      </c>
      <c r="AK413" t="s">
        <v>6982</v>
      </c>
      <c r="AL413" t="s">
        <v>6929</v>
      </c>
      <c r="AM413" t="s">
        <v>6930</v>
      </c>
      <c r="AN413" t="s">
        <v>6931</v>
      </c>
      <c r="AO413" t="s">
        <v>6983</v>
      </c>
      <c r="AP413" t="s">
        <v>6933</v>
      </c>
      <c r="AQ413" t="s">
        <v>6984</v>
      </c>
      <c r="AR413">
        <v>0.25</v>
      </c>
      <c r="AS413" t="s">
        <v>94</v>
      </c>
      <c r="AT413">
        <v>0</v>
      </c>
      <c r="AU413">
        <v>9832.481142463108</v>
      </c>
      <c r="AV413">
        <v>3922.3720199467557</v>
      </c>
      <c r="AW413">
        <v>2102.87772</v>
      </c>
      <c r="AX413">
        <v>883.63683515094397</v>
      </c>
      <c r="AY413">
        <v>2174.4344358053231</v>
      </c>
      <c r="AZ413">
        <v>2903.7845900000002</v>
      </c>
      <c r="BA413">
        <v>528.81159888510797</v>
      </c>
      <c r="BB413">
        <v>18.593542885959575</v>
      </c>
      <c r="BC413">
        <v>2.8644444616879485</v>
      </c>
      <c r="BD413">
        <v>7.4173335611705218</v>
      </c>
      <c r="BE413">
        <v>1.1426837892110824</v>
      </c>
      <c r="BF413">
        <v>1301</v>
      </c>
      <c r="BG413" t="s">
        <v>6985</v>
      </c>
      <c r="BH413" t="s">
        <v>6986</v>
      </c>
      <c r="BJ413" s="1"/>
      <c r="BK413">
        <v>62.615549999999999</v>
      </c>
    </row>
    <row r="414" spans="1:63" ht="60.75" x14ac:dyDescent="0.3">
      <c r="A414">
        <v>8251</v>
      </c>
      <c r="B414" t="s">
        <v>6987</v>
      </c>
      <c r="C414" t="s">
        <v>6988</v>
      </c>
      <c r="D414" t="s">
        <v>6989</v>
      </c>
      <c r="E414" t="s">
        <v>6990</v>
      </c>
      <c r="F414" s="1">
        <v>45473</v>
      </c>
      <c r="G414" s="1">
        <v>45656</v>
      </c>
      <c r="H414" t="s">
        <v>98</v>
      </c>
      <c r="I414" t="s">
        <v>66</v>
      </c>
      <c r="J414" t="s">
        <v>2811</v>
      </c>
      <c r="K414" t="s">
        <v>99</v>
      </c>
      <c r="L414" t="s">
        <v>99</v>
      </c>
      <c r="N414" t="s">
        <v>6626</v>
      </c>
      <c r="P414" t="s">
        <v>6991</v>
      </c>
      <c r="Q414" t="s">
        <v>6992</v>
      </c>
      <c r="R414" t="s">
        <v>6435</v>
      </c>
      <c r="S414" t="s">
        <v>6993</v>
      </c>
      <c r="T414" t="s">
        <v>6776</v>
      </c>
      <c r="U414" t="s">
        <v>6777</v>
      </c>
      <c r="V414" t="s">
        <v>6778</v>
      </c>
      <c r="W414" t="s">
        <v>6779</v>
      </c>
      <c r="Z414">
        <v>483</v>
      </c>
      <c r="AA414" t="s">
        <v>201</v>
      </c>
      <c r="AB414" t="s">
        <v>202</v>
      </c>
      <c r="AC414" t="s">
        <v>203</v>
      </c>
      <c r="AD414" t="s">
        <v>82</v>
      </c>
      <c r="AE414" s="4" t="s">
        <v>6994</v>
      </c>
      <c r="AF414" s="3">
        <f>10990000</f>
        <v>10990000</v>
      </c>
      <c r="AG414" s="3" t="s">
        <v>19447</v>
      </c>
      <c r="AH414" t="s">
        <v>6995</v>
      </c>
      <c r="AI414" t="s">
        <v>6996</v>
      </c>
      <c r="AJ414" t="s">
        <v>6997</v>
      </c>
      <c r="AK414" t="s">
        <v>6998</v>
      </c>
      <c r="AL414" t="s">
        <v>6999</v>
      </c>
      <c r="AM414" t="s">
        <v>7000</v>
      </c>
      <c r="AN414" t="s">
        <v>7001</v>
      </c>
      <c r="AO414" t="s">
        <v>7002</v>
      </c>
      <c r="AP414" t="s">
        <v>7003</v>
      </c>
      <c r="AQ414" t="s">
        <v>7004</v>
      </c>
      <c r="AR414">
        <v>0.25</v>
      </c>
      <c r="AS414" t="s">
        <v>94</v>
      </c>
      <c r="AT414">
        <v>0</v>
      </c>
      <c r="AU414">
        <v>34338.066396578077</v>
      </c>
      <c r="AV414">
        <v>14675.642163581135</v>
      </c>
      <c r="AX414">
        <v>131.93630612823199</v>
      </c>
      <c r="AY414">
        <v>0</v>
      </c>
      <c r="AZ414">
        <v>0</v>
      </c>
      <c r="BF414">
        <v>1361</v>
      </c>
      <c r="BJ414" s="1"/>
    </row>
    <row r="415" spans="1:63" ht="60.75" x14ac:dyDescent="0.3">
      <c r="A415">
        <v>8252</v>
      </c>
      <c r="B415" t="s">
        <v>7005</v>
      </c>
      <c r="C415" t="s">
        <v>7006</v>
      </c>
      <c r="D415" t="s">
        <v>7007</v>
      </c>
      <c r="E415" t="s">
        <v>7008</v>
      </c>
      <c r="F415" s="1">
        <v>44742</v>
      </c>
      <c r="G415" s="1">
        <v>44804</v>
      </c>
      <c r="H415" t="s">
        <v>119</v>
      </c>
      <c r="I415" t="s">
        <v>66</v>
      </c>
      <c r="J415" t="s">
        <v>2811</v>
      </c>
      <c r="K415" t="s">
        <v>133</v>
      </c>
      <c r="L415" t="s">
        <v>68</v>
      </c>
      <c r="N415" t="s">
        <v>6626</v>
      </c>
      <c r="P415" t="s">
        <v>6991</v>
      </c>
      <c r="Q415" t="s">
        <v>6992</v>
      </c>
      <c r="R415" t="s">
        <v>6435</v>
      </c>
      <c r="S415" t="s">
        <v>6993</v>
      </c>
      <c r="T415" t="s">
        <v>6630</v>
      </c>
      <c r="U415" t="s">
        <v>6631</v>
      </c>
      <c r="V415" t="s">
        <v>6461</v>
      </c>
      <c r="W415" t="s">
        <v>6462</v>
      </c>
      <c r="Z415">
        <v>483</v>
      </c>
      <c r="AA415" t="s">
        <v>201</v>
      </c>
      <c r="AB415" t="s">
        <v>202</v>
      </c>
      <c r="AC415" t="s">
        <v>203</v>
      </c>
      <c r="AD415" t="s">
        <v>82</v>
      </c>
      <c r="AE415" s="4" t="s">
        <v>7009</v>
      </c>
      <c r="AF415" s="3">
        <f>10240000</f>
        <v>10240000</v>
      </c>
      <c r="AG415" s="3" t="s">
        <v>19447</v>
      </c>
      <c r="AH415" t="s">
        <v>7010</v>
      </c>
      <c r="AI415" t="s">
        <v>7011</v>
      </c>
      <c r="AJ415" t="s">
        <v>7012</v>
      </c>
      <c r="AK415" t="s">
        <v>7013</v>
      </c>
      <c r="AL415" t="s">
        <v>7014</v>
      </c>
      <c r="AM415" t="s">
        <v>7015</v>
      </c>
      <c r="AN415" t="s">
        <v>7016</v>
      </c>
      <c r="AO415" t="s">
        <v>7017</v>
      </c>
      <c r="AP415" t="s">
        <v>7003</v>
      </c>
      <c r="AQ415" t="s">
        <v>7018</v>
      </c>
      <c r="AR415">
        <v>0.56000000000000005</v>
      </c>
      <c r="AS415" t="s">
        <v>890</v>
      </c>
      <c r="AT415">
        <v>0</v>
      </c>
      <c r="AU415">
        <v>10336.679389402707</v>
      </c>
      <c r="AV415">
        <v>8029.3987942976019</v>
      </c>
      <c r="AW415">
        <v>1177.8980115999998</v>
      </c>
      <c r="AX415">
        <v>532.18743103554414</v>
      </c>
      <c r="AY415">
        <v>542.72104160289075</v>
      </c>
      <c r="AZ415">
        <v>3005.2008000000001</v>
      </c>
      <c r="BA415">
        <v>351.72059999999999</v>
      </c>
      <c r="BB415">
        <v>29.388893881685366</v>
      </c>
      <c r="BC415">
        <v>3.0792140052497823</v>
      </c>
      <c r="BD415">
        <v>22.828912478534388</v>
      </c>
      <c r="BE415">
        <v>2.391893594618451</v>
      </c>
      <c r="BF415">
        <v>509</v>
      </c>
      <c r="BG415" t="s">
        <v>7019</v>
      </c>
      <c r="BH415" t="s">
        <v>7020</v>
      </c>
      <c r="BJ415" s="1"/>
      <c r="BK415">
        <v>54.114170000000001</v>
      </c>
    </row>
    <row r="416" spans="1:63" ht="75.75" x14ac:dyDescent="0.3">
      <c r="A416">
        <v>8253</v>
      </c>
      <c r="B416" t="s">
        <v>7021</v>
      </c>
      <c r="C416" t="s">
        <v>7022</v>
      </c>
      <c r="D416" t="s">
        <v>7023</v>
      </c>
      <c r="E416" t="s">
        <v>7024</v>
      </c>
      <c r="F416" s="1">
        <v>45291</v>
      </c>
      <c r="G416" s="1">
        <v>45473</v>
      </c>
      <c r="H416" t="s">
        <v>98</v>
      </c>
      <c r="I416" t="s">
        <v>66</v>
      </c>
      <c r="J416" t="s">
        <v>2811</v>
      </c>
      <c r="K416" t="s">
        <v>99</v>
      </c>
      <c r="L416" t="s">
        <v>99</v>
      </c>
      <c r="N416" t="s">
        <v>6626</v>
      </c>
      <c r="P416" t="s">
        <v>6773</v>
      </c>
      <c r="Q416" t="s">
        <v>6774</v>
      </c>
      <c r="R416" t="s">
        <v>5395</v>
      </c>
      <c r="S416" t="s">
        <v>6775</v>
      </c>
      <c r="T416" t="s">
        <v>6776</v>
      </c>
      <c r="U416" t="s">
        <v>6777</v>
      </c>
      <c r="V416" t="s">
        <v>6778</v>
      </c>
      <c r="W416" t="s">
        <v>6779</v>
      </c>
      <c r="Z416">
        <v>483</v>
      </c>
      <c r="AA416" t="s">
        <v>201</v>
      </c>
      <c r="AB416" t="s">
        <v>202</v>
      </c>
      <c r="AC416" t="s">
        <v>203</v>
      </c>
      <c r="AD416" t="s">
        <v>82</v>
      </c>
      <c r="AE416" s="4" t="s">
        <v>7025</v>
      </c>
      <c r="AF416" s="3">
        <v>750000</v>
      </c>
      <c r="AG416" s="3" t="s">
        <v>19447</v>
      </c>
      <c r="AH416" t="s">
        <v>7026</v>
      </c>
      <c r="AI416" t="s">
        <v>7027</v>
      </c>
      <c r="AJ416" t="s">
        <v>7028</v>
      </c>
      <c r="AK416" t="s">
        <v>7029</v>
      </c>
      <c r="AL416" t="s">
        <v>6999</v>
      </c>
      <c r="AM416" t="s">
        <v>7030</v>
      </c>
      <c r="AN416" t="s">
        <v>7031</v>
      </c>
      <c r="AO416" t="s">
        <v>7032</v>
      </c>
      <c r="AP416" t="s">
        <v>7033</v>
      </c>
      <c r="AQ416" t="s">
        <v>7034</v>
      </c>
      <c r="AR416">
        <v>0.25</v>
      </c>
      <c r="AS416" t="s">
        <v>94</v>
      </c>
      <c r="AT416">
        <v>0</v>
      </c>
      <c r="AU416">
        <v>8220.3391347948364</v>
      </c>
      <c r="AV416">
        <v>3519.6847495517522</v>
      </c>
      <c r="AW416">
        <v>102.05922</v>
      </c>
      <c r="AX416">
        <v>18.746982836223697</v>
      </c>
      <c r="AY416">
        <v>0</v>
      </c>
      <c r="AZ416">
        <v>0</v>
      </c>
      <c r="BF416">
        <v>1178</v>
      </c>
      <c r="BG416" t="s">
        <v>7035</v>
      </c>
      <c r="BJ416" s="1"/>
    </row>
    <row r="417" spans="1:63" ht="16.5" x14ac:dyDescent="0.3">
      <c r="A417">
        <v>8254</v>
      </c>
      <c r="B417" t="s">
        <v>7036</v>
      </c>
      <c r="C417" t="s">
        <v>7037</v>
      </c>
      <c r="D417" t="s">
        <v>7038</v>
      </c>
      <c r="E417" t="s">
        <v>7039</v>
      </c>
      <c r="F417" s="1">
        <v>45838</v>
      </c>
      <c r="G417" s="1">
        <v>45838</v>
      </c>
      <c r="H417" t="s">
        <v>119</v>
      </c>
      <c r="I417" t="s">
        <v>66</v>
      </c>
      <c r="J417" t="s">
        <v>2811</v>
      </c>
      <c r="K417" t="s">
        <v>133</v>
      </c>
      <c r="L417" t="s">
        <v>133</v>
      </c>
      <c r="M417" t="s">
        <v>120</v>
      </c>
      <c r="N417" t="s">
        <v>6457</v>
      </c>
      <c r="O417" t="s">
        <v>7040</v>
      </c>
      <c r="P417" t="s">
        <v>7041</v>
      </c>
      <c r="Q417" t="s">
        <v>7042</v>
      </c>
      <c r="R417" t="s">
        <v>5395</v>
      </c>
      <c r="S417" t="s">
        <v>7043</v>
      </c>
      <c r="T417" t="s">
        <v>6776</v>
      </c>
      <c r="U417" t="s">
        <v>6777</v>
      </c>
      <c r="V417" t="s">
        <v>6778</v>
      </c>
      <c r="W417" t="s">
        <v>6779</v>
      </c>
      <c r="Z417">
        <v>483</v>
      </c>
      <c r="AA417" t="s">
        <v>201</v>
      </c>
      <c r="AB417" t="s">
        <v>202</v>
      </c>
      <c r="AC417" t="s">
        <v>203</v>
      </c>
      <c r="AD417" t="s">
        <v>82</v>
      </c>
      <c r="AE417" s="4" t="s">
        <v>7044</v>
      </c>
      <c r="AF417" s="3">
        <f>38900000</f>
        <v>38900000</v>
      </c>
      <c r="AG417" s="3" t="s">
        <v>19447</v>
      </c>
      <c r="AH417" t="s">
        <v>7045</v>
      </c>
      <c r="AI417" t="s">
        <v>7046</v>
      </c>
      <c r="AJ417" t="s">
        <v>7047</v>
      </c>
      <c r="AK417" t="s">
        <v>7048</v>
      </c>
      <c r="AL417" t="s">
        <v>7049</v>
      </c>
      <c r="AM417" t="s">
        <v>7050</v>
      </c>
      <c r="AN417" t="s">
        <v>7051</v>
      </c>
      <c r="AO417" t="s">
        <v>7052</v>
      </c>
      <c r="AP417" t="s">
        <v>7053</v>
      </c>
      <c r="AQ417" t="s">
        <v>7054</v>
      </c>
      <c r="AR417">
        <v>0.49</v>
      </c>
      <c r="AS417" t="s">
        <v>94</v>
      </c>
      <c r="AT417">
        <v>0</v>
      </c>
      <c r="AU417">
        <v>1480954.1341786503</v>
      </c>
      <c r="AV417">
        <v>1088772.5433626722</v>
      </c>
      <c r="AW417">
        <v>9169.5610800000013</v>
      </c>
      <c r="AX417">
        <v>9292.6071200000006</v>
      </c>
      <c r="AY417">
        <v>0</v>
      </c>
      <c r="AZ417">
        <v>1062.26205</v>
      </c>
      <c r="BA417">
        <v>8843.0008400000006</v>
      </c>
      <c r="BB417">
        <v>167.47189794213006</v>
      </c>
      <c r="BC417">
        <v>149.51184543256988</v>
      </c>
      <c r="BD417">
        <v>123.122519500142</v>
      </c>
      <c r="BE417">
        <v>109.91859130380659</v>
      </c>
      <c r="BF417">
        <v>1543</v>
      </c>
      <c r="BG417" t="s">
        <v>7055</v>
      </c>
      <c r="BH417" t="s">
        <v>7056</v>
      </c>
      <c r="BJ417" s="1"/>
      <c r="BK417">
        <v>140.38580999999999</v>
      </c>
    </row>
    <row r="418" spans="1:63" ht="16.5" x14ac:dyDescent="0.3">
      <c r="A418">
        <v>8255</v>
      </c>
      <c r="B418" t="s">
        <v>7057</v>
      </c>
      <c r="C418" t="s">
        <v>7058</v>
      </c>
      <c r="D418" t="s">
        <v>7059</v>
      </c>
      <c r="E418" t="s">
        <v>7060</v>
      </c>
      <c r="F418" s="1">
        <v>44012</v>
      </c>
      <c r="G418" s="1">
        <v>44012</v>
      </c>
      <c r="H418" t="s">
        <v>131</v>
      </c>
      <c r="I418" t="s">
        <v>66</v>
      </c>
      <c r="J418" t="s">
        <v>2811</v>
      </c>
      <c r="K418" t="s">
        <v>67</v>
      </c>
      <c r="L418" t="s">
        <v>67</v>
      </c>
      <c r="N418" t="s">
        <v>6457</v>
      </c>
      <c r="O418" t="s">
        <v>7061</v>
      </c>
      <c r="P418" t="s">
        <v>7041</v>
      </c>
      <c r="Q418" t="s">
        <v>7042</v>
      </c>
      <c r="R418" t="s">
        <v>5395</v>
      </c>
      <c r="S418" t="s">
        <v>7043</v>
      </c>
      <c r="T418" t="s">
        <v>6776</v>
      </c>
      <c r="U418" t="s">
        <v>6777</v>
      </c>
      <c r="V418" t="s">
        <v>6778</v>
      </c>
      <c r="W418" t="s">
        <v>6779</v>
      </c>
      <c r="Z418">
        <v>483</v>
      </c>
      <c r="AA418" t="s">
        <v>201</v>
      </c>
      <c r="AB418" t="s">
        <v>202</v>
      </c>
      <c r="AC418" t="s">
        <v>203</v>
      </c>
      <c r="AD418" t="s">
        <v>82</v>
      </c>
      <c r="AE418" s="4" t="s">
        <v>7062</v>
      </c>
      <c r="AF418" s="3">
        <f>23200000</f>
        <v>23200000</v>
      </c>
      <c r="AG418" s="3" t="s">
        <v>19447</v>
      </c>
      <c r="AH418" t="s">
        <v>7063</v>
      </c>
      <c r="AI418" t="s">
        <v>7064</v>
      </c>
      <c r="AJ418" t="s">
        <v>7065</v>
      </c>
      <c r="AK418" t="s">
        <v>7066</v>
      </c>
      <c r="AL418" t="s">
        <v>7067</v>
      </c>
      <c r="AM418" t="s">
        <v>7068</v>
      </c>
      <c r="AN418" t="s">
        <v>7069</v>
      </c>
      <c r="AO418" t="s">
        <v>7070</v>
      </c>
      <c r="AP418" t="s">
        <v>7071</v>
      </c>
      <c r="AQ418" t="s">
        <v>7072</v>
      </c>
      <c r="AR418">
        <v>1</v>
      </c>
      <c r="AS418" t="s">
        <v>94</v>
      </c>
      <c r="AT418">
        <v>0</v>
      </c>
      <c r="AU418">
        <v>20934.551192441282</v>
      </c>
      <c r="AV418">
        <v>20934.551192441282</v>
      </c>
      <c r="AY418">
        <v>2075.3615185827803</v>
      </c>
      <c r="AZ418">
        <v>12943.092639999999</v>
      </c>
      <c r="BF418">
        <v>-283</v>
      </c>
      <c r="BJ418" s="1"/>
    </row>
    <row r="419" spans="1:63" ht="45.75" x14ac:dyDescent="0.3">
      <c r="A419">
        <v>8256</v>
      </c>
      <c r="B419" t="s">
        <v>7073</v>
      </c>
      <c r="C419" t="s">
        <v>7074</v>
      </c>
      <c r="D419" t="s">
        <v>7075</v>
      </c>
      <c r="F419" s="1">
        <v>45291</v>
      </c>
      <c r="G419" s="1">
        <v>45473</v>
      </c>
      <c r="H419" t="s">
        <v>98</v>
      </c>
      <c r="I419" t="s">
        <v>66</v>
      </c>
      <c r="J419" t="s">
        <v>2811</v>
      </c>
      <c r="K419" t="s">
        <v>99</v>
      </c>
      <c r="L419" t="s">
        <v>99</v>
      </c>
      <c r="N419" t="s">
        <v>6626</v>
      </c>
      <c r="P419" t="s">
        <v>7076</v>
      </c>
      <c r="Q419" t="s">
        <v>7077</v>
      </c>
      <c r="R419" t="s">
        <v>5395</v>
      </c>
      <c r="S419" t="s">
        <v>7078</v>
      </c>
      <c r="T419" t="s">
        <v>6776</v>
      </c>
      <c r="U419" t="s">
        <v>6777</v>
      </c>
      <c r="V419" t="s">
        <v>6778</v>
      </c>
      <c r="W419" t="s">
        <v>6779</v>
      </c>
      <c r="Z419">
        <v>483</v>
      </c>
      <c r="AA419" t="s">
        <v>201</v>
      </c>
      <c r="AB419" t="s">
        <v>202</v>
      </c>
      <c r="AC419" t="s">
        <v>203</v>
      </c>
      <c r="AD419" t="s">
        <v>82</v>
      </c>
      <c r="AE419" s="4" t="s">
        <v>7079</v>
      </c>
      <c r="AF419" s="3">
        <f>18140000</f>
        <v>18140000</v>
      </c>
      <c r="AG419" s="3" t="s">
        <v>19447</v>
      </c>
      <c r="AH419" t="s">
        <v>7080</v>
      </c>
      <c r="AI419" t="s">
        <v>7081</v>
      </c>
      <c r="AJ419" t="s">
        <v>7082</v>
      </c>
      <c r="AK419" t="s">
        <v>7083</v>
      </c>
      <c r="AL419" t="s">
        <v>7084</v>
      </c>
      <c r="AM419" t="s">
        <v>7085</v>
      </c>
      <c r="AN419" t="s">
        <v>7086</v>
      </c>
      <c r="AO419" t="s">
        <v>7087</v>
      </c>
      <c r="AP419" t="s">
        <v>7088</v>
      </c>
      <c r="AQ419" t="s">
        <v>7089</v>
      </c>
      <c r="AR419">
        <v>0.25</v>
      </c>
      <c r="AS419" t="s">
        <v>94</v>
      </c>
      <c r="AT419">
        <v>0</v>
      </c>
      <c r="AU419">
        <v>148852.71888127617</v>
      </c>
      <c r="AV419">
        <v>62902.163591766475</v>
      </c>
      <c r="AX419">
        <v>2010.6018929271288</v>
      </c>
      <c r="AY419">
        <v>0</v>
      </c>
      <c r="AZ419">
        <v>0</v>
      </c>
      <c r="BA419">
        <v>611.85712419893082</v>
      </c>
      <c r="BB419">
        <v>243.28019237523864</v>
      </c>
      <c r="BC419">
        <v>243.28019237523864</v>
      </c>
      <c r="BD419">
        <v>102.80531369822756</v>
      </c>
      <c r="BE419">
        <v>102.80531369822756</v>
      </c>
      <c r="BF419">
        <v>1178</v>
      </c>
      <c r="BJ419" s="1"/>
    </row>
    <row r="420" spans="1:63" ht="16.5" x14ac:dyDescent="0.3">
      <c r="A420">
        <v>8257</v>
      </c>
      <c r="B420" t="s">
        <v>7090</v>
      </c>
      <c r="C420" t="s">
        <v>7091</v>
      </c>
      <c r="D420" t="s">
        <v>7092</v>
      </c>
      <c r="E420" t="s">
        <v>7093</v>
      </c>
      <c r="F420" s="1">
        <v>44742</v>
      </c>
      <c r="G420" s="1">
        <v>44804</v>
      </c>
      <c r="H420" t="s">
        <v>119</v>
      </c>
      <c r="I420" t="s">
        <v>515</v>
      </c>
      <c r="J420" t="s">
        <v>2811</v>
      </c>
      <c r="K420" t="s">
        <v>100</v>
      </c>
      <c r="L420" t="s">
        <v>133</v>
      </c>
      <c r="M420" t="s">
        <v>69</v>
      </c>
      <c r="N420" t="s">
        <v>6939</v>
      </c>
      <c r="P420" t="s">
        <v>7076</v>
      </c>
      <c r="Q420" t="s">
        <v>7077</v>
      </c>
      <c r="R420" t="s">
        <v>5395</v>
      </c>
      <c r="S420" t="s">
        <v>7078</v>
      </c>
      <c r="T420" t="s">
        <v>6776</v>
      </c>
      <c r="U420" t="s">
        <v>6777</v>
      </c>
      <c r="V420" t="s">
        <v>6778</v>
      </c>
      <c r="W420" t="s">
        <v>6779</v>
      </c>
      <c r="Z420">
        <v>483</v>
      </c>
      <c r="AA420" t="s">
        <v>201</v>
      </c>
      <c r="AB420" t="s">
        <v>202</v>
      </c>
      <c r="AC420" t="s">
        <v>203</v>
      </c>
      <c r="AD420" t="s">
        <v>82</v>
      </c>
      <c r="AE420" s="4" t="s">
        <v>7094</v>
      </c>
      <c r="AF420" s="3">
        <f>3100000</f>
        <v>3100000</v>
      </c>
      <c r="AG420" s="3" t="s">
        <v>19447</v>
      </c>
      <c r="AH420" t="s">
        <v>7095</v>
      </c>
      <c r="AI420" t="s">
        <v>7096</v>
      </c>
      <c r="AJ420" t="s">
        <v>7097</v>
      </c>
      <c r="AK420" t="s">
        <v>7098</v>
      </c>
      <c r="AL420" t="s">
        <v>7099</v>
      </c>
      <c r="AM420" t="s">
        <v>7100</v>
      </c>
      <c r="AN420" t="s">
        <v>7101</v>
      </c>
      <c r="AO420" t="s">
        <v>7102</v>
      </c>
      <c r="AP420" t="s">
        <v>7103</v>
      </c>
      <c r="AQ420" t="s">
        <v>7104</v>
      </c>
      <c r="AR420">
        <v>0.42</v>
      </c>
      <c r="AS420" t="s">
        <v>890</v>
      </c>
      <c r="AT420">
        <v>0</v>
      </c>
      <c r="AU420">
        <v>495.55988888747362</v>
      </c>
      <c r="AV420">
        <v>92.384250235346556</v>
      </c>
      <c r="AW420">
        <v>1030.95551</v>
      </c>
      <c r="AX420">
        <v>341.06039708012241</v>
      </c>
      <c r="AY420">
        <v>1618.2330467007541</v>
      </c>
      <c r="AZ420">
        <v>2832.88814</v>
      </c>
      <c r="BA420">
        <v>284.19252999999998</v>
      </c>
      <c r="BB420">
        <v>1.743747060795277</v>
      </c>
      <c r="BC420">
        <v>0.15898205447710584</v>
      </c>
      <c r="BD420">
        <v>0.32507627922291465</v>
      </c>
      <c r="BE420">
        <v>2.9638068441567331E-2</v>
      </c>
      <c r="BF420">
        <v>509</v>
      </c>
      <c r="BG420" t="s">
        <v>7105</v>
      </c>
      <c r="BH420" t="s">
        <v>7106</v>
      </c>
      <c r="BJ420" s="1"/>
      <c r="BK420">
        <v>21.24455</v>
      </c>
    </row>
    <row r="421" spans="1:63" ht="30.75" x14ac:dyDescent="0.3">
      <c r="A421">
        <v>8258</v>
      </c>
      <c r="B421" t="s">
        <v>7107</v>
      </c>
      <c r="C421" t="s">
        <v>7108</v>
      </c>
      <c r="D421" t="s">
        <v>7109</v>
      </c>
      <c r="E421" t="s">
        <v>7110</v>
      </c>
      <c r="F421" s="1">
        <v>44926</v>
      </c>
      <c r="G421" s="1">
        <v>45107</v>
      </c>
      <c r="H421" t="s">
        <v>119</v>
      </c>
      <c r="I421" t="s">
        <v>66</v>
      </c>
      <c r="J421" t="s">
        <v>2811</v>
      </c>
      <c r="K421" t="s">
        <v>100</v>
      </c>
      <c r="L421" t="s">
        <v>100</v>
      </c>
      <c r="M421" t="s">
        <v>69</v>
      </c>
      <c r="N421" t="s">
        <v>6626</v>
      </c>
      <c r="O421" t="s">
        <v>7111</v>
      </c>
      <c r="P421" t="s">
        <v>6866</v>
      </c>
      <c r="Q421" t="s">
        <v>6867</v>
      </c>
      <c r="R421" t="s">
        <v>5395</v>
      </c>
      <c r="S421" t="s">
        <v>6868</v>
      </c>
      <c r="T421" t="s">
        <v>6776</v>
      </c>
      <c r="U421" t="s">
        <v>6777</v>
      </c>
      <c r="V421" t="s">
        <v>6778</v>
      </c>
      <c r="W421" t="s">
        <v>6779</v>
      </c>
      <c r="Z421">
        <v>483</v>
      </c>
      <c r="AA421" t="s">
        <v>201</v>
      </c>
      <c r="AB421" t="s">
        <v>202</v>
      </c>
      <c r="AC421" t="s">
        <v>203</v>
      </c>
      <c r="AD421" t="s">
        <v>82</v>
      </c>
      <c r="AE421" s="4" t="s">
        <v>7112</v>
      </c>
      <c r="AF421" s="3">
        <f>4800000</f>
        <v>4800000</v>
      </c>
      <c r="AG421" s="3" t="s">
        <v>19447</v>
      </c>
      <c r="AH421" t="s">
        <v>7113</v>
      </c>
      <c r="AI421" t="s">
        <v>7114</v>
      </c>
      <c r="AJ421" t="s">
        <v>7115</v>
      </c>
      <c r="AK421" t="s">
        <v>7098</v>
      </c>
      <c r="AL421" t="s">
        <v>7116</v>
      </c>
      <c r="AM421" t="s">
        <v>7117</v>
      </c>
      <c r="AN421" t="s">
        <v>7118</v>
      </c>
      <c r="AO421" t="s">
        <v>7119</v>
      </c>
      <c r="AP421" t="s">
        <v>7120</v>
      </c>
      <c r="AQ421" t="s">
        <v>7121</v>
      </c>
      <c r="AR421">
        <v>0.36</v>
      </c>
      <c r="AS421" t="s">
        <v>94</v>
      </c>
      <c r="AT421">
        <v>0</v>
      </c>
      <c r="AU421">
        <v>2657.2013667395645</v>
      </c>
      <c r="AV421">
        <v>551.07981519168197</v>
      </c>
      <c r="AW421">
        <v>2980.00369</v>
      </c>
      <c r="AX421">
        <v>1616.2365576747286</v>
      </c>
      <c r="AY421">
        <v>1109.249383792044</v>
      </c>
      <c r="AZ421">
        <v>4190.3930924999995</v>
      </c>
      <c r="BA421">
        <v>330.03217724936854</v>
      </c>
      <c r="BB421">
        <v>8.0513402931975744</v>
      </c>
      <c r="BC421">
        <v>0.5878211027005632</v>
      </c>
      <c r="BD421">
        <v>1.6697760193706581</v>
      </c>
      <c r="BE421">
        <v>0.12190884315232496</v>
      </c>
      <c r="BF421">
        <v>812</v>
      </c>
      <c r="BG421" t="s">
        <v>7122</v>
      </c>
      <c r="BH421" t="s">
        <v>7123</v>
      </c>
      <c r="BJ421" s="1"/>
      <c r="BK421">
        <v>1232.7534000000001</v>
      </c>
    </row>
    <row r="422" spans="1:63" ht="30.75" x14ac:dyDescent="0.3">
      <c r="A422">
        <v>8259</v>
      </c>
      <c r="B422" t="s">
        <v>7124</v>
      </c>
      <c r="C422" t="s">
        <v>7125</v>
      </c>
      <c r="D422" t="s">
        <v>7126</v>
      </c>
      <c r="E422" t="s">
        <v>7127</v>
      </c>
      <c r="F422" s="1">
        <v>45107</v>
      </c>
      <c r="G422" s="1">
        <v>45291</v>
      </c>
      <c r="H422" t="s">
        <v>119</v>
      </c>
      <c r="I422" t="s">
        <v>639</v>
      </c>
      <c r="K422" t="s">
        <v>303</v>
      </c>
      <c r="L422" t="s">
        <v>99</v>
      </c>
      <c r="N422" t="s">
        <v>6626</v>
      </c>
      <c r="O422" t="s">
        <v>7128</v>
      </c>
      <c r="P422" t="s">
        <v>6670</v>
      </c>
      <c r="Q422" t="s">
        <v>6671</v>
      </c>
      <c r="R422" t="s">
        <v>5395</v>
      </c>
      <c r="S422" t="s">
        <v>6672</v>
      </c>
      <c r="T422" t="s">
        <v>6776</v>
      </c>
      <c r="U422" t="s">
        <v>6777</v>
      </c>
      <c r="V422" t="s">
        <v>6778</v>
      </c>
      <c r="W422" t="s">
        <v>6779</v>
      </c>
      <c r="Z422">
        <v>483</v>
      </c>
      <c r="AA422" t="s">
        <v>201</v>
      </c>
      <c r="AB422" t="s">
        <v>202</v>
      </c>
      <c r="AC422" t="s">
        <v>203</v>
      </c>
      <c r="AD422" t="s">
        <v>82</v>
      </c>
      <c r="AE422" s="4" t="s">
        <v>7129</v>
      </c>
      <c r="AF422" s="3">
        <f>11200000</f>
        <v>11200000</v>
      </c>
      <c r="AG422" s="3" t="s">
        <v>19447</v>
      </c>
      <c r="AH422" t="s">
        <v>7130</v>
      </c>
      <c r="AI422" t="s">
        <v>7131</v>
      </c>
      <c r="AJ422" t="s">
        <v>7132</v>
      </c>
      <c r="AK422" t="s">
        <v>7098</v>
      </c>
      <c r="AL422" t="s">
        <v>7133</v>
      </c>
      <c r="AM422" t="s">
        <v>7134</v>
      </c>
      <c r="AN422" t="s">
        <v>7135</v>
      </c>
      <c r="AO422" t="s">
        <v>7136</v>
      </c>
      <c r="AP422" t="s">
        <v>7137</v>
      </c>
      <c r="AQ422" t="s">
        <v>7138</v>
      </c>
      <c r="AR422">
        <v>0.15</v>
      </c>
      <c r="AS422" t="s">
        <v>94</v>
      </c>
      <c r="AT422">
        <v>0</v>
      </c>
      <c r="AU422">
        <v>472.87351934850176</v>
      </c>
      <c r="AV422">
        <v>0</v>
      </c>
      <c r="AW422">
        <v>3526.9167699999998</v>
      </c>
      <c r="AX422">
        <v>595.70151281269318</v>
      </c>
      <c r="AY422">
        <v>369.74979459734794</v>
      </c>
      <c r="AZ422">
        <v>1016.2093075000001</v>
      </c>
      <c r="BA422">
        <v>326.54226565889115</v>
      </c>
      <c r="BB422">
        <v>1.4481234715339097</v>
      </c>
      <c r="BC422">
        <v>0.35216754074325368</v>
      </c>
      <c r="BD422">
        <v>0</v>
      </c>
      <c r="BE422">
        <v>0</v>
      </c>
      <c r="BF422">
        <v>996</v>
      </c>
      <c r="BG422" t="s">
        <v>7139</v>
      </c>
      <c r="BH422" t="s">
        <v>7140</v>
      </c>
      <c r="BJ422" s="1"/>
      <c r="BK422">
        <v>30.329409999999999</v>
      </c>
    </row>
    <row r="423" spans="1:63" ht="30.75" x14ac:dyDescent="0.3">
      <c r="A423">
        <v>8260</v>
      </c>
      <c r="B423" t="s">
        <v>7141</v>
      </c>
      <c r="C423" t="s">
        <v>7142</v>
      </c>
      <c r="D423" t="s">
        <v>7143</v>
      </c>
      <c r="E423" t="s">
        <v>7144</v>
      </c>
      <c r="F423" s="1">
        <v>44926</v>
      </c>
      <c r="G423" s="1">
        <v>44985</v>
      </c>
      <c r="H423" t="s">
        <v>119</v>
      </c>
      <c r="I423" t="s">
        <v>66</v>
      </c>
      <c r="J423" t="s">
        <v>2811</v>
      </c>
      <c r="K423" t="s">
        <v>99</v>
      </c>
      <c r="L423" t="s">
        <v>100</v>
      </c>
      <c r="M423" t="s">
        <v>69</v>
      </c>
      <c r="N423" t="s">
        <v>6626</v>
      </c>
      <c r="P423" t="s">
        <v>7076</v>
      </c>
      <c r="Q423" t="s">
        <v>7077</v>
      </c>
      <c r="R423" t="s">
        <v>5395</v>
      </c>
      <c r="S423" t="s">
        <v>7078</v>
      </c>
      <c r="T423" t="s">
        <v>6776</v>
      </c>
      <c r="U423" t="s">
        <v>6777</v>
      </c>
      <c r="V423" t="s">
        <v>6778</v>
      </c>
      <c r="W423" t="s">
        <v>6779</v>
      </c>
      <c r="Z423">
        <v>483</v>
      </c>
      <c r="AA423" t="s">
        <v>201</v>
      </c>
      <c r="AB423" t="s">
        <v>202</v>
      </c>
      <c r="AC423" t="s">
        <v>203</v>
      </c>
      <c r="AD423" t="s">
        <v>82</v>
      </c>
      <c r="AE423" s="4" t="s">
        <v>7145</v>
      </c>
      <c r="AF423" s="3">
        <f>7040000</f>
        <v>7040000</v>
      </c>
      <c r="AG423" s="3" t="s">
        <v>19447</v>
      </c>
      <c r="AH423" t="s">
        <v>7146</v>
      </c>
      <c r="AI423" t="s">
        <v>7147</v>
      </c>
      <c r="AJ423" t="s">
        <v>7148</v>
      </c>
      <c r="AK423" t="s">
        <v>7149</v>
      </c>
      <c r="AL423" t="s">
        <v>7150</v>
      </c>
      <c r="AM423" t="s">
        <v>7151</v>
      </c>
      <c r="AN423" t="s">
        <v>7152</v>
      </c>
      <c r="AO423" t="s">
        <v>7153</v>
      </c>
      <c r="AP423" t="s">
        <v>7154</v>
      </c>
      <c r="AQ423" t="s">
        <v>7155</v>
      </c>
      <c r="AR423">
        <v>0.3</v>
      </c>
      <c r="AS423" t="s">
        <v>94</v>
      </c>
      <c r="AT423">
        <v>0</v>
      </c>
      <c r="AU423">
        <v>1609.4030333585561</v>
      </c>
      <c r="AV423">
        <v>638.61868082486524</v>
      </c>
      <c r="AW423">
        <v>3109.2369699999999</v>
      </c>
      <c r="AX423">
        <v>320.45381083630946</v>
      </c>
      <c r="AY423">
        <v>760.24005668610209</v>
      </c>
      <c r="AZ423">
        <v>2946.11202</v>
      </c>
      <c r="BA423">
        <v>271.19485033707872</v>
      </c>
      <c r="BB423">
        <v>5.9344896533181455</v>
      </c>
      <c r="BC423">
        <v>0.50023298933556137</v>
      </c>
      <c r="BD423">
        <v>2.3548333607039411</v>
      </c>
      <c r="BE423">
        <v>0.19849479908578224</v>
      </c>
      <c r="BF423">
        <v>690</v>
      </c>
      <c r="BG423" t="s">
        <v>7156</v>
      </c>
      <c r="BH423" t="s">
        <v>7157</v>
      </c>
      <c r="BJ423" s="1"/>
      <c r="BK423">
        <v>18.204619999999998</v>
      </c>
    </row>
    <row r="424" spans="1:63" ht="45.75" x14ac:dyDescent="0.3">
      <c r="A424">
        <v>8261</v>
      </c>
      <c r="B424" t="s">
        <v>7158</v>
      </c>
      <c r="C424" t="s">
        <v>7159</v>
      </c>
      <c r="D424" t="s">
        <v>7160</v>
      </c>
      <c r="E424" t="s">
        <v>7161</v>
      </c>
      <c r="F424" s="1">
        <v>45296</v>
      </c>
      <c r="G424" s="1">
        <v>45473</v>
      </c>
      <c r="H424" t="s">
        <v>119</v>
      </c>
      <c r="I424" t="s">
        <v>66</v>
      </c>
      <c r="J424" t="s">
        <v>2811</v>
      </c>
      <c r="K424" t="s">
        <v>99</v>
      </c>
      <c r="L424" t="s">
        <v>99</v>
      </c>
      <c r="M424" t="s">
        <v>120</v>
      </c>
      <c r="N424" t="s">
        <v>1745</v>
      </c>
      <c r="O424" t="s">
        <v>7162</v>
      </c>
      <c r="P424" t="s">
        <v>4872</v>
      </c>
      <c r="Q424" t="s">
        <v>4873</v>
      </c>
      <c r="R424" t="s">
        <v>2081</v>
      </c>
      <c r="S424" t="s">
        <v>4874</v>
      </c>
      <c r="T424" t="s">
        <v>2342</v>
      </c>
      <c r="U424" t="s">
        <v>2343</v>
      </c>
      <c r="V424" t="s">
        <v>2344</v>
      </c>
      <c r="W424" t="s">
        <v>2345</v>
      </c>
      <c r="X424" t="s">
        <v>2346</v>
      </c>
      <c r="Y424" t="s">
        <v>1671</v>
      </c>
      <c r="Z424">
        <v>467</v>
      </c>
      <c r="AA424" t="s">
        <v>1756</v>
      </c>
      <c r="AB424" t="s">
        <v>1757</v>
      </c>
      <c r="AC424" t="s">
        <v>1758</v>
      </c>
      <c r="AD424" t="s">
        <v>1675</v>
      </c>
      <c r="AE424" s="4" t="s">
        <v>7163</v>
      </c>
      <c r="AF424" s="3">
        <f>8340000</f>
        <v>8340000</v>
      </c>
      <c r="AG424" s="3" t="s">
        <v>19447</v>
      </c>
      <c r="AH424" t="s">
        <v>7164</v>
      </c>
      <c r="AI424" t="s">
        <v>7165</v>
      </c>
      <c r="AJ424" t="s">
        <v>7166</v>
      </c>
      <c r="AK424" t="s">
        <v>7167</v>
      </c>
      <c r="AL424" t="s">
        <v>7168</v>
      </c>
      <c r="AM424" t="s">
        <v>7169</v>
      </c>
      <c r="AN424" t="s">
        <v>7161</v>
      </c>
      <c r="AO424" t="s">
        <v>7170</v>
      </c>
      <c r="AP424" t="s">
        <v>7171</v>
      </c>
      <c r="AQ424" t="s">
        <v>7172</v>
      </c>
      <c r="AR424">
        <v>0.25</v>
      </c>
      <c r="AS424" t="s">
        <v>94</v>
      </c>
      <c r="AT424">
        <v>0</v>
      </c>
      <c r="AU424">
        <v>1014536.5060791522</v>
      </c>
      <c r="AV424">
        <v>448267.17752559192</v>
      </c>
      <c r="AW424">
        <v>5254.1947500000006</v>
      </c>
      <c r="AX424">
        <v>3670.9060731952081</v>
      </c>
      <c r="AY424">
        <v>545.66977757131974</v>
      </c>
      <c r="AZ424">
        <v>2092.08216468</v>
      </c>
      <c r="BA424">
        <v>2894.2856750000001</v>
      </c>
      <c r="BB424">
        <v>350.53088050098995</v>
      </c>
      <c r="BC424">
        <v>203.46202660898359</v>
      </c>
      <c r="BD424">
        <v>154.8800733105214</v>
      </c>
      <c r="BE424">
        <v>89.898537760976623</v>
      </c>
      <c r="BF424">
        <v>1178</v>
      </c>
      <c r="BG424" t="s">
        <v>7173</v>
      </c>
      <c r="BH424" t="s">
        <v>7174</v>
      </c>
      <c r="BI424">
        <v>7731</v>
      </c>
      <c r="BJ424" s="1">
        <v>44931</v>
      </c>
      <c r="BK424">
        <v>72.261110000000002</v>
      </c>
    </row>
    <row r="425" spans="1:63" ht="45.75" x14ac:dyDescent="0.3">
      <c r="A425">
        <v>8262</v>
      </c>
      <c r="B425" t="s">
        <v>7175</v>
      </c>
      <c r="C425" t="s">
        <v>7176</v>
      </c>
      <c r="D425" t="s">
        <v>7177</v>
      </c>
      <c r="E425" t="s">
        <v>7161</v>
      </c>
      <c r="F425" s="1">
        <v>44925</v>
      </c>
      <c r="G425" s="1">
        <v>45107</v>
      </c>
      <c r="H425" t="s">
        <v>98</v>
      </c>
      <c r="I425" t="s">
        <v>66</v>
      </c>
      <c r="J425" t="s">
        <v>2811</v>
      </c>
      <c r="K425" t="s">
        <v>99</v>
      </c>
      <c r="L425" t="s">
        <v>99</v>
      </c>
      <c r="M425" t="s">
        <v>120</v>
      </c>
      <c r="N425" t="s">
        <v>1745</v>
      </c>
      <c r="O425" t="s">
        <v>7178</v>
      </c>
      <c r="P425" t="s">
        <v>4872</v>
      </c>
      <c r="Q425" t="s">
        <v>4873</v>
      </c>
      <c r="R425" t="s">
        <v>2081</v>
      </c>
      <c r="S425" t="s">
        <v>4874</v>
      </c>
      <c r="T425" t="s">
        <v>2342</v>
      </c>
      <c r="U425" t="s">
        <v>2343</v>
      </c>
      <c r="V425" t="s">
        <v>2344</v>
      </c>
      <c r="W425" t="s">
        <v>2345</v>
      </c>
      <c r="X425" t="s">
        <v>2346</v>
      </c>
      <c r="Y425" t="s">
        <v>1671</v>
      </c>
      <c r="Z425">
        <v>467</v>
      </c>
      <c r="AA425" t="s">
        <v>1756</v>
      </c>
      <c r="AB425" t="s">
        <v>1757</v>
      </c>
      <c r="AC425" t="s">
        <v>1758</v>
      </c>
      <c r="AD425" t="s">
        <v>1675</v>
      </c>
      <c r="AE425" s="4" t="s">
        <v>19461</v>
      </c>
      <c r="AF425" s="3">
        <v>5664105</v>
      </c>
      <c r="AG425" s="3" t="s">
        <v>19447</v>
      </c>
      <c r="AH425" t="s">
        <v>7179</v>
      </c>
      <c r="AI425" t="s">
        <v>7165</v>
      </c>
      <c r="AJ425" t="s">
        <v>7180</v>
      </c>
      <c r="AK425" t="s">
        <v>7167</v>
      </c>
      <c r="AL425" t="s">
        <v>7168</v>
      </c>
      <c r="AM425" t="s">
        <v>7169</v>
      </c>
      <c r="AN425" t="s">
        <v>7161</v>
      </c>
      <c r="AO425" t="s">
        <v>7181</v>
      </c>
      <c r="AP425" t="s">
        <v>7182</v>
      </c>
      <c r="AQ425" t="s">
        <v>7183</v>
      </c>
      <c r="AR425">
        <v>0.25</v>
      </c>
      <c r="AS425" t="s">
        <v>94</v>
      </c>
      <c r="AT425">
        <v>0</v>
      </c>
      <c r="AU425">
        <v>370854.22965895553</v>
      </c>
      <c r="AV425">
        <v>163154.70384191762</v>
      </c>
      <c r="AW425">
        <v>3214.0133799999999</v>
      </c>
      <c r="AX425">
        <v>3670.9060731952081</v>
      </c>
      <c r="AY425">
        <v>545.66977757131974</v>
      </c>
      <c r="AZ425">
        <v>2019.8210546800001</v>
      </c>
      <c r="BA425">
        <v>2894.2856750000001</v>
      </c>
      <c r="BB425">
        <v>128.13324989384662</v>
      </c>
      <c r="BC425">
        <v>75.467272092217073</v>
      </c>
      <c r="BD425">
        <v>56.371319960293008</v>
      </c>
      <c r="BE425">
        <v>33.201294317948616</v>
      </c>
      <c r="BF425">
        <v>812</v>
      </c>
      <c r="BG425" t="s">
        <v>7184</v>
      </c>
      <c r="BH425" t="s">
        <v>7185</v>
      </c>
      <c r="BJ425" s="1"/>
    </row>
    <row r="426" spans="1:63" ht="45.75" x14ac:dyDescent="0.3">
      <c r="A426">
        <v>8263</v>
      </c>
      <c r="B426" t="s">
        <v>7186</v>
      </c>
      <c r="C426" t="s">
        <v>7187</v>
      </c>
      <c r="D426" t="s">
        <v>7188</v>
      </c>
      <c r="E426" t="s">
        <v>7189</v>
      </c>
      <c r="F426" s="1">
        <v>44865</v>
      </c>
      <c r="G426" s="1">
        <v>45230</v>
      </c>
      <c r="H426" t="s">
        <v>98</v>
      </c>
      <c r="I426" t="s">
        <v>515</v>
      </c>
      <c r="K426" t="s">
        <v>100</v>
      </c>
      <c r="L426" t="s">
        <v>303</v>
      </c>
      <c r="M426" t="s">
        <v>120</v>
      </c>
      <c r="O426" t="s">
        <v>7190</v>
      </c>
      <c r="P426" t="s">
        <v>4872</v>
      </c>
      <c r="Q426" t="s">
        <v>4873</v>
      </c>
      <c r="R426" t="s">
        <v>2081</v>
      </c>
      <c r="S426" t="s">
        <v>4874</v>
      </c>
      <c r="T426" t="s">
        <v>2240</v>
      </c>
      <c r="U426" t="s">
        <v>2241</v>
      </c>
      <c r="V426" t="s">
        <v>1776</v>
      </c>
      <c r="W426" t="s">
        <v>1777</v>
      </c>
      <c r="X426" t="s">
        <v>1778</v>
      </c>
      <c r="Y426" t="s">
        <v>1671</v>
      </c>
      <c r="Z426">
        <v>467</v>
      </c>
      <c r="AA426" t="s">
        <v>1756</v>
      </c>
      <c r="AB426" t="s">
        <v>1757</v>
      </c>
      <c r="AC426" t="s">
        <v>1758</v>
      </c>
      <c r="AD426" t="s">
        <v>1675</v>
      </c>
      <c r="AE426" s="4" t="s">
        <v>7191</v>
      </c>
      <c r="AF426" s="3">
        <f>2101458</f>
        <v>2101458</v>
      </c>
      <c r="AG426" s="3" t="s">
        <v>19447</v>
      </c>
      <c r="AH426" t="s">
        <v>7192</v>
      </c>
      <c r="AI426" t="s">
        <v>7193</v>
      </c>
      <c r="AJ426" t="s">
        <v>7194</v>
      </c>
      <c r="AK426" t="s">
        <v>7195</v>
      </c>
      <c r="AL426" t="s">
        <v>7168</v>
      </c>
      <c r="AM426" t="s">
        <v>7196</v>
      </c>
      <c r="AN426" t="s">
        <v>7189</v>
      </c>
      <c r="AO426" t="s">
        <v>7197</v>
      </c>
      <c r="AP426" t="s">
        <v>7198</v>
      </c>
      <c r="AQ426" t="s">
        <v>7199</v>
      </c>
      <c r="AR426">
        <v>0.18</v>
      </c>
      <c r="AS426" t="s">
        <v>154</v>
      </c>
      <c r="AT426">
        <v>2</v>
      </c>
      <c r="AU426">
        <v>289216.55961176549</v>
      </c>
      <c r="AV426">
        <v>87732.162387158707</v>
      </c>
      <c r="AW426">
        <v>664.99210000000005</v>
      </c>
      <c r="AX426">
        <v>2689.5976931952077</v>
      </c>
      <c r="AY426">
        <v>332.45989344786233</v>
      </c>
      <c r="AZ426">
        <v>1230.61514532</v>
      </c>
      <c r="BA426">
        <v>2097.9049999999997</v>
      </c>
      <c r="BB426">
        <v>137.85970270901947</v>
      </c>
      <c r="BC426">
        <v>86.890433881979874</v>
      </c>
      <c r="BD426">
        <v>41.818939555012598</v>
      </c>
      <c r="BE426">
        <v>26.357708097549832</v>
      </c>
      <c r="BF426">
        <v>935</v>
      </c>
      <c r="BG426" t="s">
        <v>7200</v>
      </c>
      <c r="BJ426" s="1"/>
    </row>
    <row r="427" spans="1:63" ht="30.75" x14ac:dyDescent="0.3">
      <c r="A427">
        <v>8264</v>
      </c>
      <c r="B427" t="s">
        <v>7201</v>
      </c>
      <c r="C427" t="s">
        <v>7202</v>
      </c>
      <c r="D427" t="s">
        <v>7203</v>
      </c>
      <c r="F427" s="1">
        <v>45657</v>
      </c>
      <c r="G427" s="1">
        <v>46022</v>
      </c>
      <c r="H427" t="s">
        <v>98</v>
      </c>
      <c r="I427" t="s">
        <v>66</v>
      </c>
      <c r="K427" t="s">
        <v>303</v>
      </c>
      <c r="L427" t="s">
        <v>303</v>
      </c>
      <c r="P427" t="s">
        <v>7204</v>
      </c>
      <c r="Q427" t="s">
        <v>7205</v>
      </c>
      <c r="R427" t="s">
        <v>5395</v>
      </c>
      <c r="S427" t="s">
        <v>7206</v>
      </c>
      <c r="T427" t="s">
        <v>7207</v>
      </c>
      <c r="U427" t="s">
        <v>7208</v>
      </c>
      <c r="V427" t="s">
        <v>6439</v>
      </c>
      <c r="W427" t="s">
        <v>6440</v>
      </c>
      <c r="X427" t="s">
        <v>6441</v>
      </c>
      <c r="Y427" t="s">
        <v>1671</v>
      </c>
      <c r="Z427">
        <v>483</v>
      </c>
      <c r="AA427" t="s">
        <v>201</v>
      </c>
      <c r="AB427" t="s">
        <v>202</v>
      </c>
      <c r="AC427" t="s">
        <v>203</v>
      </c>
      <c r="AD427" t="s">
        <v>82</v>
      </c>
      <c r="AE427" s="4" t="s">
        <v>7209</v>
      </c>
      <c r="AF427" s="3">
        <f>15179000</f>
        <v>15179000</v>
      </c>
      <c r="AG427" s="3" t="s">
        <v>19447</v>
      </c>
      <c r="AH427" t="s">
        <v>7210</v>
      </c>
      <c r="AI427" t="s">
        <v>7211</v>
      </c>
      <c r="AJ427" t="s">
        <v>7212</v>
      </c>
      <c r="AK427" t="s">
        <v>7213</v>
      </c>
      <c r="AL427" t="s">
        <v>7214</v>
      </c>
      <c r="AM427" t="s">
        <v>7215</v>
      </c>
      <c r="AN427" t="s">
        <v>7216</v>
      </c>
      <c r="AO427" t="s">
        <v>7217</v>
      </c>
      <c r="AP427" t="s">
        <v>7218</v>
      </c>
      <c r="AQ427" t="s">
        <v>7219</v>
      </c>
      <c r="AR427">
        <v>0.09</v>
      </c>
      <c r="AS427" t="s">
        <v>154</v>
      </c>
      <c r="AT427">
        <v>1</v>
      </c>
      <c r="AU427">
        <v>0</v>
      </c>
      <c r="AV427">
        <v>0</v>
      </c>
      <c r="AW427">
        <v>1.7993999999999997</v>
      </c>
      <c r="AX427">
        <v>399.99729922474802</v>
      </c>
      <c r="AY427">
        <v>0</v>
      </c>
      <c r="AZ427">
        <v>0</v>
      </c>
      <c r="BF427">
        <v>1727</v>
      </c>
      <c r="BJ427" s="1"/>
    </row>
    <row r="428" spans="1:63" ht="30.75" x14ac:dyDescent="0.3">
      <c r="A428">
        <v>8265</v>
      </c>
      <c r="B428" t="s">
        <v>7220</v>
      </c>
      <c r="C428" t="s">
        <v>7221</v>
      </c>
      <c r="D428" t="s">
        <v>7222</v>
      </c>
      <c r="E428" t="s">
        <v>7223</v>
      </c>
      <c r="F428" s="1">
        <v>45291</v>
      </c>
      <c r="G428" s="1">
        <v>45657</v>
      </c>
      <c r="H428" t="s">
        <v>98</v>
      </c>
      <c r="I428" t="s">
        <v>66</v>
      </c>
      <c r="K428" t="s">
        <v>303</v>
      </c>
      <c r="L428" t="s">
        <v>303</v>
      </c>
      <c r="M428" t="s">
        <v>69</v>
      </c>
      <c r="P428" t="s">
        <v>1885</v>
      </c>
      <c r="Q428" t="s">
        <v>1886</v>
      </c>
      <c r="R428" t="s">
        <v>1748</v>
      </c>
      <c r="S428" t="s">
        <v>1887</v>
      </c>
      <c r="T428" t="s">
        <v>7207</v>
      </c>
      <c r="U428" t="s">
        <v>7208</v>
      </c>
      <c r="V428" t="s">
        <v>6439</v>
      </c>
      <c r="W428" t="s">
        <v>6440</v>
      </c>
      <c r="X428" t="s">
        <v>6441</v>
      </c>
      <c r="Y428" t="s">
        <v>1671</v>
      </c>
      <c r="Z428">
        <v>483</v>
      </c>
      <c r="AA428" t="s">
        <v>201</v>
      </c>
      <c r="AB428" t="s">
        <v>202</v>
      </c>
      <c r="AC428" t="s">
        <v>203</v>
      </c>
      <c r="AD428" t="s">
        <v>82</v>
      </c>
      <c r="AE428" s="4" t="s">
        <v>7224</v>
      </c>
      <c r="AF428" s="3">
        <v>4347278</v>
      </c>
      <c r="AG428" s="3" t="s">
        <v>19447</v>
      </c>
      <c r="AH428" t="s">
        <v>7225</v>
      </c>
      <c r="AI428" t="s">
        <v>7226</v>
      </c>
      <c r="AJ428" t="s">
        <v>7227</v>
      </c>
      <c r="AK428" t="s">
        <v>7228</v>
      </c>
      <c r="AL428" t="s">
        <v>7229</v>
      </c>
      <c r="AM428" t="s">
        <v>7230</v>
      </c>
      <c r="AN428" t="s">
        <v>7216</v>
      </c>
      <c r="AO428" t="s">
        <v>7231</v>
      </c>
      <c r="AP428" t="s">
        <v>7232</v>
      </c>
      <c r="AQ428" t="s">
        <v>7233</v>
      </c>
      <c r="AR428">
        <v>0.09</v>
      </c>
      <c r="AS428" t="s">
        <v>154</v>
      </c>
      <c r="AT428">
        <v>1</v>
      </c>
      <c r="AU428">
        <v>34382.823253850322</v>
      </c>
      <c r="AV428">
        <v>6985.0169028125902</v>
      </c>
      <c r="AX428">
        <v>15.9794644509801</v>
      </c>
      <c r="AY428">
        <v>0</v>
      </c>
      <c r="AZ428">
        <v>0</v>
      </c>
      <c r="BF428">
        <v>1362</v>
      </c>
      <c r="BJ428" s="1"/>
    </row>
    <row r="429" spans="1:63" ht="45.75" x14ac:dyDescent="0.3">
      <c r="A429">
        <v>8266</v>
      </c>
      <c r="B429" t="s">
        <v>7234</v>
      </c>
      <c r="C429" t="s">
        <v>7235</v>
      </c>
      <c r="D429" t="s">
        <v>7236</v>
      </c>
      <c r="E429" t="s">
        <v>7237</v>
      </c>
      <c r="F429" s="1">
        <v>45657</v>
      </c>
      <c r="G429" s="1">
        <v>45657</v>
      </c>
      <c r="H429" t="s">
        <v>119</v>
      </c>
      <c r="I429" t="s">
        <v>66</v>
      </c>
      <c r="K429" t="s">
        <v>303</v>
      </c>
      <c r="L429" t="s">
        <v>303</v>
      </c>
      <c r="M429" t="s">
        <v>69</v>
      </c>
      <c r="N429" t="s">
        <v>6939</v>
      </c>
      <c r="P429" t="s">
        <v>7238</v>
      </c>
      <c r="Q429" t="s">
        <v>7239</v>
      </c>
      <c r="R429" t="s">
        <v>5395</v>
      </c>
      <c r="S429" t="s">
        <v>7240</v>
      </c>
      <c r="T429" t="s">
        <v>7241</v>
      </c>
      <c r="U429" t="s">
        <v>7242</v>
      </c>
      <c r="V429" t="s">
        <v>6778</v>
      </c>
      <c r="W429" t="s">
        <v>6779</v>
      </c>
      <c r="Z429">
        <v>483</v>
      </c>
      <c r="AA429" t="s">
        <v>201</v>
      </c>
      <c r="AB429" t="s">
        <v>202</v>
      </c>
      <c r="AC429" t="s">
        <v>203</v>
      </c>
      <c r="AD429" t="s">
        <v>82</v>
      </c>
      <c r="AE429" s="4" t="s">
        <v>7243</v>
      </c>
      <c r="AF429" s="3">
        <v>2380509</v>
      </c>
      <c r="AG429" s="3" t="s">
        <v>19447</v>
      </c>
      <c r="AH429" t="s">
        <v>7244</v>
      </c>
      <c r="AI429" t="s">
        <v>7245</v>
      </c>
      <c r="AJ429" t="s">
        <v>7246</v>
      </c>
      <c r="AK429" t="s">
        <v>7247</v>
      </c>
      <c r="AL429" t="s">
        <v>7248</v>
      </c>
      <c r="AM429" t="s">
        <v>7249</v>
      </c>
      <c r="AN429" t="s">
        <v>7250</v>
      </c>
      <c r="AO429" t="s">
        <v>7217</v>
      </c>
      <c r="AP429" t="s">
        <v>7251</v>
      </c>
      <c r="AQ429" t="s">
        <v>7252</v>
      </c>
      <c r="AR429">
        <v>0.09</v>
      </c>
      <c r="AS429" t="s">
        <v>154</v>
      </c>
      <c r="AT429">
        <v>1</v>
      </c>
      <c r="AU429">
        <v>90624.95089865601</v>
      </c>
      <c r="AV429">
        <v>17583.095899313201</v>
      </c>
      <c r="AW429">
        <v>2802.0121600000002</v>
      </c>
      <c r="AX429">
        <v>370.61546445098008</v>
      </c>
      <c r="AY429">
        <v>0</v>
      </c>
      <c r="AZ429">
        <v>1037.94155</v>
      </c>
      <c r="BA429">
        <v>295.52999999999997</v>
      </c>
      <c r="BB429">
        <v>306.65228876478199</v>
      </c>
      <c r="BC429">
        <v>67.961668097572854</v>
      </c>
      <c r="BD429">
        <v>59.496822316899127</v>
      </c>
      <c r="BE429">
        <v>13.18595503542104</v>
      </c>
      <c r="BF429">
        <v>1362</v>
      </c>
      <c r="BG429" t="s">
        <v>7253</v>
      </c>
      <c r="BH429" t="s">
        <v>7254</v>
      </c>
      <c r="BJ429" s="1"/>
      <c r="BK429">
        <v>72.934989999999999</v>
      </c>
    </row>
    <row r="430" spans="1:63" ht="45" x14ac:dyDescent="0.25">
      <c r="A430">
        <v>8267</v>
      </c>
      <c r="B430" t="s">
        <v>7255</v>
      </c>
      <c r="C430" t="s">
        <v>7256</v>
      </c>
      <c r="D430" t="s">
        <v>7257</v>
      </c>
      <c r="E430" t="s">
        <v>7258</v>
      </c>
      <c r="F430" s="1">
        <v>45657</v>
      </c>
      <c r="G430" s="1">
        <v>46022</v>
      </c>
      <c r="H430" t="s">
        <v>98</v>
      </c>
      <c r="I430" t="s">
        <v>66</v>
      </c>
      <c r="K430" t="s">
        <v>120</v>
      </c>
      <c r="L430" t="s">
        <v>120</v>
      </c>
      <c r="M430" t="s">
        <v>69</v>
      </c>
      <c r="P430" t="s">
        <v>1885</v>
      </c>
      <c r="Q430" t="s">
        <v>1886</v>
      </c>
      <c r="R430" t="s">
        <v>1748</v>
      </c>
      <c r="S430" t="s">
        <v>1887</v>
      </c>
      <c r="T430" t="s">
        <v>7207</v>
      </c>
      <c r="U430" t="s">
        <v>7208</v>
      </c>
      <c r="V430" t="s">
        <v>6439</v>
      </c>
      <c r="W430" t="s">
        <v>6440</v>
      </c>
      <c r="X430" t="s">
        <v>6441</v>
      </c>
      <c r="Y430" t="s">
        <v>1671</v>
      </c>
      <c r="Z430">
        <v>483</v>
      </c>
      <c r="AA430" t="s">
        <v>201</v>
      </c>
      <c r="AB430" t="s">
        <v>202</v>
      </c>
      <c r="AC430" t="s">
        <v>203</v>
      </c>
      <c r="AD430" t="s">
        <v>82</v>
      </c>
      <c r="AE430" s="4" t="s">
        <v>7259</v>
      </c>
      <c r="AH430" t="s">
        <v>7260</v>
      </c>
      <c r="AI430" t="s">
        <v>7261</v>
      </c>
      <c r="AJ430" t="s">
        <v>7262</v>
      </c>
      <c r="AK430" t="s">
        <v>7228</v>
      </c>
      <c r="AL430" t="s">
        <v>7263</v>
      </c>
      <c r="AM430" t="s">
        <v>7264</v>
      </c>
      <c r="AN430" t="s">
        <v>7265</v>
      </c>
      <c r="AO430" t="s">
        <v>7266</v>
      </c>
      <c r="AP430" t="s">
        <v>7267</v>
      </c>
      <c r="AQ430" t="s">
        <v>7268</v>
      </c>
      <c r="AR430">
        <v>0.04</v>
      </c>
      <c r="AS430" t="s">
        <v>154</v>
      </c>
      <c r="AT430">
        <v>2</v>
      </c>
      <c r="AU430">
        <v>27506.102723634642</v>
      </c>
      <c r="AV430">
        <v>2903.95493424285</v>
      </c>
      <c r="AX430">
        <v>12.3437718732915</v>
      </c>
      <c r="AY430">
        <v>0</v>
      </c>
      <c r="AZ430">
        <v>0</v>
      </c>
      <c r="BF430">
        <v>1727</v>
      </c>
      <c r="BJ430" s="1"/>
    </row>
    <row r="431" spans="1:63" ht="45.75" x14ac:dyDescent="0.3">
      <c r="A431">
        <v>8268</v>
      </c>
      <c r="B431" t="s">
        <v>7269</v>
      </c>
      <c r="C431" t="s">
        <v>7270</v>
      </c>
      <c r="D431" t="s">
        <v>7271</v>
      </c>
      <c r="F431" s="1">
        <v>44377</v>
      </c>
      <c r="G431" s="1">
        <v>44742</v>
      </c>
      <c r="H431" t="s">
        <v>98</v>
      </c>
      <c r="I431" t="s">
        <v>515</v>
      </c>
      <c r="K431" t="s">
        <v>100</v>
      </c>
      <c r="L431" t="s">
        <v>303</v>
      </c>
      <c r="M431" t="s">
        <v>120</v>
      </c>
      <c r="O431" t="s">
        <v>7272</v>
      </c>
      <c r="P431" t="s">
        <v>4872</v>
      </c>
      <c r="Q431" t="s">
        <v>4873</v>
      </c>
      <c r="R431" t="s">
        <v>2081</v>
      </c>
      <c r="S431" t="s">
        <v>4874</v>
      </c>
      <c r="T431" t="s">
        <v>2240</v>
      </c>
      <c r="U431" t="s">
        <v>2241</v>
      </c>
      <c r="V431" t="s">
        <v>1776</v>
      </c>
      <c r="W431" t="s">
        <v>1777</v>
      </c>
      <c r="X431" t="s">
        <v>1778</v>
      </c>
      <c r="Y431" t="s">
        <v>1671</v>
      </c>
      <c r="Z431">
        <v>467</v>
      </c>
      <c r="AA431" t="s">
        <v>1756</v>
      </c>
      <c r="AB431" t="s">
        <v>1757</v>
      </c>
      <c r="AC431" t="s">
        <v>1758</v>
      </c>
      <c r="AD431" t="s">
        <v>1675</v>
      </c>
      <c r="AE431" s="4" t="s">
        <v>7191</v>
      </c>
      <c r="AF431" s="3">
        <v>2101459</v>
      </c>
      <c r="AG431" s="3" t="s">
        <v>19447</v>
      </c>
      <c r="AH431" t="s">
        <v>7273</v>
      </c>
      <c r="AI431" t="s">
        <v>7274</v>
      </c>
      <c r="AJ431" t="s">
        <v>7275</v>
      </c>
      <c r="AK431" t="s">
        <v>7195</v>
      </c>
      <c r="AL431" t="s">
        <v>7168</v>
      </c>
      <c r="AM431" t="s">
        <v>7276</v>
      </c>
      <c r="AN431" t="s">
        <v>7277</v>
      </c>
      <c r="AO431" t="s">
        <v>7278</v>
      </c>
      <c r="AP431" t="s">
        <v>7198</v>
      </c>
      <c r="AQ431" t="s">
        <v>7279</v>
      </c>
      <c r="AR431">
        <v>0.18</v>
      </c>
      <c r="AS431" t="s">
        <v>154</v>
      </c>
      <c r="AT431">
        <v>2</v>
      </c>
      <c r="AU431">
        <v>0</v>
      </c>
      <c r="AV431">
        <v>0</v>
      </c>
      <c r="AX431">
        <v>2689.5976931952077</v>
      </c>
      <c r="AY431">
        <v>332.45989344786233</v>
      </c>
      <c r="AZ431">
        <v>1230.61514532</v>
      </c>
      <c r="BA431">
        <v>2097.9049999999997</v>
      </c>
      <c r="BB431">
        <v>0</v>
      </c>
      <c r="BC431">
        <v>0</v>
      </c>
      <c r="BD431">
        <v>0</v>
      </c>
      <c r="BE431">
        <v>0</v>
      </c>
      <c r="BF431">
        <v>447</v>
      </c>
      <c r="BJ431" s="1"/>
    </row>
    <row r="432" spans="1:63" ht="45.75" x14ac:dyDescent="0.3">
      <c r="A432">
        <v>8269</v>
      </c>
      <c r="B432" t="s">
        <v>7280</v>
      </c>
      <c r="C432" t="s">
        <v>7281</v>
      </c>
      <c r="D432" t="s">
        <v>7282</v>
      </c>
      <c r="E432" t="s">
        <v>7283</v>
      </c>
      <c r="F432" s="1">
        <v>45899</v>
      </c>
      <c r="G432" s="1">
        <v>46661</v>
      </c>
      <c r="H432" t="s">
        <v>98</v>
      </c>
      <c r="I432" t="s">
        <v>515</v>
      </c>
      <c r="K432" t="s">
        <v>99</v>
      </c>
      <c r="L432" t="s">
        <v>99</v>
      </c>
      <c r="N432" t="s">
        <v>7284</v>
      </c>
      <c r="P432" t="s">
        <v>7285</v>
      </c>
      <c r="Q432" t="s">
        <v>7286</v>
      </c>
      <c r="R432" t="s">
        <v>267</v>
      </c>
      <c r="S432" t="s">
        <v>7287</v>
      </c>
      <c r="T432" t="s">
        <v>7288</v>
      </c>
      <c r="U432" t="s">
        <v>7289</v>
      </c>
      <c r="V432" t="s">
        <v>666</v>
      </c>
      <c r="W432" t="s">
        <v>667</v>
      </c>
      <c r="Z432">
        <v>483</v>
      </c>
      <c r="AA432" t="s">
        <v>201</v>
      </c>
      <c r="AB432" t="s">
        <v>202</v>
      </c>
      <c r="AC432" t="s">
        <v>203</v>
      </c>
      <c r="AD432" t="s">
        <v>82</v>
      </c>
      <c r="AE432" s="4" t="s">
        <v>7290</v>
      </c>
      <c r="AF432" s="3">
        <f>27000000</f>
        <v>27000000</v>
      </c>
      <c r="AG432" s="3" t="s">
        <v>19447</v>
      </c>
      <c r="AH432" t="s">
        <v>7291</v>
      </c>
      <c r="AI432" t="s">
        <v>7292</v>
      </c>
      <c r="AJ432" t="s">
        <v>7293</v>
      </c>
      <c r="AK432" t="s">
        <v>7294</v>
      </c>
      <c r="AL432" t="s">
        <v>7295</v>
      </c>
      <c r="AM432" t="s">
        <v>7296</v>
      </c>
      <c r="AN432" t="s">
        <v>7297</v>
      </c>
      <c r="AO432" t="s">
        <v>7298</v>
      </c>
      <c r="AP432" t="s">
        <v>7299</v>
      </c>
      <c r="AQ432" t="s">
        <v>7300</v>
      </c>
      <c r="AR432">
        <v>0.25</v>
      </c>
      <c r="AS432" t="s">
        <v>94</v>
      </c>
      <c r="AT432">
        <v>0</v>
      </c>
      <c r="AU432">
        <v>1164705.1468061586</v>
      </c>
      <c r="AV432">
        <v>516428.765476698</v>
      </c>
      <c r="AW432">
        <v>418.11052000000001</v>
      </c>
      <c r="AX432">
        <v>1054.1296</v>
      </c>
      <c r="AY432">
        <v>286.619615285988</v>
      </c>
      <c r="AZ432">
        <v>1688.7384196800001</v>
      </c>
      <c r="BA432">
        <v>95.920500000000004</v>
      </c>
      <c r="BB432">
        <v>12142.400704814494</v>
      </c>
      <c r="BC432">
        <v>652.62058422625489</v>
      </c>
      <c r="BD432">
        <v>5383.924869831767</v>
      </c>
      <c r="BE432">
        <v>289.3711284446984</v>
      </c>
      <c r="BF432">
        <v>2366</v>
      </c>
      <c r="BG432" t="s">
        <v>7301</v>
      </c>
      <c r="BH432" t="s">
        <v>7302</v>
      </c>
      <c r="BJ432" s="1"/>
    </row>
    <row r="433" spans="1:63" ht="45.75" x14ac:dyDescent="0.3">
      <c r="A433">
        <v>8270</v>
      </c>
      <c r="B433" t="s">
        <v>7303</v>
      </c>
      <c r="C433" t="s">
        <v>7304</v>
      </c>
      <c r="D433" t="s">
        <v>7305</v>
      </c>
      <c r="E433" t="s">
        <v>7306</v>
      </c>
      <c r="F433" s="1">
        <v>44925</v>
      </c>
      <c r="G433" s="1">
        <v>45656</v>
      </c>
      <c r="H433" t="s">
        <v>119</v>
      </c>
      <c r="I433" t="s">
        <v>66</v>
      </c>
      <c r="K433" t="s">
        <v>100</v>
      </c>
      <c r="L433" t="s">
        <v>100</v>
      </c>
      <c r="N433" t="s">
        <v>7284</v>
      </c>
      <c r="P433" t="s">
        <v>7307</v>
      </c>
      <c r="Q433" t="s">
        <v>7308</v>
      </c>
      <c r="R433" t="s">
        <v>428</v>
      </c>
      <c r="S433" t="s">
        <v>7309</v>
      </c>
      <c r="T433" t="s">
        <v>7288</v>
      </c>
      <c r="U433" t="s">
        <v>7289</v>
      </c>
      <c r="V433" t="s">
        <v>666</v>
      </c>
      <c r="W433" t="s">
        <v>667</v>
      </c>
      <c r="Z433">
        <v>483</v>
      </c>
      <c r="AA433" t="s">
        <v>201</v>
      </c>
      <c r="AB433" t="s">
        <v>202</v>
      </c>
      <c r="AC433" t="s">
        <v>203</v>
      </c>
      <c r="AD433" t="s">
        <v>82</v>
      </c>
      <c r="AE433" s="4" t="s">
        <v>7310</v>
      </c>
      <c r="AF433" s="3">
        <f>1200000</f>
        <v>1200000</v>
      </c>
      <c r="AG433" s="3" t="s">
        <v>19447</v>
      </c>
      <c r="AH433" t="s">
        <v>7311</v>
      </c>
      <c r="AI433" t="s">
        <v>7312</v>
      </c>
      <c r="AJ433" t="s">
        <v>7313</v>
      </c>
      <c r="AK433" t="s">
        <v>7314</v>
      </c>
      <c r="AL433" t="s">
        <v>7315</v>
      </c>
      <c r="AM433" t="s">
        <v>7316</v>
      </c>
      <c r="AN433" t="s">
        <v>7317</v>
      </c>
      <c r="AO433" t="s">
        <v>7318</v>
      </c>
      <c r="AP433" t="s">
        <v>7319</v>
      </c>
      <c r="AQ433" t="s">
        <v>7320</v>
      </c>
      <c r="AR433">
        <v>0.36</v>
      </c>
      <c r="AS433" t="s">
        <v>94</v>
      </c>
      <c r="AT433">
        <v>0</v>
      </c>
      <c r="AU433">
        <v>76331.560120494178</v>
      </c>
      <c r="AV433">
        <v>35257.497980557891</v>
      </c>
      <c r="AW433">
        <v>1751.04892</v>
      </c>
      <c r="AX433">
        <v>16258.904066666661</v>
      </c>
      <c r="AY433">
        <v>237.9957167097111</v>
      </c>
      <c r="AZ433">
        <v>540.33277568000005</v>
      </c>
      <c r="BA433">
        <v>12712.664500000001</v>
      </c>
      <c r="BB433">
        <v>6.0043714770018655</v>
      </c>
      <c r="BC433">
        <v>5.7595695926510837</v>
      </c>
      <c r="BD433">
        <v>2.773415280530521</v>
      </c>
      <c r="BE433">
        <v>2.660341449345756</v>
      </c>
      <c r="BF433">
        <v>1361</v>
      </c>
      <c r="BG433" t="s">
        <v>7321</v>
      </c>
      <c r="BH433" t="s">
        <v>7322</v>
      </c>
      <c r="BJ433" s="1"/>
      <c r="BK433">
        <v>5.3287800000000001</v>
      </c>
    </row>
    <row r="434" spans="1:63" ht="60" x14ac:dyDescent="0.25">
      <c r="A434">
        <v>8272</v>
      </c>
      <c r="B434" t="s">
        <v>7323</v>
      </c>
      <c r="C434" t="s">
        <v>7324</v>
      </c>
      <c r="D434" t="s">
        <v>7325</v>
      </c>
      <c r="E434" t="s">
        <v>7326</v>
      </c>
      <c r="F434" s="1">
        <v>46021</v>
      </c>
      <c r="G434" s="1">
        <v>47847</v>
      </c>
      <c r="H434" t="s">
        <v>119</v>
      </c>
      <c r="I434" t="s">
        <v>66</v>
      </c>
      <c r="K434" t="s">
        <v>303</v>
      </c>
      <c r="L434" t="s">
        <v>99</v>
      </c>
      <c r="N434" t="s">
        <v>7284</v>
      </c>
      <c r="O434" t="s">
        <v>7327</v>
      </c>
      <c r="P434" t="s">
        <v>7307</v>
      </c>
      <c r="Q434" t="s">
        <v>7308</v>
      </c>
      <c r="R434" t="s">
        <v>428</v>
      </c>
      <c r="S434" t="s">
        <v>7309</v>
      </c>
      <c r="T434" t="s">
        <v>7288</v>
      </c>
      <c r="U434" t="s">
        <v>7289</v>
      </c>
      <c r="V434" t="s">
        <v>666</v>
      </c>
      <c r="W434" t="s">
        <v>667</v>
      </c>
      <c r="Z434">
        <v>483</v>
      </c>
      <c r="AA434" t="s">
        <v>201</v>
      </c>
      <c r="AB434" t="s">
        <v>202</v>
      </c>
      <c r="AC434" t="s">
        <v>203</v>
      </c>
      <c r="AD434" t="s">
        <v>82</v>
      </c>
      <c r="AE434" s="4" t="s">
        <v>7328</v>
      </c>
      <c r="AH434" t="s">
        <v>7329</v>
      </c>
      <c r="AI434" t="s">
        <v>7330</v>
      </c>
      <c r="AJ434" t="s">
        <v>7331</v>
      </c>
      <c r="AK434" t="s">
        <v>7332</v>
      </c>
      <c r="AL434" t="s">
        <v>7333</v>
      </c>
      <c r="AM434" t="s">
        <v>7334</v>
      </c>
      <c r="AN434" t="s">
        <v>7335</v>
      </c>
      <c r="AO434" t="s">
        <v>7336</v>
      </c>
      <c r="AP434" t="s">
        <v>7337</v>
      </c>
      <c r="AQ434" t="s">
        <v>7338</v>
      </c>
      <c r="AR434">
        <v>0.15</v>
      </c>
      <c r="AS434" t="s">
        <v>94</v>
      </c>
      <c r="AT434">
        <v>0</v>
      </c>
      <c r="AU434">
        <v>187919.30817726595</v>
      </c>
      <c r="AV434">
        <v>53440.358352889773</v>
      </c>
      <c r="AW434">
        <v>10570.845299999999</v>
      </c>
      <c r="AX434">
        <v>15626.108546058269</v>
      </c>
      <c r="AY434">
        <v>411.55637066705964</v>
      </c>
      <c r="AZ434">
        <v>2485.0582067200003</v>
      </c>
      <c r="BA434">
        <v>12675.441000000001</v>
      </c>
      <c r="BB434">
        <v>14.825465100367394</v>
      </c>
      <c r="BC434">
        <v>12.395324561210318</v>
      </c>
      <c r="BD434">
        <v>4.2160551536542021</v>
      </c>
      <c r="BE434">
        <v>3.5249735265446902</v>
      </c>
      <c r="BF434">
        <v>3552</v>
      </c>
      <c r="BG434" t="s">
        <v>7339</v>
      </c>
      <c r="BH434" t="s">
        <v>7340</v>
      </c>
      <c r="BJ434" s="1"/>
      <c r="BK434">
        <v>60.203040000000001</v>
      </c>
    </row>
    <row r="435" spans="1:63" ht="30" x14ac:dyDescent="0.25">
      <c r="A435">
        <v>8273</v>
      </c>
      <c r="B435" t="s">
        <v>7341</v>
      </c>
      <c r="C435" t="s">
        <v>7342</v>
      </c>
      <c r="D435" t="s">
        <v>7343</v>
      </c>
      <c r="E435" t="s">
        <v>7344</v>
      </c>
      <c r="F435" s="1">
        <v>44560</v>
      </c>
      <c r="G435" s="1">
        <v>45991</v>
      </c>
      <c r="H435" t="s">
        <v>119</v>
      </c>
      <c r="I435" t="s">
        <v>616</v>
      </c>
      <c r="K435" t="s">
        <v>303</v>
      </c>
      <c r="L435" t="s">
        <v>99</v>
      </c>
      <c r="N435" t="s">
        <v>7284</v>
      </c>
      <c r="P435" t="s">
        <v>7345</v>
      </c>
      <c r="Q435" t="s">
        <v>7346</v>
      </c>
      <c r="R435" t="s">
        <v>7347</v>
      </c>
      <c r="S435" t="s">
        <v>7348</v>
      </c>
      <c r="T435" t="s">
        <v>7288</v>
      </c>
      <c r="U435" t="s">
        <v>7289</v>
      </c>
      <c r="V435" t="s">
        <v>666</v>
      </c>
      <c r="W435" t="s">
        <v>667</v>
      </c>
      <c r="Z435">
        <v>483</v>
      </c>
      <c r="AA435" t="s">
        <v>201</v>
      </c>
      <c r="AB435" t="s">
        <v>202</v>
      </c>
      <c r="AC435" t="s">
        <v>203</v>
      </c>
      <c r="AD435" t="s">
        <v>82</v>
      </c>
      <c r="AE435" s="4" t="s">
        <v>7349</v>
      </c>
      <c r="AH435" t="s">
        <v>7350</v>
      </c>
      <c r="AI435" t="s">
        <v>7351</v>
      </c>
      <c r="AJ435" t="s">
        <v>7352</v>
      </c>
      <c r="AK435" t="s">
        <v>7353</v>
      </c>
      <c r="AL435" t="s">
        <v>7354</v>
      </c>
      <c r="AM435" t="s">
        <v>7355</v>
      </c>
      <c r="AN435" t="s">
        <v>7356</v>
      </c>
      <c r="AO435" t="s">
        <v>7357</v>
      </c>
      <c r="AP435" t="s">
        <v>7358</v>
      </c>
      <c r="AQ435" t="s">
        <v>7359</v>
      </c>
      <c r="AR435">
        <v>0.15</v>
      </c>
      <c r="AS435" t="s">
        <v>94</v>
      </c>
      <c r="AT435">
        <v>0</v>
      </c>
      <c r="AU435">
        <v>1193164.7864812685</v>
      </c>
      <c r="AV435">
        <v>387394.93169033615</v>
      </c>
      <c r="AW435">
        <v>3165.4594000000002</v>
      </c>
      <c r="AX435">
        <v>1710.6367731108396</v>
      </c>
      <c r="AY435">
        <v>302.69317566756354</v>
      </c>
      <c r="AZ435">
        <v>538.54338000000007</v>
      </c>
      <c r="BA435">
        <v>70.769300000000001</v>
      </c>
      <c r="BB435">
        <v>16859.920706878103</v>
      </c>
      <c r="BC435">
        <v>1958.2142726477782</v>
      </c>
      <c r="BD435">
        <v>5474.0534623111453</v>
      </c>
      <c r="BE435">
        <v>635.79003753924201</v>
      </c>
      <c r="BF435">
        <v>1696</v>
      </c>
      <c r="BG435" t="s">
        <v>7360</v>
      </c>
      <c r="BH435" t="s">
        <v>7361</v>
      </c>
      <c r="BJ435" s="1"/>
      <c r="BK435">
        <v>6.1608099999999997</v>
      </c>
    </row>
    <row r="436" spans="1:63" ht="16.5" x14ac:dyDescent="0.3">
      <c r="A436">
        <v>8274</v>
      </c>
      <c r="B436" t="s">
        <v>7362</v>
      </c>
      <c r="C436" t="s">
        <v>7363</v>
      </c>
      <c r="D436" t="s">
        <v>7364</v>
      </c>
      <c r="F436" s="1">
        <v>45868</v>
      </c>
      <c r="G436" s="1">
        <v>47847</v>
      </c>
      <c r="H436" t="s">
        <v>98</v>
      </c>
      <c r="I436" t="s">
        <v>66</v>
      </c>
      <c r="K436" t="s">
        <v>99</v>
      </c>
      <c r="L436" t="s">
        <v>99</v>
      </c>
      <c r="N436" t="s">
        <v>7365</v>
      </c>
      <c r="T436" t="s">
        <v>7366</v>
      </c>
      <c r="U436" t="s">
        <v>7367</v>
      </c>
      <c r="V436" t="s">
        <v>7368</v>
      </c>
      <c r="W436" t="s">
        <v>7369</v>
      </c>
      <c r="X436" t="s">
        <v>7370</v>
      </c>
      <c r="Y436" t="s">
        <v>7371</v>
      </c>
      <c r="Z436">
        <v>483</v>
      </c>
      <c r="AA436" t="s">
        <v>201</v>
      </c>
      <c r="AB436" t="s">
        <v>202</v>
      </c>
      <c r="AC436" t="s">
        <v>203</v>
      </c>
      <c r="AD436" t="s">
        <v>82</v>
      </c>
      <c r="AE436" s="4" t="s">
        <v>7372</v>
      </c>
      <c r="AF436" s="3">
        <f>8000000</f>
        <v>8000000</v>
      </c>
      <c r="AG436" s="3" t="s">
        <v>19447</v>
      </c>
      <c r="AH436" t="s">
        <v>7373</v>
      </c>
      <c r="AI436" t="s">
        <v>7374</v>
      </c>
      <c r="AJ436" t="s">
        <v>7375</v>
      </c>
      <c r="AK436" t="s">
        <v>7376</v>
      </c>
      <c r="AL436" t="s">
        <v>7377</v>
      </c>
      <c r="AM436" t="s">
        <v>7378</v>
      </c>
      <c r="AN436" t="s">
        <v>7379</v>
      </c>
      <c r="AO436" t="s">
        <v>7380</v>
      </c>
      <c r="AP436" t="s">
        <v>7381</v>
      </c>
      <c r="AQ436" t="s">
        <v>7382</v>
      </c>
      <c r="AR436">
        <v>0.25</v>
      </c>
      <c r="AS436" t="s">
        <v>94</v>
      </c>
      <c r="AT436">
        <v>0</v>
      </c>
      <c r="AU436">
        <v>0</v>
      </c>
      <c r="AV436">
        <v>0</v>
      </c>
      <c r="AW436">
        <v>127.27567999999999</v>
      </c>
      <c r="AX436">
        <v>373.13243087724499</v>
      </c>
      <c r="AY436">
        <v>255.67850518235733</v>
      </c>
      <c r="AZ436">
        <v>6024.9091400000007</v>
      </c>
      <c r="BF436">
        <v>3552</v>
      </c>
      <c r="BG436" t="s">
        <v>7383</v>
      </c>
      <c r="BJ436" s="1"/>
    </row>
    <row r="437" spans="1:63" ht="60.75" x14ac:dyDescent="0.3">
      <c r="A437">
        <v>8275</v>
      </c>
      <c r="B437" t="s">
        <v>7384</v>
      </c>
      <c r="C437" t="s">
        <v>7385</v>
      </c>
      <c r="D437" t="s">
        <v>7386</v>
      </c>
      <c r="E437" t="s">
        <v>7387</v>
      </c>
      <c r="F437" s="1">
        <v>46386</v>
      </c>
      <c r="G437" s="1">
        <v>47847</v>
      </c>
      <c r="H437" t="s">
        <v>119</v>
      </c>
      <c r="I437" t="s">
        <v>66</v>
      </c>
      <c r="K437" t="s">
        <v>133</v>
      </c>
      <c r="L437" t="s">
        <v>99</v>
      </c>
      <c r="M437" t="s">
        <v>120</v>
      </c>
      <c r="N437" t="s">
        <v>7284</v>
      </c>
      <c r="P437" t="s">
        <v>7388</v>
      </c>
      <c r="Q437" t="s">
        <v>7389</v>
      </c>
      <c r="R437" t="s">
        <v>267</v>
      </c>
      <c r="S437" t="s">
        <v>7390</v>
      </c>
      <c r="T437" t="s">
        <v>7288</v>
      </c>
      <c r="U437" t="s">
        <v>7289</v>
      </c>
      <c r="V437" t="s">
        <v>666</v>
      </c>
      <c r="W437" t="s">
        <v>667</v>
      </c>
      <c r="Z437">
        <v>483</v>
      </c>
      <c r="AA437" t="s">
        <v>201</v>
      </c>
      <c r="AB437" t="s">
        <v>202</v>
      </c>
      <c r="AC437" t="s">
        <v>203</v>
      </c>
      <c r="AD437" t="s">
        <v>82</v>
      </c>
      <c r="AE437" s="4" t="s">
        <v>7391</v>
      </c>
      <c r="AF437" s="3">
        <f>1700000</f>
        <v>1700000</v>
      </c>
      <c r="AG437" s="3" t="s">
        <v>19447</v>
      </c>
      <c r="AH437" t="s">
        <v>7392</v>
      </c>
      <c r="AI437" t="s">
        <v>7393</v>
      </c>
      <c r="AJ437" t="s">
        <v>7394</v>
      </c>
      <c r="AK437" t="s">
        <v>7395</v>
      </c>
      <c r="AL437" t="s">
        <v>7396</v>
      </c>
      <c r="AM437" t="s">
        <v>7397</v>
      </c>
      <c r="AN437" t="s">
        <v>7398</v>
      </c>
      <c r="AO437" t="s">
        <v>7399</v>
      </c>
      <c r="AP437" t="s">
        <v>7400</v>
      </c>
      <c r="AQ437" t="s">
        <v>7401</v>
      </c>
      <c r="AR437">
        <v>0.35</v>
      </c>
      <c r="AS437" t="s">
        <v>154</v>
      </c>
      <c r="AT437">
        <v>1</v>
      </c>
      <c r="AU437">
        <v>64979.628241482518</v>
      </c>
      <c r="AV437">
        <v>33097.94913452115</v>
      </c>
      <c r="AW437">
        <v>1289.0262299999999</v>
      </c>
      <c r="AX437">
        <v>217.79662999999999</v>
      </c>
      <c r="AY437">
        <v>36.746104523844615</v>
      </c>
      <c r="AZ437">
        <v>230.64131559999998</v>
      </c>
      <c r="BA437">
        <v>181.91310000000001</v>
      </c>
      <c r="BB437">
        <v>357.20147829640922</v>
      </c>
      <c r="BC437">
        <v>157.50559389112138</v>
      </c>
      <c r="BD437">
        <v>181.94373651222011</v>
      </c>
      <c r="BE437">
        <v>80.226869191025457</v>
      </c>
      <c r="BF437">
        <v>3552</v>
      </c>
      <c r="BG437" t="s">
        <v>7402</v>
      </c>
      <c r="BH437" t="s">
        <v>7403</v>
      </c>
      <c r="BJ437" s="1"/>
      <c r="BK437">
        <v>14.13639</v>
      </c>
    </row>
    <row r="438" spans="1:63" ht="60" x14ac:dyDescent="0.25">
      <c r="A438">
        <v>8276</v>
      </c>
      <c r="B438" t="s">
        <v>7404</v>
      </c>
      <c r="C438" t="s">
        <v>7405</v>
      </c>
      <c r="D438" t="s">
        <v>7406</v>
      </c>
      <c r="F438" s="1">
        <v>44925</v>
      </c>
      <c r="G438" s="1">
        <v>47847</v>
      </c>
      <c r="H438" t="s">
        <v>98</v>
      </c>
      <c r="I438" t="s">
        <v>66</v>
      </c>
      <c r="K438" t="s">
        <v>100</v>
      </c>
      <c r="L438" t="s">
        <v>303</v>
      </c>
      <c r="P438" t="s">
        <v>7407</v>
      </c>
      <c r="Q438" t="s">
        <v>7408</v>
      </c>
      <c r="R438" t="s">
        <v>428</v>
      </c>
      <c r="S438" t="s">
        <v>7409</v>
      </c>
      <c r="T438" t="s">
        <v>7366</v>
      </c>
      <c r="U438" t="s">
        <v>7367</v>
      </c>
      <c r="V438" t="s">
        <v>7368</v>
      </c>
      <c r="W438" t="s">
        <v>7369</v>
      </c>
      <c r="X438" t="s">
        <v>7370</v>
      </c>
      <c r="Y438" t="s">
        <v>7371</v>
      </c>
      <c r="Z438">
        <v>483</v>
      </c>
      <c r="AA438" t="s">
        <v>201</v>
      </c>
      <c r="AB438" t="s">
        <v>202</v>
      </c>
      <c r="AC438" t="s">
        <v>203</v>
      </c>
      <c r="AD438" t="s">
        <v>82</v>
      </c>
      <c r="AE438" s="4" t="s">
        <v>7410</v>
      </c>
      <c r="AH438" t="s">
        <v>7411</v>
      </c>
      <c r="AI438" t="s">
        <v>7412</v>
      </c>
      <c r="AJ438" t="s">
        <v>7413</v>
      </c>
      <c r="AK438" t="s">
        <v>7414</v>
      </c>
      <c r="AL438" t="s">
        <v>7415</v>
      </c>
      <c r="AM438" t="s">
        <v>7416</v>
      </c>
      <c r="AN438" t="s">
        <v>7417</v>
      </c>
      <c r="AO438" t="s">
        <v>7418</v>
      </c>
      <c r="AP438" t="s">
        <v>7419</v>
      </c>
      <c r="AQ438" t="s">
        <v>7420</v>
      </c>
      <c r="AR438">
        <v>0.18</v>
      </c>
      <c r="AS438" t="s">
        <v>154</v>
      </c>
      <c r="AT438">
        <v>2</v>
      </c>
      <c r="AU438">
        <v>-12071.92668436237</v>
      </c>
      <c r="AV438">
        <v>0</v>
      </c>
      <c r="AX438">
        <v>2491.048087964165</v>
      </c>
      <c r="AY438">
        <v>1765.4570704592345</v>
      </c>
      <c r="AZ438">
        <v>3154.5100287360001</v>
      </c>
      <c r="BA438">
        <v>1500</v>
      </c>
      <c r="BB438">
        <v>-8.0479511229082465</v>
      </c>
      <c r="BC438">
        <v>-2.5935977385015279</v>
      </c>
      <c r="BD438">
        <v>0</v>
      </c>
      <c r="BE438">
        <v>0</v>
      </c>
      <c r="BF438">
        <v>3552</v>
      </c>
      <c r="BJ438" s="1"/>
    </row>
    <row r="439" spans="1:63" ht="60.75" x14ac:dyDescent="0.3">
      <c r="A439">
        <v>8277</v>
      </c>
      <c r="B439" t="s">
        <v>7421</v>
      </c>
      <c r="C439" t="s">
        <v>7422</v>
      </c>
      <c r="D439" t="s">
        <v>7423</v>
      </c>
      <c r="E439" t="s">
        <v>7424</v>
      </c>
      <c r="F439" s="1">
        <v>46751</v>
      </c>
      <c r="G439" s="1">
        <v>47847</v>
      </c>
      <c r="H439" t="s">
        <v>119</v>
      </c>
      <c r="I439" t="s">
        <v>66</v>
      </c>
      <c r="K439" t="s">
        <v>303</v>
      </c>
      <c r="L439" t="s">
        <v>99</v>
      </c>
      <c r="N439" t="s">
        <v>7284</v>
      </c>
      <c r="P439" t="s">
        <v>1701</v>
      </c>
      <c r="Q439" t="s">
        <v>1702</v>
      </c>
      <c r="R439" t="s">
        <v>1703</v>
      </c>
      <c r="S439" t="s">
        <v>1704</v>
      </c>
      <c r="T439" t="s">
        <v>7288</v>
      </c>
      <c r="U439" t="s">
        <v>7289</v>
      </c>
      <c r="V439" t="s">
        <v>666</v>
      </c>
      <c r="W439" t="s">
        <v>667</v>
      </c>
      <c r="Z439">
        <v>483</v>
      </c>
      <c r="AA439" t="s">
        <v>201</v>
      </c>
      <c r="AB439" t="s">
        <v>202</v>
      </c>
      <c r="AC439" t="s">
        <v>203</v>
      </c>
      <c r="AD439" t="s">
        <v>82</v>
      </c>
      <c r="AE439" s="4" t="s">
        <v>7425</v>
      </c>
      <c r="AF439" s="3">
        <v>22920000</v>
      </c>
      <c r="AG439" t="s">
        <v>19447</v>
      </c>
      <c r="AH439" t="s">
        <v>7426</v>
      </c>
      <c r="AI439" t="s">
        <v>7427</v>
      </c>
      <c r="AJ439" t="s">
        <v>7428</v>
      </c>
      <c r="AK439" t="s">
        <v>7429</v>
      </c>
      <c r="AL439" t="s">
        <v>7430</v>
      </c>
      <c r="AM439" t="s">
        <v>7431</v>
      </c>
      <c r="AN439" t="s">
        <v>7432</v>
      </c>
      <c r="AO439" t="s">
        <v>7433</v>
      </c>
      <c r="AP439" t="s">
        <v>7434</v>
      </c>
      <c r="AQ439" t="s">
        <v>7435</v>
      </c>
      <c r="AR439">
        <v>0.15</v>
      </c>
      <c r="AS439" t="s">
        <v>94</v>
      </c>
      <c r="AT439">
        <v>0</v>
      </c>
      <c r="AU439">
        <v>1672381.9717595084</v>
      </c>
      <c r="AV439">
        <v>544044.78124387108</v>
      </c>
      <c r="AW439">
        <v>7406.8555200000001</v>
      </c>
      <c r="AX439">
        <v>279.005</v>
      </c>
      <c r="AY439">
        <v>323.25802664824255</v>
      </c>
      <c r="AZ439">
        <v>3943.9583799999991</v>
      </c>
      <c r="BF439">
        <v>3552</v>
      </c>
      <c r="BH439" t="s">
        <v>7436</v>
      </c>
      <c r="BJ439" s="1"/>
    </row>
    <row r="440" spans="1:63" ht="30.75" x14ac:dyDescent="0.3">
      <c r="A440">
        <v>8278</v>
      </c>
      <c r="B440" t="s">
        <v>7437</v>
      </c>
      <c r="C440" t="s">
        <v>7438</v>
      </c>
      <c r="D440" t="s">
        <v>7439</v>
      </c>
      <c r="E440" t="s">
        <v>7440</v>
      </c>
      <c r="F440" s="1">
        <v>46751</v>
      </c>
      <c r="G440" s="1">
        <v>47847</v>
      </c>
      <c r="H440" t="s">
        <v>119</v>
      </c>
      <c r="I440" t="s">
        <v>66</v>
      </c>
      <c r="K440" t="s">
        <v>303</v>
      </c>
      <c r="L440" t="s">
        <v>303</v>
      </c>
      <c r="N440" t="s">
        <v>7284</v>
      </c>
      <c r="P440" t="s">
        <v>7441</v>
      </c>
      <c r="Q440" t="s">
        <v>7442</v>
      </c>
      <c r="R440" t="s">
        <v>428</v>
      </c>
      <c r="S440" t="s">
        <v>7443</v>
      </c>
      <c r="T440" t="s">
        <v>7288</v>
      </c>
      <c r="U440" t="s">
        <v>7289</v>
      </c>
      <c r="V440" t="s">
        <v>666</v>
      </c>
      <c r="W440" t="s">
        <v>667</v>
      </c>
      <c r="Z440">
        <v>483</v>
      </c>
      <c r="AA440" t="s">
        <v>201</v>
      </c>
      <c r="AB440" t="s">
        <v>202</v>
      </c>
      <c r="AC440" t="s">
        <v>203</v>
      </c>
      <c r="AD440" t="s">
        <v>82</v>
      </c>
      <c r="AE440" s="4" t="s">
        <v>7444</v>
      </c>
      <c r="AF440" s="3">
        <f>154000000</f>
        <v>154000000</v>
      </c>
      <c r="AG440" s="3" t="s">
        <v>19447</v>
      </c>
      <c r="AH440" t="s">
        <v>7445</v>
      </c>
      <c r="AI440" t="s">
        <v>7446</v>
      </c>
      <c r="AJ440" t="s">
        <v>7447</v>
      </c>
      <c r="AK440" t="s">
        <v>7448</v>
      </c>
      <c r="AL440" t="s">
        <v>7449</v>
      </c>
      <c r="AM440" t="s">
        <v>7450</v>
      </c>
      <c r="AN440" t="s">
        <v>7451</v>
      </c>
      <c r="AO440" t="s">
        <v>7452</v>
      </c>
      <c r="AP440" t="s">
        <v>7453</v>
      </c>
      <c r="AQ440" t="s">
        <v>7454</v>
      </c>
      <c r="AR440">
        <v>0.09</v>
      </c>
      <c r="AS440" t="s">
        <v>154</v>
      </c>
      <c r="AT440">
        <v>1</v>
      </c>
      <c r="AU440">
        <v>652254.30246332544</v>
      </c>
      <c r="AV440">
        <v>126824.622931078</v>
      </c>
      <c r="AW440">
        <v>6435.9597999999996</v>
      </c>
      <c r="AX440">
        <v>6440.1813840229697</v>
      </c>
      <c r="AY440">
        <v>424.23215184439817</v>
      </c>
      <c r="AZ440">
        <v>662.01137000000006</v>
      </c>
      <c r="BA440">
        <v>5837.66</v>
      </c>
      <c r="BB440">
        <v>111.73214994763747</v>
      </c>
      <c r="BC440">
        <v>100.35188940072908</v>
      </c>
      <c r="BD440">
        <v>21.725250002754183</v>
      </c>
      <c r="BE440">
        <v>19.51246697124596</v>
      </c>
      <c r="BF440">
        <v>3552</v>
      </c>
      <c r="BG440" t="s">
        <v>7455</v>
      </c>
      <c r="BH440" t="s">
        <v>7456</v>
      </c>
      <c r="BJ440" s="1"/>
      <c r="BK440">
        <v>23.979489999999998</v>
      </c>
    </row>
    <row r="441" spans="1:63" ht="75.75" x14ac:dyDescent="0.3">
      <c r="A441">
        <v>8279</v>
      </c>
      <c r="B441" t="s">
        <v>7457</v>
      </c>
      <c r="C441" t="s">
        <v>7458</v>
      </c>
      <c r="D441" t="s">
        <v>7459</v>
      </c>
      <c r="E441" t="s">
        <v>7460</v>
      </c>
      <c r="F441" s="1">
        <v>46021</v>
      </c>
      <c r="G441" s="1">
        <v>46934</v>
      </c>
      <c r="H441" t="s">
        <v>615</v>
      </c>
      <c r="I441" t="s">
        <v>66</v>
      </c>
      <c r="K441" t="s">
        <v>99</v>
      </c>
      <c r="L441" t="s">
        <v>99</v>
      </c>
      <c r="N441" t="s">
        <v>7284</v>
      </c>
      <c r="O441" t="s">
        <v>7461</v>
      </c>
      <c r="P441" t="s">
        <v>7462</v>
      </c>
      <c r="Q441" t="s">
        <v>7463</v>
      </c>
      <c r="R441" t="s">
        <v>428</v>
      </c>
      <c r="S441" t="s">
        <v>7464</v>
      </c>
      <c r="T441" t="s">
        <v>7288</v>
      </c>
      <c r="U441" t="s">
        <v>7289</v>
      </c>
      <c r="V441" t="s">
        <v>666</v>
      </c>
      <c r="W441" t="s">
        <v>667</v>
      </c>
      <c r="Z441">
        <v>483</v>
      </c>
      <c r="AA441" t="s">
        <v>201</v>
      </c>
      <c r="AB441" t="s">
        <v>202</v>
      </c>
      <c r="AC441" t="s">
        <v>203</v>
      </c>
      <c r="AD441" t="s">
        <v>82</v>
      </c>
      <c r="AE441" s="4" t="s">
        <v>7465</v>
      </c>
      <c r="AF441" s="3">
        <f>12000000</f>
        <v>12000000</v>
      </c>
      <c r="AG441" s="3" t="s">
        <v>19447</v>
      </c>
      <c r="AH441" t="s">
        <v>7466</v>
      </c>
      <c r="AI441" t="s">
        <v>7467</v>
      </c>
      <c r="AJ441" t="s">
        <v>7468</v>
      </c>
      <c r="AK441" t="s">
        <v>7469</v>
      </c>
      <c r="AL441" t="s">
        <v>7470</v>
      </c>
      <c r="AM441" t="s">
        <v>7471</v>
      </c>
      <c r="AN441" t="s">
        <v>7472</v>
      </c>
      <c r="AO441" t="s">
        <v>7473</v>
      </c>
      <c r="AP441" t="s">
        <v>7474</v>
      </c>
      <c r="AQ441" t="s">
        <v>7475</v>
      </c>
      <c r="AR441">
        <v>0.25</v>
      </c>
      <c r="AS441" t="s">
        <v>94</v>
      </c>
      <c r="AT441">
        <v>0</v>
      </c>
      <c r="AU441">
        <v>356105.52916879993</v>
      </c>
      <c r="AV441">
        <v>149701.19223756326</v>
      </c>
      <c r="AW441">
        <v>8557.1999300000007</v>
      </c>
      <c r="AX441">
        <v>5264.4043300000003</v>
      </c>
      <c r="AY441">
        <v>3219.5732604669847</v>
      </c>
      <c r="AZ441">
        <v>4632.8998299999994</v>
      </c>
      <c r="BA441">
        <v>1775.7333000000001</v>
      </c>
      <c r="BB441">
        <v>200.53998490020987</v>
      </c>
      <c r="BC441">
        <v>55.56653375925108</v>
      </c>
      <c r="BD441">
        <v>84.303871666743689</v>
      </c>
      <c r="BE441">
        <v>23.359301305107358</v>
      </c>
      <c r="BF441">
        <v>2639</v>
      </c>
      <c r="BG441" t="s">
        <v>7476</v>
      </c>
      <c r="BH441" t="s">
        <v>7477</v>
      </c>
      <c r="BJ441" s="1"/>
      <c r="BK441">
        <v>95.742720000000006</v>
      </c>
    </row>
    <row r="442" spans="1:63" x14ac:dyDescent="0.25">
      <c r="A442">
        <v>8280</v>
      </c>
      <c r="B442" t="s">
        <v>7478</v>
      </c>
      <c r="C442" t="s">
        <v>7479</v>
      </c>
      <c r="D442" t="s">
        <v>7480</v>
      </c>
      <c r="E442" t="s">
        <v>7481</v>
      </c>
      <c r="F442" s="1">
        <v>46386</v>
      </c>
      <c r="G442" s="1">
        <v>47847</v>
      </c>
      <c r="H442" t="s">
        <v>119</v>
      </c>
      <c r="I442" t="s">
        <v>66</v>
      </c>
      <c r="K442" t="s">
        <v>99</v>
      </c>
      <c r="L442" t="s">
        <v>303</v>
      </c>
      <c r="M442" t="s">
        <v>120</v>
      </c>
      <c r="N442" t="s">
        <v>7284</v>
      </c>
      <c r="P442" t="s">
        <v>7482</v>
      </c>
      <c r="Q442" t="s">
        <v>7483</v>
      </c>
      <c r="R442" t="s">
        <v>428</v>
      </c>
      <c r="S442" t="s">
        <v>7484</v>
      </c>
      <c r="T442" t="s">
        <v>7288</v>
      </c>
      <c r="U442" t="s">
        <v>7289</v>
      </c>
      <c r="V442" t="s">
        <v>666</v>
      </c>
      <c r="W442" t="s">
        <v>667</v>
      </c>
      <c r="Z442">
        <v>483</v>
      </c>
      <c r="AA442" t="s">
        <v>201</v>
      </c>
      <c r="AB442" t="s">
        <v>202</v>
      </c>
      <c r="AC442" t="s">
        <v>203</v>
      </c>
      <c r="AD442" t="s">
        <v>82</v>
      </c>
      <c r="AE442" s="4" t="s">
        <v>7485</v>
      </c>
      <c r="AH442" t="s">
        <v>7486</v>
      </c>
      <c r="AI442" t="s">
        <v>7487</v>
      </c>
      <c r="AJ442" t="s">
        <v>7488</v>
      </c>
      <c r="AK442" t="s">
        <v>7489</v>
      </c>
      <c r="AL442" t="s">
        <v>7490</v>
      </c>
      <c r="AM442" t="s">
        <v>7491</v>
      </c>
      <c r="AN442" t="s">
        <v>7492</v>
      </c>
      <c r="AO442" t="s">
        <v>7493</v>
      </c>
      <c r="AP442" t="s">
        <v>7494</v>
      </c>
      <c r="AQ442" t="s">
        <v>7495</v>
      </c>
      <c r="AR442">
        <v>0.15</v>
      </c>
      <c r="AS442" t="s">
        <v>154</v>
      </c>
      <c r="AT442">
        <v>1</v>
      </c>
      <c r="AU442">
        <v>172257.54926780946</v>
      </c>
      <c r="AV442">
        <v>45069.337145951074</v>
      </c>
      <c r="AW442">
        <v>6253.8112000000001</v>
      </c>
      <c r="AX442">
        <v>2601.2084634110238</v>
      </c>
      <c r="AY442">
        <v>2013.4595335136287</v>
      </c>
      <c r="AZ442">
        <v>804.30880999999999</v>
      </c>
      <c r="BA442">
        <v>2058.1395000000002</v>
      </c>
      <c r="BB442">
        <v>83.695759819880749</v>
      </c>
      <c r="BC442">
        <v>60.178396467815858</v>
      </c>
      <c r="BD442">
        <v>21.89809638557108</v>
      </c>
      <c r="BE442">
        <v>15.745030919335997</v>
      </c>
      <c r="BF442">
        <v>3552</v>
      </c>
      <c r="BG442" t="s">
        <v>7496</v>
      </c>
      <c r="BH442" t="s">
        <v>7497</v>
      </c>
      <c r="BJ442" s="1"/>
      <c r="BK442">
        <v>6.0798500000000004</v>
      </c>
    </row>
    <row r="443" spans="1:63" ht="30.75" x14ac:dyDescent="0.3">
      <c r="A443">
        <v>8281</v>
      </c>
      <c r="B443" t="s">
        <v>7498</v>
      </c>
      <c r="C443" t="s">
        <v>7499</v>
      </c>
      <c r="D443" t="s">
        <v>7500</v>
      </c>
      <c r="E443" t="s">
        <v>7501</v>
      </c>
      <c r="F443" s="1">
        <v>44560</v>
      </c>
      <c r="G443" s="1">
        <v>44925</v>
      </c>
      <c r="H443" t="s">
        <v>119</v>
      </c>
      <c r="I443" t="s">
        <v>616</v>
      </c>
      <c r="K443" t="s">
        <v>133</v>
      </c>
      <c r="L443" t="s">
        <v>133</v>
      </c>
      <c r="M443" t="s">
        <v>120</v>
      </c>
      <c r="N443" t="s">
        <v>7284</v>
      </c>
      <c r="O443" t="s">
        <v>7502</v>
      </c>
      <c r="P443" t="s">
        <v>641</v>
      </c>
      <c r="Q443" t="s">
        <v>642</v>
      </c>
      <c r="R443" t="s">
        <v>428</v>
      </c>
      <c r="S443" t="s">
        <v>643</v>
      </c>
      <c r="T443" t="s">
        <v>7503</v>
      </c>
      <c r="U443" t="s">
        <v>7504</v>
      </c>
      <c r="V443" t="s">
        <v>6651</v>
      </c>
      <c r="W443" t="s">
        <v>6652</v>
      </c>
      <c r="Z443">
        <v>483</v>
      </c>
      <c r="AA443" t="s">
        <v>201</v>
      </c>
      <c r="AB443" t="s">
        <v>202</v>
      </c>
      <c r="AC443" t="s">
        <v>203</v>
      </c>
      <c r="AD443" t="s">
        <v>82</v>
      </c>
      <c r="AE443" s="4" t="s">
        <v>7505</v>
      </c>
      <c r="AF443" s="3">
        <v>11148090</v>
      </c>
      <c r="AG443" t="s">
        <v>19447</v>
      </c>
      <c r="AH443" t="s">
        <v>7506</v>
      </c>
      <c r="AI443" t="s">
        <v>7507</v>
      </c>
      <c r="AJ443" t="s">
        <v>7508</v>
      </c>
      <c r="AK443" t="s">
        <v>7509</v>
      </c>
      <c r="AL443" t="s">
        <v>7510</v>
      </c>
      <c r="AM443" t="s">
        <v>7511</v>
      </c>
      <c r="AN443" t="s">
        <v>7512</v>
      </c>
      <c r="AO443" t="s">
        <v>7513</v>
      </c>
      <c r="AP443" t="s">
        <v>7514</v>
      </c>
      <c r="AQ443" t="s">
        <v>7515</v>
      </c>
      <c r="AR443">
        <v>0.49</v>
      </c>
      <c r="AS443" t="s">
        <v>94</v>
      </c>
      <c r="AT443">
        <v>0</v>
      </c>
      <c r="AU443">
        <v>963039.98819935683</v>
      </c>
      <c r="AV443">
        <v>711084.51337600139</v>
      </c>
      <c r="AW443">
        <v>630.76836000000003</v>
      </c>
      <c r="AX443">
        <v>1018.8224</v>
      </c>
      <c r="AZ443">
        <v>82.458380000000005</v>
      </c>
      <c r="BA443">
        <v>940.76700000000005</v>
      </c>
      <c r="BB443">
        <v>1023.675350218871</v>
      </c>
      <c r="BC443">
        <v>941.18070859360103</v>
      </c>
      <c r="BD443">
        <v>755.85614012396411</v>
      </c>
      <c r="BE443">
        <v>694.94417092742697</v>
      </c>
      <c r="BF443">
        <v>630</v>
      </c>
      <c r="BG443" t="s">
        <v>7516</v>
      </c>
      <c r="BH443" t="s">
        <v>7517</v>
      </c>
      <c r="BJ443" s="1"/>
      <c r="BK443">
        <v>51.251959999999997</v>
      </c>
    </row>
    <row r="444" spans="1:63" ht="30.75" x14ac:dyDescent="0.3">
      <c r="A444">
        <v>8282</v>
      </c>
      <c r="B444" t="s">
        <v>7518</v>
      </c>
      <c r="C444" t="s">
        <v>7519</v>
      </c>
      <c r="D444" t="s">
        <v>7520</v>
      </c>
      <c r="E444" t="s">
        <v>7501</v>
      </c>
      <c r="F444" s="1">
        <v>45290</v>
      </c>
      <c r="G444" s="1">
        <v>45290</v>
      </c>
      <c r="H444" t="s">
        <v>119</v>
      </c>
      <c r="I444" t="s">
        <v>616</v>
      </c>
      <c r="K444" t="s">
        <v>99</v>
      </c>
      <c r="L444" t="s">
        <v>99</v>
      </c>
      <c r="M444" t="s">
        <v>120</v>
      </c>
      <c r="N444" t="s">
        <v>7284</v>
      </c>
      <c r="O444" t="s">
        <v>7521</v>
      </c>
      <c r="P444" t="s">
        <v>641</v>
      </c>
      <c r="Q444" t="s">
        <v>642</v>
      </c>
      <c r="R444" t="s">
        <v>428</v>
      </c>
      <c r="S444" t="s">
        <v>643</v>
      </c>
      <c r="T444" t="s">
        <v>7503</v>
      </c>
      <c r="U444" t="s">
        <v>7504</v>
      </c>
      <c r="V444" t="s">
        <v>6651</v>
      </c>
      <c r="W444" t="s">
        <v>6652</v>
      </c>
      <c r="Z444">
        <v>483</v>
      </c>
      <c r="AA444" t="s">
        <v>201</v>
      </c>
      <c r="AB444" t="s">
        <v>202</v>
      </c>
      <c r="AC444" t="s">
        <v>203</v>
      </c>
      <c r="AD444" t="s">
        <v>82</v>
      </c>
      <c r="AE444" s="4" t="s">
        <v>7522</v>
      </c>
      <c r="AF444" s="3">
        <v>10314000</v>
      </c>
      <c r="AG444" t="s">
        <v>19447</v>
      </c>
      <c r="AH444" t="s">
        <v>7523</v>
      </c>
      <c r="AI444" t="s">
        <v>7524</v>
      </c>
      <c r="AJ444" t="s">
        <v>7525</v>
      </c>
      <c r="AK444" t="s">
        <v>7526</v>
      </c>
      <c r="AL444" t="s">
        <v>7527</v>
      </c>
      <c r="AM444" t="s">
        <v>7528</v>
      </c>
      <c r="AN444" t="s">
        <v>7529</v>
      </c>
      <c r="AO444" t="s">
        <v>7530</v>
      </c>
      <c r="AP444" t="s">
        <v>7531</v>
      </c>
      <c r="AQ444" t="s">
        <v>7532</v>
      </c>
      <c r="AR444">
        <v>0.25</v>
      </c>
      <c r="AS444" t="s">
        <v>94</v>
      </c>
      <c r="AT444">
        <v>0</v>
      </c>
      <c r="AU444">
        <v>1210192.5548377028</v>
      </c>
      <c r="AV444">
        <v>536650.56823983707</v>
      </c>
      <c r="AW444">
        <v>1946.3887999999999</v>
      </c>
      <c r="AX444">
        <v>186.07679999999999</v>
      </c>
      <c r="AZ444">
        <v>41.863970000000002</v>
      </c>
      <c r="BA444">
        <v>155.06399999999999</v>
      </c>
      <c r="BB444">
        <v>7804.471410757511</v>
      </c>
      <c r="BC444">
        <v>6145.3563698325979</v>
      </c>
      <c r="BD444">
        <v>3460.8327415766203</v>
      </c>
      <c r="BE444">
        <v>2725.1109542226886</v>
      </c>
      <c r="BF444">
        <v>995</v>
      </c>
      <c r="BG444" t="s">
        <v>7533</v>
      </c>
      <c r="BH444" t="s">
        <v>7534</v>
      </c>
      <c r="BJ444" s="1"/>
      <c r="BK444">
        <v>10.657550000000001</v>
      </c>
    </row>
    <row r="445" spans="1:63" ht="45" x14ac:dyDescent="0.25">
      <c r="A445">
        <v>8283</v>
      </c>
      <c r="B445" t="s">
        <v>7535</v>
      </c>
      <c r="C445" t="s">
        <v>7536</v>
      </c>
      <c r="D445" t="s">
        <v>7537</v>
      </c>
      <c r="E445" t="s">
        <v>7538</v>
      </c>
      <c r="F445" s="1">
        <v>44560</v>
      </c>
      <c r="G445" s="1">
        <v>45290</v>
      </c>
      <c r="H445" t="s">
        <v>119</v>
      </c>
      <c r="I445" t="s">
        <v>66</v>
      </c>
      <c r="K445" t="s">
        <v>132</v>
      </c>
      <c r="L445" t="s">
        <v>68</v>
      </c>
      <c r="N445" t="s">
        <v>7284</v>
      </c>
      <c r="O445" t="s">
        <v>7539</v>
      </c>
      <c r="P445" t="s">
        <v>7407</v>
      </c>
      <c r="Q445" t="s">
        <v>7408</v>
      </c>
      <c r="R445" t="s">
        <v>428</v>
      </c>
      <c r="S445" t="s">
        <v>7409</v>
      </c>
      <c r="T445" t="s">
        <v>7540</v>
      </c>
      <c r="U445" t="s">
        <v>7541</v>
      </c>
      <c r="V445" t="s">
        <v>666</v>
      </c>
      <c r="W445" t="s">
        <v>667</v>
      </c>
      <c r="Z445">
        <v>483</v>
      </c>
      <c r="AA445" t="s">
        <v>201</v>
      </c>
      <c r="AB445" t="s">
        <v>202</v>
      </c>
      <c r="AC445" t="s">
        <v>203</v>
      </c>
      <c r="AD445" t="s">
        <v>82</v>
      </c>
      <c r="AE445" s="4" t="s">
        <v>7542</v>
      </c>
      <c r="AH445" t="s">
        <v>7543</v>
      </c>
      <c r="AI445" t="s">
        <v>7544</v>
      </c>
      <c r="AJ445" t="s">
        <v>7545</v>
      </c>
      <c r="AK445" t="s">
        <v>7546</v>
      </c>
      <c r="AL445" t="s">
        <v>7547</v>
      </c>
      <c r="AM445" t="s">
        <v>7548</v>
      </c>
      <c r="AN445" t="s">
        <v>7549</v>
      </c>
      <c r="AO445" t="s">
        <v>6506</v>
      </c>
      <c r="AP445" t="s">
        <v>7550</v>
      </c>
      <c r="AQ445" t="s">
        <v>7551</v>
      </c>
      <c r="AR445">
        <v>0.72</v>
      </c>
      <c r="AS445" t="s">
        <v>94</v>
      </c>
      <c r="AT445">
        <v>0</v>
      </c>
      <c r="AU445">
        <v>99773.078911282806</v>
      </c>
      <c r="AV445">
        <v>92149.839633841213</v>
      </c>
      <c r="AW445">
        <v>30.152115999999999</v>
      </c>
      <c r="AX445">
        <v>281.36200000000002</v>
      </c>
      <c r="AZ445">
        <v>39.771764999999995</v>
      </c>
      <c r="BA445">
        <v>236.13499999999999</v>
      </c>
      <c r="BB445">
        <v>422.52558456511235</v>
      </c>
      <c r="BC445">
        <v>361.61882044205328</v>
      </c>
      <c r="BD445">
        <v>390.2421904158266</v>
      </c>
      <c r="BE445">
        <v>333.98905472231246</v>
      </c>
      <c r="BF445">
        <v>995</v>
      </c>
      <c r="BG445" t="s">
        <v>7552</v>
      </c>
      <c r="BH445" t="s">
        <v>7553</v>
      </c>
      <c r="BJ445" s="1"/>
      <c r="BK445">
        <v>27.468620000000001</v>
      </c>
    </row>
    <row r="446" spans="1:63" ht="45" x14ac:dyDescent="0.25">
      <c r="A446">
        <v>8284</v>
      </c>
      <c r="B446" t="s">
        <v>7554</v>
      </c>
      <c r="C446" t="s">
        <v>7555</v>
      </c>
      <c r="D446" t="s">
        <v>7556</v>
      </c>
      <c r="E446" t="s">
        <v>7557</v>
      </c>
      <c r="F446" s="1">
        <v>44742</v>
      </c>
      <c r="G446" s="1">
        <v>44742</v>
      </c>
      <c r="H446" t="s">
        <v>119</v>
      </c>
      <c r="I446" t="s">
        <v>66</v>
      </c>
      <c r="K446" t="s">
        <v>68</v>
      </c>
      <c r="L446" t="s">
        <v>133</v>
      </c>
      <c r="N446" t="s">
        <v>7284</v>
      </c>
      <c r="O446" t="s">
        <v>7558</v>
      </c>
      <c r="P446" t="s">
        <v>7559</v>
      </c>
      <c r="Q446" t="s">
        <v>7560</v>
      </c>
      <c r="R446" t="s">
        <v>428</v>
      </c>
      <c r="S446" t="s">
        <v>7561</v>
      </c>
      <c r="T446" t="s">
        <v>7540</v>
      </c>
      <c r="U446" t="s">
        <v>7541</v>
      </c>
      <c r="V446" t="s">
        <v>666</v>
      </c>
      <c r="W446" t="s">
        <v>667</v>
      </c>
      <c r="Z446">
        <v>483</v>
      </c>
      <c r="AA446" t="s">
        <v>201</v>
      </c>
      <c r="AB446" t="s">
        <v>202</v>
      </c>
      <c r="AC446" t="s">
        <v>203</v>
      </c>
      <c r="AD446" t="s">
        <v>82</v>
      </c>
      <c r="AE446" s="4" t="s">
        <v>7562</v>
      </c>
      <c r="AH446" t="s">
        <v>7563</v>
      </c>
      <c r="AI446" t="s">
        <v>7564</v>
      </c>
      <c r="AJ446" t="s">
        <v>7565</v>
      </c>
      <c r="AK446" t="s">
        <v>7566</v>
      </c>
      <c r="AL446" t="s">
        <v>7567</v>
      </c>
      <c r="AM446" t="s">
        <v>7568</v>
      </c>
      <c r="AN446" t="s">
        <v>7569</v>
      </c>
      <c r="AO446" t="s">
        <v>6506</v>
      </c>
      <c r="AP446" t="s">
        <v>7570</v>
      </c>
      <c r="AQ446" t="s">
        <v>7571</v>
      </c>
      <c r="AR446">
        <v>0.56000000000000005</v>
      </c>
      <c r="AS446" t="s">
        <v>94</v>
      </c>
      <c r="AT446">
        <v>0</v>
      </c>
      <c r="AU446">
        <v>24861.060401727431</v>
      </c>
      <c r="AV446">
        <v>19136.639484850919</v>
      </c>
      <c r="AW446">
        <v>1295.3027999999999</v>
      </c>
      <c r="AX446">
        <v>385.6112</v>
      </c>
      <c r="AZ446">
        <v>25.007146299999999</v>
      </c>
      <c r="BA446">
        <v>371.39699999999999</v>
      </c>
      <c r="BB446">
        <v>66.93931400018694</v>
      </c>
      <c r="BC446">
        <v>62.716448941763829</v>
      </c>
      <c r="BD446">
        <v>51.526101408602976</v>
      </c>
      <c r="BE446">
        <v>48.275578506104338</v>
      </c>
      <c r="BF446">
        <v>447</v>
      </c>
      <c r="BG446" t="s">
        <v>7572</v>
      </c>
      <c r="BH446" t="s">
        <v>7573</v>
      </c>
      <c r="BJ446" s="1"/>
      <c r="BK446">
        <v>15.65326</v>
      </c>
    </row>
    <row r="447" spans="1:63" ht="30" x14ac:dyDescent="0.25">
      <c r="A447">
        <v>8285</v>
      </c>
      <c r="B447" t="s">
        <v>7574</v>
      </c>
      <c r="C447" t="s">
        <v>7575</v>
      </c>
      <c r="D447" t="s">
        <v>7576</v>
      </c>
      <c r="F447" s="1">
        <v>45290</v>
      </c>
      <c r="G447" s="1">
        <v>45807</v>
      </c>
      <c r="H447" t="s">
        <v>98</v>
      </c>
      <c r="I447" t="s">
        <v>66</v>
      </c>
      <c r="K447" t="s">
        <v>132</v>
      </c>
      <c r="L447" t="s">
        <v>68</v>
      </c>
      <c r="N447" t="s">
        <v>7365</v>
      </c>
      <c r="O447" t="s">
        <v>7577</v>
      </c>
      <c r="P447" t="s">
        <v>7559</v>
      </c>
      <c r="Q447" t="s">
        <v>7560</v>
      </c>
      <c r="R447" t="s">
        <v>428</v>
      </c>
      <c r="S447" t="s">
        <v>7561</v>
      </c>
      <c r="T447" t="s">
        <v>7578</v>
      </c>
      <c r="U447" t="s">
        <v>7579</v>
      </c>
      <c r="V447" t="s">
        <v>7368</v>
      </c>
      <c r="W447" t="s">
        <v>7369</v>
      </c>
      <c r="X447" t="s">
        <v>7370</v>
      </c>
      <c r="Y447" t="s">
        <v>7371</v>
      </c>
      <c r="Z447">
        <v>483</v>
      </c>
      <c r="AA447" t="s">
        <v>201</v>
      </c>
      <c r="AB447" t="s">
        <v>202</v>
      </c>
      <c r="AC447" t="s">
        <v>203</v>
      </c>
      <c r="AD447" t="s">
        <v>82</v>
      </c>
      <c r="AE447" s="4" t="s">
        <v>7580</v>
      </c>
      <c r="AH447" t="s">
        <v>7581</v>
      </c>
      <c r="AI447" t="s">
        <v>7582</v>
      </c>
      <c r="AJ447" t="s">
        <v>7583</v>
      </c>
      <c r="AK447" t="s">
        <v>7584</v>
      </c>
      <c r="AL447" t="s">
        <v>7585</v>
      </c>
      <c r="AM447" t="s">
        <v>7586</v>
      </c>
      <c r="AN447" t="s">
        <v>7587</v>
      </c>
      <c r="AO447" t="s">
        <v>6506</v>
      </c>
      <c r="AP447" t="s">
        <v>7588</v>
      </c>
      <c r="AQ447" t="s">
        <v>7589</v>
      </c>
      <c r="AR447">
        <v>0.72</v>
      </c>
      <c r="AS447" t="s">
        <v>94</v>
      </c>
      <c r="AT447">
        <v>0</v>
      </c>
      <c r="AU447">
        <v>372835.99051544588</v>
      </c>
      <c r="AV447">
        <v>359427.4337003266</v>
      </c>
      <c r="AW447">
        <v>84.850449999999995</v>
      </c>
      <c r="AZ447">
        <v>9.3538862999999992</v>
      </c>
      <c r="BF447">
        <v>1512</v>
      </c>
      <c r="BG447" t="s">
        <v>7590</v>
      </c>
      <c r="BJ447" s="1"/>
    </row>
    <row r="448" spans="1:63" ht="30" x14ac:dyDescent="0.25">
      <c r="A448">
        <v>8286</v>
      </c>
      <c r="B448" t="s">
        <v>7591</v>
      </c>
      <c r="C448" t="s">
        <v>7592</v>
      </c>
      <c r="D448" t="s">
        <v>7593</v>
      </c>
      <c r="E448" t="s">
        <v>7594</v>
      </c>
      <c r="F448" s="1">
        <v>44560</v>
      </c>
      <c r="G448" s="1">
        <v>44681</v>
      </c>
      <c r="H448" t="s">
        <v>119</v>
      </c>
      <c r="I448" t="s">
        <v>66</v>
      </c>
      <c r="K448" t="s">
        <v>132</v>
      </c>
      <c r="L448" t="s">
        <v>68</v>
      </c>
      <c r="N448" t="s">
        <v>7284</v>
      </c>
      <c r="O448" t="s">
        <v>7595</v>
      </c>
      <c r="P448" t="s">
        <v>7559</v>
      </c>
      <c r="Q448" t="s">
        <v>7560</v>
      </c>
      <c r="R448" t="s">
        <v>428</v>
      </c>
      <c r="S448" t="s">
        <v>7561</v>
      </c>
      <c r="T448" t="s">
        <v>7540</v>
      </c>
      <c r="U448" t="s">
        <v>7541</v>
      </c>
      <c r="V448" t="s">
        <v>666</v>
      </c>
      <c r="W448" t="s">
        <v>667</v>
      </c>
      <c r="Z448">
        <v>483</v>
      </c>
      <c r="AA448" t="s">
        <v>201</v>
      </c>
      <c r="AB448" t="s">
        <v>202</v>
      </c>
      <c r="AC448" t="s">
        <v>203</v>
      </c>
      <c r="AD448" t="s">
        <v>82</v>
      </c>
      <c r="AE448" s="4" t="s">
        <v>7596</v>
      </c>
      <c r="AH448" t="s">
        <v>7597</v>
      </c>
      <c r="AI448" t="s">
        <v>7598</v>
      </c>
      <c r="AJ448" t="s">
        <v>7599</v>
      </c>
      <c r="AK448" t="s">
        <v>7584</v>
      </c>
      <c r="AL448" t="s">
        <v>7585</v>
      </c>
      <c r="AM448" t="s">
        <v>7600</v>
      </c>
      <c r="AN448" t="s">
        <v>7601</v>
      </c>
      <c r="AO448" t="s">
        <v>6506</v>
      </c>
      <c r="AP448" t="s">
        <v>7602</v>
      </c>
      <c r="AQ448" t="s">
        <v>7603</v>
      </c>
      <c r="AR448">
        <v>0.72</v>
      </c>
      <c r="AS448" t="s">
        <v>94</v>
      </c>
      <c r="AT448">
        <v>0</v>
      </c>
      <c r="AU448">
        <v>207547.051934563</v>
      </c>
      <c r="AV448">
        <v>192137.93263895673</v>
      </c>
      <c r="AW448">
        <v>1.6152500000000001</v>
      </c>
      <c r="AX448">
        <v>19.382999999999999</v>
      </c>
      <c r="AZ448">
        <v>19.810257499999999</v>
      </c>
      <c r="BA448">
        <v>16.1525</v>
      </c>
      <c r="BB448">
        <v>12849.221602511252</v>
      </c>
      <c r="BC448">
        <v>5771.1662387002161</v>
      </c>
      <c r="BD448">
        <v>11895.244243241401</v>
      </c>
      <c r="BE448">
        <v>5342.6918844851298</v>
      </c>
      <c r="BF448">
        <v>386</v>
      </c>
      <c r="BG448" t="s">
        <v>7604</v>
      </c>
      <c r="BH448" t="s">
        <v>7605</v>
      </c>
      <c r="BJ448" s="1"/>
      <c r="BK448">
        <v>14.987170000000001</v>
      </c>
    </row>
    <row r="449" spans="1:63" ht="30" x14ac:dyDescent="0.25">
      <c r="A449">
        <v>8288</v>
      </c>
      <c r="B449" t="s">
        <v>7606</v>
      </c>
      <c r="C449" t="s">
        <v>7607</v>
      </c>
      <c r="D449" t="s">
        <v>7608</v>
      </c>
      <c r="F449" s="1">
        <v>44803</v>
      </c>
      <c r="G449" s="1">
        <v>44925</v>
      </c>
      <c r="H449" t="s">
        <v>98</v>
      </c>
      <c r="I449" t="s">
        <v>66</v>
      </c>
      <c r="K449" t="s">
        <v>132</v>
      </c>
      <c r="L449" t="s">
        <v>68</v>
      </c>
      <c r="N449" t="s">
        <v>7365</v>
      </c>
      <c r="O449" t="s">
        <v>7609</v>
      </c>
      <c r="P449" t="s">
        <v>7559</v>
      </c>
      <c r="Q449" t="s">
        <v>7560</v>
      </c>
      <c r="R449" t="s">
        <v>428</v>
      </c>
      <c r="S449" t="s">
        <v>7561</v>
      </c>
      <c r="T449" t="s">
        <v>7578</v>
      </c>
      <c r="U449" t="s">
        <v>7579</v>
      </c>
      <c r="V449" t="s">
        <v>7368</v>
      </c>
      <c r="W449" t="s">
        <v>7369</v>
      </c>
      <c r="X449" t="s">
        <v>7370</v>
      </c>
      <c r="Y449" t="s">
        <v>7371</v>
      </c>
      <c r="Z449">
        <v>483</v>
      </c>
      <c r="AA449" t="s">
        <v>201</v>
      </c>
      <c r="AB449" t="s">
        <v>202</v>
      </c>
      <c r="AC449" t="s">
        <v>203</v>
      </c>
      <c r="AD449" t="s">
        <v>82</v>
      </c>
      <c r="AE449" s="4" t="s">
        <v>7610</v>
      </c>
      <c r="AH449" t="s">
        <v>7611</v>
      </c>
      <c r="AI449" t="s">
        <v>7612</v>
      </c>
      <c r="AJ449" t="s">
        <v>7613</v>
      </c>
      <c r="AK449" t="s">
        <v>7584</v>
      </c>
      <c r="AL449" t="s">
        <v>7585</v>
      </c>
      <c r="AM449" t="s">
        <v>7614</v>
      </c>
      <c r="AN449" t="s">
        <v>7615</v>
      </c>
      <c r="AO449" t="s">
        <v>6506</v>
      </c>
      <c r="AP449" t="s">
        <v>7616</v>
      </c>
      <c r="AQ449" t="s">
        <v>7617</v>
      </c>
      <c r="AR449">
        <v>0.72</v>
      </c>
      <c r="AS449" t="s">
        <v>94</v>
      </c>
      <c r="AT449">
        <v>0</v>
      </c>
      <c r="AU449">
        <v>110891.35873428201</v>
      </c>
      <c r="AV449">
        <v>106903.29663266258</v>
      </c>
      <c r="AW449">
        <v>21.212579999999999</v>
      </c>
      <c r="AZ449">
        <v>9.3538862999999992</v>
      </c>
      <c r="BF449">
        <v>630</v>
      </c>
      <c r="BG449" t="s">
        <v>7618</v>
      </c>
      <c r="BJ449" s="1"/>
    </row>
    <row r="450" spans="1:63" ht="30" x14ac:dyDescent="0.25">
      <c r="A450">
        <v>8289</v>
      </c>
      <c r="B450" t="s">
        <v>7619</v>
      </c>
      <c r="C450" t="s">
        <v>7620</v>
      </c>
      <c r="D450" t="s">
        <v>7621</v>
      </c>
      <c r="E450" t="s">
        <v>7622</v>
      </c>
      <c r="F450" s="1">
        <v>45290</v>
      </c>
      <c r="G450" s="1">
        <v>45381</v>
      </c>
      <c r="H450" t="s">
        <v>119</v>
      </c>
      <c r="I450" t="s">
        <v>66</v>
      </c>
      <c r="K450" t="s">
        <v>68</v>
      </c>
      <c r="L450" t="s">
        <v>133</v>
      </c>
      <c r="N450" t="s">
        <v>7284</v>
      </c>
      <c r="O450" t="s">
        <v>7623</v>
      </c>
      <c r="P450" t="s">
        <v>7559</v>
      </c>
      <c r="Q450" t="s">
        <v>7560</v>
      </c>
      <c r="R450" t="s">
        <v>428</v>
      </c>
      <c r="S450" t="s">
        <v>7561</v>
      </c>
      <c r="T450" t="s">
        <v>7540</v>
      </c>
      <c r="U450" t="s">
        <v>7541</v>
      </c>
      <c r="V450" t="s">
        <v>666</v>
      </c>
      <c r="W450" t="s">
        <v>667</v>
      </c>
      <c r="Z450">
        <v>483</v>
      </c>
      <c r="AA450" t="s">
        <v>201</v>
      </c>
      <c r="AB450" t="s">
        <v>202</v>
      </c>
      <c r="AC450" t="s">
        <v>203</v>
      </c>
      <c r="AD450" t="s">
        <v>82</v>
      </c>
      <c r="AE450" s="4" t="s">
        <v>7624</v>
      </c>
      <c r="AH450" t="s">
        <v>7625</v>
      </c>
      <c r="AI450" t="s">
        <v>7626</v>
      </c>
      <c r="AJ450" t="s">
        <v>7627</v>
      </c>
      <c r="AK450" t="s">
        <v>7584</v>
      </c>
      <c r="AL450" t="s">
        <v>7585</v>
      </c>
      <c r="AM450" t="s">
        <v>7628</v>
      </c>
      <c r="AN450" t="s">
        <v>7615</v>
      </c>
      <c r="AO450" t="s">
        <v>6506</v>
      </c>
      <c r="AP450" t="s">
        <v>7616</v>
      </c>
      <c r="AQ450" t="s">
        <v>7629</v>
      </c>
      <c r="AR450">
        <v>0.56000000000000005</v>
      </c>
      <c r="AS450" t="s">
        <v>94</v>
      </c>
      <c r="AT450">
        <v>0</v>
      </c>
      <c r="AU450">
        <v>33516.755018353266</v>
      </c>
      <c r="AV450">
        <v>26146.509204911432</v>
      </c>
      <c r="AW450">
        <v>1185.2095200000001</v>
      </c>
      <c r="AX450">
        <v>19.382999999999999</v>
      </c>
      <c r="AZ450">
        <v>22.308127500000001</v>
      </c>
      <c r="BA450">
        <v>16.1525</v>
      </c>
      <c r="BB450">
        <v>2075.019657536187</v>
      </c>
      <c r="BC450">
        <v>871.45627091896154</v>
      </c>
      <c r="BD450">
        <v>1618.7283209974573</v>
      </c>
      <c r="BE450">
        <v>679.82534099089855</v>
      </c>
      <c r="BF450">
        <v>1086</v>
      </c>
      <c r="BG450" t="s">
        <v>7630</v>
      </c>
      <c r="BH450" t="s">
        <v>7631</v>
      </c>
      <c r="BJ450" s="1"/>
      <c r="BK450">
        <v>17.485040000000001</v>
      </c>
    </row>
    <row r="451" spans="1:63" ht="30" x14ac:dyDescent="0.25">
      <c r="A451">
        <v>8290</v>
      </c>
      <c r="B451" t="s">
        <v>7632</v>
      </c>
      <c r="C451" t="s">
        <v>7633</v>
      </c>
      <c r="D451" t="s">
        <v>7634</v>
      </c>
      <c r="F451" s="1">
        <v>44560</v>
      </c>
      <c r="G451" s="1">
        <v>45260</v>
      </c>
      <c r="H451" t="s">
        <v>98</v>
      </c>
      <c r="I451" t="s">
        <v>66</v>
      </c>
      <c r="K451" t="s">
        <v>132</v>
      </c>
      <c r="L451" t="s">
        <v>68</v>
      </c>
      <c r="N451" t="s">
        <v>7365</v>
      </c>
      <c r="O451" t="s">
        <v>7635</v>
      </c>
      <c r="P451" t="s">
        <v>7559</v>
      </c>
      <c r="Q451" t="s">
        <v>7560</v>
      </c>
      <c r="R451" t="s">
        <v>428</v>
      </c>
      <c r="S451" t="s">
        <v>7561</v>
      </c>
      <c r="T451" t="s">
        <v>7578</v>
      </c>
      <c r="U451" t="s">
        <v>7579</v>
      </c>
      <c r="V451" t="s">
        <v>7368</v>
      </c>
      <c r="W451" t="s">
        <v>7369</v>
      </c>
      <c r="X451" t="s">
        <v>7370</v>
      </c>
      <c r="Y451" t="s">
        <v>7371</v>
      </c>
      <c r="Z451">
        <v>483</v>
      </c>
      <c r="AA451" t="s">
        <v>201</v>
      </c>
      <c r="AB451" t="s">
        <v>202</v>
      </c>
      <c r="AC451" t="s">
        <v>203</v>
      </c>
      <c r="AD451" t="s">
        <v>82</v>
      </c>
      <c r="AE451" s="4" t="s">
        <v>7636</v>
      </c>
      <c r="AH451" t="s">
        <v>7637</v>
      </c>
      <c r="AI451" t="s">
        <v>7598</v>
      </c>
      <c r="AJ451" t="s">
        <v>7638</v>
      </c>
      <c r="AK451" t="s">
        <v>7584</v>
      </c>
      <c r="AL451" t="s">
        <v>7585</v>
      </c>
      <c r="AM451" t="s">
        <v>7639</v>
      </c>
      <c r="AN451" t="s">
        <v>7587</v>
      </c>
      <c r="AO451" t="s">
        <v>6506</v>
      </c>
      <c r="AP451" t="s">
        <v>7602</v>
      </c>
      <c r="AQ451" t="s">
        <v>7640</v>
      </c>
      <c r="AR451">
        <v>0.72</v>
      </c>
      <c r="AS451" t="s">
        <v>94</v>
      </c>
      <c r="AT451">
        <v>0</v>
      </c>
      <c r="AU451">
        <v>288847.44748354942</v>
      </c>
      <c r="AV451">
        <v>278459.42833032628</v>
      </c>
      <c r="AW451">
        <v>42.425179999999997</v>
      </c>
      <c r="AZ451">
        <v>4.8230874999999997</v>
      </c>
      <c r="BF451">
        <v>965</v>
      </c>
      <c r="BG451" t="s">
        <v>7641</v>
      </c>
      <c r="BJ451" s="1"/>
    </row>
    <row r="452" spans="1:63" x14ac:dyDescent="0.25">
      <c r="A452">
        <v>8291</v>
      </c>
      <c r="B452" t="s">
        <v>7642</v>
      </c>
      <c r="C452" t="s">
        <v>7643</v>
      </c>
      <c r="D452" t="s">
        <v>7644</v>
      </c>
      <c r="E452" t="s">
        <v>7645</v>
      </c>
      <c r="F452" s="1">
        <v>45290</v>
      </c>
      <c r="G452" s="1">
        <v>46721</v>
      </c>
      <c r="H452" t="s">
        <v>98</v>
      </c>
      <c r="I452" t="s">
        <v>66</v>
      </c>
      <c r="K452" t="s">
        <v>68</v>
      </c>
      <c r="L452" t="s">
        <v>133</v>
      </c>
      <c r="N452" t="s">
        <v>7365</v>
      </c>
      <c r="O452" t="s">
        <v>7646</v>
      </c>
      <c r="P452" t="s">
        <v>7559</v>
      </c>
      <c r="Q452" t="s">
        <v>7560</v>
      </c>
      <c r="R452" t="s">
        <v>428</v>
      </c>
      <c r="S452" t="s">
        <v>7561</v>
      </c>
      <c r="T452" t="s">
        <v>7540</v>
      </c>
      <c r="U452" t="s">
        <v>7541</v>
      </c>
      <c r="V452" t="s">
        <v>666</v>
      </c>
      <c r="W452" t="s">
        <v>667</v>
      </c>
      <c r="Z452">
        <v>483</v>
      </c>
      <c r="AA452" t="s">
        <v>201</v>
      </c>
      <c r="AB452" t="s">
        <v>202</v>
      </c>
      <c r="AC452" t="s">
        <v>203</v>
      </c>
      <c r="AD452" t="s">
        <v>82</v>
      </c>
      <c r="AE452" s="4"/>
      <c r="AR452">
        <v>0.56000000000000005</v>
      </c>
      <c r="AS452" t="s">
        <v>94</v>
      </c>
      <c r="AT452">
        <v>0</v>
      </c>
      <c r="AU452">
        <v>1313174.1500779372</v>
      </c>
      <c r="AV452">
        <v>1024937.4649605468</v>
      </c>
      <c r="AW452">
        <v>42.425179999999997</v>
      </c>
      <c r="AZ452">
        <v>4.8230874999999997</v>
      </c>
      <c r="BF452">
        <v>2426</v>
      </c>
      <c r="BG452" t="s">
        <v>7647</v>
      </c>
      <c r="BJ452" s="1"/>
    </row>
    <row r="453" spans="1:63" ht="30" x14ac:dyDescent="0.25">
      <c r="A453">
        <v>8292</v>
      </c>
      <c r="B453" t="s">
        <v>7648</v>
      </c>
      <c r="C453" t="s">
        <v>7649</v>
      </c>
      <c r="D453" t="s">
        <v>7650</v>
      </c>
      <c r="F453" s="1">
        <v>45656</v>
      </c>
      <c r="G453" s="1">
        <v>45868</v>
      </c>
      <c r="H453" t="s">
        <v>98</v>
      </c>
      <c r="I453" t="s">
        <v>515</v>
      </c>
      <c r="K453" t="s">
        <v>133</v>
      </c>
      <c r="L453" t="s">
        <v>99</v>
      </c>
      <c r="N453" t="s">
        <v>7365</v>
      </c>
      <c r="P453" t="s">
        <v>7559</v>
      </c>
      <c r="Q453" t="s">
        <v>7560</v>
      </c>
      <c r="R453" t="s">
        <v>428</v>
      </c>
      <c r="S453" t="s">
        <v>7561</v>
      </c>
      <c r="T453" t="s">
        <v>7578</v>
      </c>
      <c r="U453" t="s">
        <v>7579</v>
      </c>
      <c r="V453" t="s">
        <v>7368</v>
      </c>
      <c r="W453" t="s">
        <v>7369</v>
      </c>
      <c r="X453" t="s">
        <v>7370</v>
      </c>
      <c r="Y453" t="s">
        <v>7371</v>
      </c>
      <c r="Z453">
        <v>483</v>
      </c>
      <c r="AA453" t="s">
        <v>201</v>
      </c>
      <c r="AB453" t="s">
        <v>202</v>
      </c>
      <c r="AC453" t="s">
        <v>203</v>
      </c>
      <c r="AD453" t="s">
        <v>82</v>
      </c>
      <c r="AE453" s="4" t="s">
        <v>7651</v>
      </c>
      <c r="AI453" t="s">
        <v>7652</v>
      </c>
      <c r="AK453" t="s">
        <v>7653</v>
      </c>
      <c r="AL453" t="s">
        <v>7654</v>
      </c>
      <c r="AM453" t="s">
        <v>7655</v>
      </c>
      <c r="AN453" t="s">
        <v>7656</v>
      </c>
      <c r="AO453" t="s">
        <v>6506</v>
      </c>
      <c r="AP453" t="s">
        <v>7657</v>
      </c>
      <c r="AR453">
        <v>0.35</v>
      </c>
      <c r="AS453" t="s">
        <v>154</v>
      </c>
      <c r="AT453">
        <v>1</v>
      </c>
      <c r="AU453">
        <v>150162.13896940809</v>
      </c>
      <c r="AV453">
        <v>82547.302388556098</v>
      </c>
      <c r="AW453">
        <v>45.82385</v>
      </c>
      <c r="AZ453">
        <v>12.303145000000001</v>
      </c>
      <c r="BF453">
        <v>1573</v>
      </c>
      <c r="BG453" t="s">
        <v>7658</v>
      </c>
      <c r="BJ453" s="1"/>
    </row>
    <row r="454" spans="1:63" ht="105" x14ac:dyDescent="0.25">
      <c r="A454">
        <v>8293</v>
      </c>
      <c r="B454" t="s">
        <v>7659</v>
      </c>
      <c r="C454" t="s">
        <v>7660</v>
      </c>
      <c r="D454" t="s">
        <v>7661</v>
      </c>
      <c r="E454" t="s">
        <v>7662</v>
      </c>
      <c r="F454" s="1">
        <v>47027</v>
      </c>
      <c r="G454" s="1">
        <v>47027</v>
      </c>
      <c r="H454" t="s">
        <v>119</v>
      </c>
      <c r="I454" t="s">
        <v>66</v>
      </c>
      <c r="K454" t="s">
        <v>67</v>
      </c>
      <c r="L454" t="s">
        <v>132</v>
      </c>
      <c r="N454" t="s">
        <v>7284</v>
      </c>
      <c r="P454" t="s">
        <v>7307</v>
      </c>
      <c r="Q454" t="s">
        <v>7308</v>
      </c>
      <c r="R454" t="s">
        <v>428</v>
      </c>
      <c r="S454" t="s">
        <v>7309</v>
      </c>
      <c r="T454" t="s">
        <v>7288</v>
      </c>
      <c r="U454" t="s">
        <v>7289</v>
      </c>
      <c r="V454" t="s">
        <v>666</v>
      </c>
      <c r="W454" t="s">
        <v>667</v>
      </c>
      <c r="Z454">
        <v>483</v>
      </c>
      <c r="AA454" t="s">
        <v>201</v>
      </c>
      <c r="AB454" t="s">
        <v>202</v>
      </c>
      <c r="AC454" t="s">
        <v>203</v>
      </c>
      <c r="AD454" t="s">
        <v>82</v>
      </c>
      <c r="AE454" s="4" t="s">
        <v>7663</v>
      </c>
      <c r="AH454" t="s">
        <v>7664</v>
      </c>
      <c r="AI454" t="s">
        <v>7665</v>
      </c>
      <c r="AJ454" t="s">
        <v>7666</v>
      </c>
      <c r="AK454" t="s">
        <v>7667</v>
      </c>
      <c r="AL454" t="s">
        <v>7668</v>
      </c>
      <c r="AM454" t="s">
        <v>7669</v>
      </c>
      <c r="AN454" t="s">
        <v>7670</v>
      </c>
      <c r="AO454" t="s">
        <v>7671</v>
      </c>
      <c r="AP454" t="s">
        <v>7672</v>
      </c>
      <c r="AQ454" t="s">
        <v>7673</v>
      </c>
      <c r="AR454">
        <v>0.9</v>
      </c>
      <c r="AS454" t="s">
        <v>94</v>
      </c>
      <c r="AT454">
        <v>0</v>
      </c>
      <c r="AU454">
        <v>-75863.295451942759</v>
      </c>
      <c r="AV454">
        <v>0</v>
      </c>
      <c r="AW454">
        <v>1067.5695499999999</v>
      </c>
      <c r="AX454">
        <v>1758.6176379641652</v>
      </c>
      <c r="AY454">
        <v>1643.8274644853088</v>
      </c>
      <c r="AZ454">
        <v>2500.7860049999999</v>
      </c>
      <c r="BA454">
        <v>894.11014999999998</v>
      </c>
      <c r="BB454">
        <v>-84.847818193253659</v>
      </c>
      <c r="BC454">
        <v>-22.346278645434076</v>
      </c>
      <c r="BD454">
        <v>0</v>
      </c>
      <c r="BE454">
        <v>0</v>
      </c>
      <c r="BF454">
        <v>2732</v>
      </c>
      <c r="BG454" t="s">
        <v>7674</v>
      </c>
      <c r="BH454" t="s">
        <v>7675</v>
      </c>
      <c r="BJ454" s="1"/>
      <c r="BK454">
        <v>62.90728</v>
      </c>
    </row>
    <row r="455" spans="1:63" ht="225.75" x14ac:dyDescent="0.3">
      <c r="A455">
        <v>8294</v>
      </c>
      <c r="B455" t="s">
        <v>7676</v>
      </c>
      <c r="C455" t="s">
        <v>7677</v>
      </c>
      <c r="D455" t="s">
        <v>7678</v>
      </c>
      <c r="E455" t="s">
        <v>7679</v>
      </c>
      <c r="F455" s="1">
        <v>45291</v>
      </c>
      <c r="G455" s="1">
        <v>45657</v>
      </c>
      <c r="H455" t="s">
        <v>98</v>
      </c>
      <c r="I455" t="s">
        <v>66</v>
      </c>
      <c r="K455" t="s">
        <v>99</v>
      </c>
      <c r="L455" t="s">
        <v>99</v>
      </c>
      <c r="M455" t="s">
        <v>120</v>
      </c>
      <c r="P455" t="s">
        <v>7680</v>
      </c>
      <c r="Q455" t="s">
        <v>7681</v>
      </c>
      <c r="R455" t="s">
        <v>1176</v>
      </c>
      <c r="S455" t="s">
        <v>7682</v>
      </c>
      <c r="T455" t="s">
        <v>7683</v>
      </c>
      <c r="U455" t="s">
        <v>7684</v>
      </c>
      <c r="V455" t="s">
        <v>7685</v>
      </c>
      <c r="W455" t="s">
        <v>7686</v>
      </c>
      <c r="X455" t="s">
        <v>7687</v>
      </c>
      <c r="Y455" t="s">
        <v>683</v>
      </c>
      <c r="Z455">
        <v>474</v>
      </c>
      <c r="AA455" t="s">
        <v>346</v>
      </c>
      <c r="AB455" t="s">
        <v>347</v>
      </c>
      <c r="AC455" t="s">
        <v>348</v>
      </c>
      <c r="AD455" t="s">
        <v>82</v>
      </c>
      <c r="AE455" s="4" t="s">
        <v>7688</v>
      </c>
      <c r="AF455" s="3">
        <f>412000+1000000+3000+105000+105000</f>
        <v>1625000</v>
      </c>
      <c r="AG455" s="3" t="s">
        <v>19447</v>
      </c>
      <c r="AH455" t="s">
        <v>7689</v>
      </c>
      <c r="AI455" t="s">
        <v>7690</v>
      </c>
      <c r="AJ455" t="s">
        <v>7691</v>
      </c>
      <c r="AK455" t="s">
        <v>7692</v>
      </c>
      <c r="AL455" t="s">
        <v>7693</v>
      </c>
      <c r="AM455" t="s">
        <v>7694</v>
      </c>
      <c r="AN455" t="s">
        <v>7695</v>
      </c>
      <c r="AO455" t="s">
        <v>7696</v>
      </c>
      <c r="AP455" t="s">
        <v>7697</v>
      </c>
      <c r="AQ455" t="s">
        <v>7698</v>
      </c>
      <c r="AR455">
        <v>0.25</v>
      </c>
      <c r="AS455" t="s">
        <v>94</v>
      </c>
      <c r="AT455">
        <v>0</v>
      </c>
      <c r="AU455">
        <v>0</v>
      </c>
      <c r="AV455">
        <v>0</v>
      </c>
      <c r="AW455">
        <v>61.591810000000002</v>
      </c>
      <c r="AX455">
        <v>281.88176628404051</v>
      </c>
      <c r="AY455">
        <v>47.408726537325677</v>
      </c>
      <c r="AZ455">
        <v>99.35839</v>
      </c>
      <c r="BA455">
        <v>186.66666666666669</v>
      </c>
      <c r="BB455">
        <v>0</v>
      </c>
      <c r="BC455">
        <v>0</v>
      </c>
      <c r="BD455">
        <v>0</v>
      </c>
      <c r="BE455">
        <v>0</v>
      </c>
      <c r="BF455">
        <v>1362</v>
      </c>
      <c r="BG455" t="s">
        <v>7699</v>
      </c>
      <c r="BJ455" s="1"/>
    </row>
    <row r="456" spans="1:63" x14ac:dyDescent="0.25">
      <c r="A456">
        <v>8295</v>
      </c>
      <c r="B456" t="s">
        <v>7700</v>
      </c>
      <c r="C456" t="s">
        <v>7701</v>
      </c>
      <c r="D456" t="s">
        <v>7702</v>
      </c>
      <c r="E456" t="s">
        <v>7703</v>
      </c>
      <c r="F456" s="1">
        <v>44866</v>
      </c>
      <c r="G456" s="1">
        <v>44866</v>
      </c>
      <c r="H456" t="s">
        <v>119</v>
      </c>
      <c r="I456" t="s">
        <v>66</v>
      </c>
      <c r="K456" t="s">
        <v>99</v>
      </c>
      <c r="L456" t="s">
        <v>100</v>
      </c>
      <c r="M456" t="s">
        <v>120</v>
      </c>
      <c r="N456" t="s">
        <v>7704</v>
      </c>
      <c r="P456" t="s">
        <v>7705</v>
      </c>
      <c r="Q456" t="s">
        <v>7706</v>
      </c>
      <c r="R456" t="s">
        <v>1962</v>
      </c>
      <c r="S456" t="s">
        <v>7707</v>
      </c>
      <c r="T456" t="s">
        <v>308</v>
      </c>
      <c r="U456" t="s">
        <v>309</v>
      </c>
      <c r="V456" t="s">
        <v>310</v>
      </c>
      <c r="W456" t="s">
        <v>311</v>
      </c>
      <c r="Z456">
        <v>478</v>
      </c>
      <c r="AA456" t="s">
        <v>79</v>
      </c>
      <c r="AB456" t="s">
        <v>80</v>
      </c>
      <c r="AC456" t="s">
        <v>81</v>
      </c>
      <c r="AD456" t="s">
        <v>82</v>
      </c>
      <c r="AE456" s="4" t="s">
        <v>7708</v>
      </c>
      <c r="AH456" t="s">
        <v>7709</v>
      </c>
      <c r="AI456" t="s">
        <v>7710</v>
      </c>
      <c r="AJ456" t="s">
        <v>7711</v>
      </c>
      <c r="AK456" t="s">
        <v>7712</v>
      </c>
      <c r="AL456" t="s">
        <v>7713</v>
      </c>
      <c r="AM456" t="s">
        <v>7711</v>
      </c>
      <c r="AN456" t="s">
        <v>7703</v>
      </c>
      <c r="AO456" t="s">
        <v>7714</v>
      </c>
      <c r="AP456" t="s">
        <v>7715</v>
      </c>
      <c r="AQ456" t="s">
        <v>7716</v>
      </c>
      <c r="AR456">
        <v>0.3</v>
      </c>
      <c r="AS456" t="s">
        <v>94</v>
      </c>
      <c r="AT456">
        <v>0</v>
      </c>
      <c r="AU456">
        <v>2521.3007409417</v>
      </c>
      <c r="AV456">
        <v>0</v>
      </c>
      <c r="AW456">
        <v>2479.6479800000002</v>
      </c>
      <c r="AX456">
        <v>2925.0463758405749</v>
      </c>
      <c r="AY456">
        <v>418.07006532066509</v>
      </c>
      <c r="AZ456">
        <v>2235.7261899999999</v>
      </c>
      <c r="BA456">
        <v>305.99374</v>
      </c>
      <c r="BB456">
        <v>8.2397134691111642</v>
      </c>
      <c r="BC456">
        <v>0.99196638905125167</v>
      </c>
      <c r="BD456">
        <v>0</v>
      </c>
      <c r="BE456">
        <v>0</v>
      </c>
      <c r="BF456">
        <v>571</v>
      </c>
      <c r="BG456" t="s">
        <v>7717</v>
      </c>
      <c r="BH456" t="s">
        <v>7718</v>
      </c>
      <c r="BJ456" s="1"/>
      <c r="BK456">
        <v>47.589820000000003</v>
      </c>
    </row>
    <row r="457" spans="1:63" ht="45.75" x14ac:dyDescent="0.3">
      <c r="A457">
        <v>8296</v>
      </c>
      <c r="B457" t="s">
        <v>7719</v>
      </c>
      <c r="C457" t="s">
        <v>7720</v>
      </c>
      <c r="D457" t="s">
        <v>7721</v>
      </c>
      <c r="E457" t="s">
        <v>7722</v>
      </c>
      <c r="F457" s="1">
        <v>45015</v>
      </c>
      <c r="G457" s="1">
        <v>45047</v>
      </c>
      <c r="H457" t="s">
        <v>98</v>
      </c>
      <c r="I457" t="s">
        <v>66</v>
      </c>
      <c r="K457" t="s">
        <v>99</v>
      </c>
      <c r="L457" t="s">
        <v>100</v>
      </c>
      <c r="M457" t="s">
        <v>120</v>
      </c>
      <c r="O457" t="s">
        <v>7723</v>
      </c>
      <c r="P457" t="s">
        <v>7724</v>
      </c>
      <c r="Q457" t="s">
        <v>7725</v>
      </c>
      <c r="R457" t="s">
        <v>1962</v>
      </c>
      <c r="S457" t="s">
        <v>7726</v>
      </c>
      <c r="T457" t="s">
        <v>7683</v>
      </c>
      <c r="U457" t="s">
        <v>7684</v>
      </c>
      <c r="V457" t="s">
        <v>7685</v>
      </c>
      <c r="W457" t="s">
        <v>7686</v>
      </c>
      <c r="X457" t="s">
        <v>7687</v>
      </c>
      <c r="Y457" t="s">
        <v>683</v>
      </c>
      <c r="Z457">
        <v>478</v>
      </c>
      <c r="AA457" t="s">
        <v>79</v>
      </c>
      <c r="AB457" t="s">
        <v>80</v>
      </c>
      <c r="AC457" t="s">
        <v>81</v>
      </c>
      <c r="AD457" t="s">
        <v>82</v>
      </c>
      <c r="AE457" s="4" t="s">
        <v>7727</v>
      </c>
      <c r="AF457" s="3">
        <f>2200000</f>
        <v>2200000</v>
      </c>
      <c r="AG457" s="3" t="s">
        <v>19447</v>
      </c>
      <c r="AH457" t="s">
        <v>7728</v>
      </c>
      <c r="AI457" t="s">
        <v>7729</v>
      </c>
      <c r="AJ457" t="s">
        <v>7730</v>
      </c>
      <c r="AK457" t="s">
        <v>7731</v>
      </c>
      <c r="AL457" t="s">
        <v>7732</v>
      </c>
      <c r="AM457" t="s">
        <v>7733</v>
      </c>
      <c r="AN457" t="s">
        <v>7722</v>
      </c>
      <c r="AO457" t="s">
        <v>7734</v>
      </c>
      <c r="AP457" t="s">
        <v>7735</v>
      </c>
      <c r="AQ457" t="s">
        <v>7736</v>
      </c>
      <c r="AR457">
        <v>0.3</v>
      </c>
      <c r="AS457" t="s">
        <v>94</v>
      </c>
      <c r="AT457">
        <v>0</v>
      </c>
      <c r="AU457">
        <v>56552.385001872921</v>
      </c>
      <c r="AV457">
        <v>30190.049912719354</v>
      </c>
      <c r="AW457">
        <v>820.02144999999996</v>
      </c>
      <c r="AX457">
        <v>243.83926151932801</v>
      </c>
      <c r="AY457">
        <v>320.52379164888475</v>
      </c>
      <c r="AZ457">
        <v>275.60040999999995</v>
      </c>
      <c r="BF457">
        <v>752</v>
      </c>
      <c r="BG457" t="s">
        <v>7737</v>
      </c>
      <c r="BJ457" s="1"/>
    </row>
    <row r="458" spans="1:63" x14ac:dyDescent="0.25">
      <c r="A458">
        <v>8297</v>
      </c>
      <c r="B458" t="s">
        <v>7738</v>
      </c>
      <c r="C458" t="s">
        <v>7739</v>
      </c>
      <c r="D458" t="s">
        <v>7740</v>
      </c>
      <c r="F458" s="1">
        <v>45078</v>
      </c>
      <c r="G458" s="1">
        <v>45107</v>
      </c>
      <c r="H458" t="s">
        <v>98</v>
      </c>
      <c r="I458" t="s">
        <v>66</v>
      </c>
      <c r="K458" t="s">
        <v>303</v>
      </c>
      <c r="L458" t="s">
        <v>303</v>
      </c>
      <c r="P458" t="s">
        <v>3364</v>
      </c>
      <c r="Q458" t="s">
        <v>3365</v>
      </c>
      <c r="R458" t="s">
        <v>1962</v>
      </c>
      <c r="S458" t="s">
        <v>3366</v>
      </c>
      <c r="T458" t="s">
        <v>7683</v>
      </c>
      <c r="U458" t="s">
        <v>7684</v>
      </c>
      <c r="V458" t="s">
        <v>7685</v>
      </c>
      <c r="W458" t="s">
        <v>7686</v>
      </c>
      <c r="X458" t="s">
        <v>7687</v>
      </c>
      <c r="Y458" t="s">
        <v>683</v>
      </c>
      <c r="Z458">
        <v>474</v>
      </c>
      <c r="AA458" t="s">
        <v>346</v>
      </c>
      <c r="AB458" t="s">
        <v>347</v>
      </c>
      <c r="AC458" t="s">
        <v>348</v>
      </c>
      <c r="AD458" t="s">
        <v>82</v>
      </c>
      <c r="AE458" s="4"/>
      <c r="AR458">
        <v>0.09</v>
      </c>
      <c r="AS458" t="s">
        <v>154</v>
      </c>
      <c r="AT458">
        <v>1</v>
      </c>
      <c r="AU458">
        <v>0</v>
      </c>
      <c r="AV458">
        <v>0</v>
      </c>
      <c r="AW458">
        <v>265.21404999999999</v>
      </c>
      <c r="AX458">
        <v>48.230478187659799</v>
      </c>
      <c r="AY458">
        <v>60.940472902656239</v>
      </c>
      <c r="AZ458">
        <v>235.06215</v>
      </c>
      <c r="BF458">
        <v>812</v>
      </c>
      <c r="BG458" t="s">
        <v>7741</v>
      </c>
      <c r="BJ458" s="1"/>
    </row>
    <row r="459" spans="1:63" ht="409.5" x14ac:dyDescent="0.25">
      <c r="A459">
        <v>8298</v>
      </c>
      <c r="B459" t="s">
        <v>7742</v>
      </c>
      <c r="C459" t="s">
        <v>7743</v>
      </c>
      <c r="D459" t="s">
        <v>7744</v>
      </c>
      <c r="E459" t="s">
        <v>7745</v>
      </c>
      <c r="F459" s="1">
        <v>44408</v>
      </c>
      <c r="G459" s="1">
        <v>45099</v>
      </c>
      <c r="H459" t="s">
        <v>119</v>
      </c>
      <c r="I459" t="s">
        <v>515</v>
      </c>
      <c r="K459" t="s">
        <v>100</v>
      </c>
      <c r="L459" t="s">
        <v>99</v>
      </c>
      <c r="M459" t="s">
        <v>120</v>
      </c>
      <c r="N459" t="s">
        <v>7704</v>
      </c>
      <c r="P459" t="s">
        <v>3487</v>
      </c>
      <c r="Q459" t="s">
        <v>3488</v>
      </c>
      <c r="R459" t="s">
        <v>1962</v>
      </c>
      <c r="S459" t="s">
        <v>3489</v>
      </c>
      <c r="T459" t="s">
        <v>308</v>
      </c>
      <c r="U459" t="s">
        <v>309</v>
      </c>
      <c r="V459" t="s">
        <v>310</v>
      </c>
      <c r="W459" t="s">
        <v>311</v>
      </c>
      <c r="Z459">
        <v>478</v>
      </c>
      <c r="AA459" t="s">
        <v>79</v>
      </c>
      <c r="AB459" t="s">
        <v>80</v>
      </c>
      <c r="AC459" t="s">
        <v>81</v>
      </c>
      <c r="AD459" t="s">
        <v>82</v>
      </c>
      <c r="AE459" s="4" t="s">
        <v>7746</v>
      </c>
      <c r="AH459" t="s">
        <v>7747</v>
      </c>
      <c r="AI459" t="s">
        <v>7748</v>
      </c>
      <c r="AK459" t="s">
        <v>7749</v>
      </c>
      <c r="AL459" t="s">
        <v>7750</v>
      </c>
      <c r="AM459" t="s">
        <v>7751</v>
      </c>
      <c r="AN459" t="s">
        <v>7752</v>
      </c>
      <c r="AO459" t="s">
        <v>7753</v>
      </c>
      <c r="AQ459" t="s">
        <v>7754</v>
      </c>
      <c r="AR459">
        <v>0.3</v>
      </c>
      <c r="AS459" t="s">
        <v>154</v>
      </c>
      <c r="AT459">
        <v>1</v>
      </c>
      <c r="AU459">
        <v>1987.9762938342183</v>
      </c>
      <c r="AV459">
        <v>61.068450009665597</v>
      </c>
      <c r="AW459">
        <v>1380.1375800000001</v>
      </c>
      <c r="AX459">
        <v>1775.8795737695921</v>
      </c>
      <c r="AY459">
        <v>414.37378376019524</v>
      </c>
      <c r="AZ459">
        <v>4561.4459799999995</v>
      </c>
      <c r="BA459">
        <v>186.60174000000001</v>
      </c>
      <c r="BB459">
        <v>10.653578545592438</v>
      </c>
      <c r="BC459">
        <v>0.41869341065388838</v>
      </c>
      <c r="BD459">
        <v>0.32726624097752571</v>
      </c>
      <c r="BE459">
        <v>1.2861802073393146E-2</v>
      </c>
      <c r="BF459">
        <v>804</v>
      </c>
      <c r="BG459" t="s">
        <v>7755</v>
      </c>
      <c r="BH459" t="s">
        <v>7756</v>
      </c>
      <c r="BJ459" s="1"/>
    </row>
    <row r="460" spans="1:63" ht="60.75" x14ac:dyDescent="0.3">
      <c r="A460">
        <v>8299</v>
      </c>
      <c r="B460" t="s">
        <v>7757</v>
      </c>
      <c r="C460" t="s">
        <v>7758</v>
      </c>
      <c r="D460" t="s">
        <v>7759</v>
      </c>
      <c r="E460" t="s">
        <v>7760</v>
      </c>
      <c r="F460" s="1">
        <v>44925</v>
      </c>
      <c r="G460" s="1">
        <v>45107</v>
      </c>
      <c r="H460" t="s">
        <v>119</v>
      </c>
      <c r="I460" t="s">
        <v>66</v>
      </c>
      <c r="K460" t="s">
        <v>100</v>
      </c>
      <c r="L460" t="s">
        <v>100</v>
      </c>
      <c r="M460" t="s">
        <v>120</v>
      </c>
      <c r="N460" t="s">
        <v>7704</v>
      </c>
      <c r="O460" t="s">
        <v>7761</v>
      </c>
      <c r="P460" t="s">
        <v>3464</v>
      </c>
      <c r="Q460" t="s">
        <v>3465</v>
      </c>
      <c r="R460" t="s">
        <v>676</v>
      </c>
      <c r="S460" t="s">
        <v>3466</v>
      </c>
      <c r="T460" t="s">
        <v>308</v>
      </c>
      <c r="U460" t="s">
        <v>309</v>
      </c>
      <c r="V460" t="s">
        <v>310</v>
      </c>
      <c r="W460" t="s">
        <v>311</v>
      </c>
      <c r="Z460">
        <v>478</v>
      </c>
      <c r="AA460" t="s">
        <v>79</v>
      </c>
      <c r="AB460" t="s">
        <v>80</v>
      </c>
      <c r="AC460" t="s">
        <v>81</v>
      </c>
      <c r="AD460" t="s">
        <v>82</v>
      </c>
      <c r="AE460" s="4" t="s">
        <v>7762</v>
      </c>
      <c r="AF460" s="3">
        <f>6400000</f>
        <v>6400000</v>
      </c>
      <c r="AG460" s="3" t="s">
        <v>19447</v>
      </c>
      <c r="AH460" t="s">
        <v>7763</v>
      </c>
      <c r="AI460" t="s">
        <v>7764</v>
      </c>
      <c r="AJ460" t="s">
        <v>7765</v>
      </c>
      <c r="AK460" t="s">
        <v>7766</v>
      </c>
      <c r="AL460" t="s">
        <v>7767</v>
      </c>
      <c r="AM460" t="s">
        <v>7768</v>
      </c>
      <c r="AN460" t="s">
        <v>7769</v>
      </c>
      <c r="AO460" t="s">
        <v>7770</v>
      </c>
      <c r="AP460" t="s">
        <v>7771</v>
      </c>
      <c r="AQ460" t="s">
        <v>7772</v>
      </c>
      <c r="AR460">
        <v>0.36</v>
      </c>
      <c r="AS460" t="s">
        <v>94</v>
      </c>
      <c r="AT460">
        <v>0</v>
      </c>
      <c r="AU460">
        <v>79434.554546663494</v>
      </c>
      <c r="AV460">
        <v>44167.165142525926</v>
      </c>
      <c r="AW460">
        <v>3176.85511</v>
      </c>
      <c r="AX460">
        <v>1742.9432488750169</v>
      </c>
      <c r="AY460">
        <v>249.8309214473033</v>
      </c>
      <c r="AZ460">
        <v>4037.5857499999997</v>
      </c>
      <c r="BA460">
        <v>329.30264</v>
      </c>
      <c r="BB460">
        <v>241.22052148340958</v>
      </c>
      <c r="BC460">
        <v>18.190195730343248</v>
      </c>
      <c r="BD460">
        <v>134.12332540828075</v>
      </c>
      <c r="BE460">
        <v>10.114104414407974</v>
      </c>
      <c r="BF460">
        <v>812</v>
      </c>
      <c r="BG460" t="s">
        <v>7773</v>
      </c>
      <c r="BH460" t="s">
        <v>7774</v>
      </c>
      <c r="BJ460" s="1"/>
      <c r="BK460">
        <v>13.66104</v>
      </c>
    </row>
    <row r="461" spans="1:63" ht="30.75" x14ac:dyDescent="0.3">
      <c r="A461">
        <v>8300</v>
      </c>
      <c r="B461" t="s">
        <v>7775</v>
      </c>
      <c r="C461" t="s">
        <v>7776</v>
      </c>
      <c r="D461" t="s">
        <v>7777</v>
      </c>
      <c r="E461" t="s">
        <v>7778</v>
      </c>
      <c r="F461" s="1">
        <v>44560</v>
      </c>
      <c r="G461" s="1">
        <v>44742</v>
      </c>
      <c r="H461" t="s">
        <v>119</v>
      </c>
      <c r="I461" t="s">
        <v>66</v>
      </c>
      <c r="K461" t="s">
        <v>303</v>
      </c>
      <c r="L461" t="s">
        <v>99</v>
      </c>
      <c r="M461" t="s">
        <v>69</v>
      </c>
      <c r="N461" t="s">
        <v>1153</v>
      </c>
      <c r="P461" t="s">
        <v>7779</v>
      </c>
      <c r="Q461" t="s">
        <v>7780</v>
      </c>
      <c r="R461" t="s">
        <v>5342</v>
      </c>
      <c r="S461" t="s">
        <v>7781</v>
      </c>
      <c r="T461" t="s">
        <v>664</v>
      </c>
      <c r="U461" t="s">
        <v>665</v>
      </c>
      <c r="V461" t="s">
        <v>666</v>
      </c>
      <c r="W461" t="s">
        <v>667</v>
      </c>
      <c r="Z461">
        <v>478</v>
      </c>
      <c r="AA461" t="s">
        <v>79</v>
      </c>
      <c r="AB461" t="s">
        <v>80</v>
      </c>
      <c r="AC461" t="s">
        <v>81</v>
      </c>
      <c r="AD461" t="s">
        <v>82</v>
      </c>
      <c r="AE461" s="4" t="s">
        <v>7782</v>
      </c>
      <c r="AF461" s="3">
        <f>22470000</f>
        <v>22470000</v>
      </c>
      <c r="AG461" s="3" t="s">
        <v>19447</v>
      </c>
      <c r="AH461" t="s">
        <v>7783</v>
      </c>
      <c r="AI461" t="s">
        <v>7784</v>
      </c>
      <c r="AJ461" t="s">
        <v>7785</v>
      </c>
      <c r="AK461" t="s">
        <v>7786</v>
      </c>
      <c r="AL461" t="s">
        <v>7787</v>
      </c>
      <c r="AM461" t="s">
        <v>7788</v>
      </c>
      <c r="AN461" t="s">
        <v>7789</v>
      </c>
      <c r="AO461" t="s">
        <v>7790</v>
      </c>
      <c r="AP461" t="s">
        <v>7791</v>
      </c>
      <c r="AQ461" t="s">
        <v>7792</v>
      </c>
      <c r="AR461">
        <v>0.15</v>
      </c>
      <c r="AS461" t="s">
        <v>94</v>
      </c>
      <c r="AT461">
        <v>0</v>
      </c>
      <c r="AU461">
        <v>17843.20697162845</v>
      </c>
      <c r="AV461">
        <v>5056.2320954161933</v>
      </c>
      <c r="AW461">
        <v>836.66179999999997</v>
      </c>
      <c r="AX461">
        <v>1136.564545</v>
      </c>
      <c r="AY461">
        <v>371.63379984766016</v>
      </c>
      <c r="AZ461">
        <v>65.512818800000005</v>
      </c>
      <c r="BA461">
        <v>564.173</v>
      </c>
      <c r="BB461">
        <v>31.62719054550368</v>
      </c>
      <c r="BC461">
        <v>28.336682261055941</v>
      </c>
      <c r="BD461">
        <v>8.9622014797166702</v>
      </c>
      <c r="BE461">
        <v>8.0297696795076572</v>
      </c>
      <c r="BF461">
        <v>447</v>
      </c>
      <c r="BG461" t="s">
        <v>7793</v>
      </c>
      <c r="BH461" t="s">
        <v>7794</v>
      </c>
      <c r="BJ461" s="1"/>
    </row>
    <row r="462" spans="1:63" x14ac:dyDescent="0.25">
      <c r="A462">
        <v>8301</v>
      </c>
      <c r="B462" t="s">
        <v>7795</v>
      </c>
      <c r="C462" t="s">
        <v>7796</v>
      </c>
      <c r="D462" t="s">
        <v>7797</v>
      </c>
      <c r="E462" t="s">
        <v>7798</v>
      </c>
      <c r="F462" s="1">
        <v>44408</v>
      </c>
      <c r="G462" s="1">
        <v>44589</v>
      </c>
      <c r="H462" t="s">
        <v>119</v>
      </c>
      <c r="I462" t="s">
        <v>66</v>
      </c>
      <c r="K462" t="s">
        <v>68</v>
      </c>
      <c r="L462" t="s">
        <v>133</v>
      </c>
      <c r="M462" t="s">
        <v>69</v>
      </c>
      <c r="N462" t="s">
        <v>7704</v>
      </c>
      <c r="O462" t="s">
        <v>7799</v>
      </c>
      <c r="P462" t="s">
        <v>3364</v>
      </c>
      <c r="Q462" t="s">
        <v>3365</v>
      </c>
      <c r="R462" t="s">
        <v>1962</v>
      </c>
      <c r="S462" t="s">
        <v>3366</v>
      </c>
      <c r="T462" t="s">
        <v>308</v>
      </c>
      <c r="U462" t="s">
        <v>309</v>
      </c>
      <c r="V462" t="s">
        <v>310</v>
      </c>
      <c r="W462" t="s">
        <v>311</v>
      </c>
      <c r="Z462">
        <v>478</v>
      </c>
      <c r="AA462" t="s">
        <v>79</v>
      </c>
      <c r="AB462" t="s">
        <v>80</v>
      </c>
      <c r="AC462" t="s">
        <v>81</v>
      </c>
      <c r="AD462" t="s">
        <v>82</v>
      </c>
      <c r="AE462" s="4"/>
      <c r="AI462" t="s">
        <v>7800</v>
      </c>
      <c r="AJ462" t="s">
        <v>7801</v>
      </c>
      <c r="AK462" t="s">
        <v>7802</v>
      </c>
      <c r="AL462" t="s">
        <v>7803</v>
      </c>
      <c r="AM462" t="s">
        <v>7804</v>
      </c>
      <c r="AP462" t="s">
        <v>7805</v>
      </c>
      <c r="AQ462" t="s">
        <v>7806</v>
      </c>
      <c r="AR462">
        <v>0.56000000000000005</v>
      </c>
      <c r="AS462" t="s">
        <v>94</v>
      </c>
      <c r="AT462">
        <v>0</v>
      </c>
      <c r="AU462">
        <v>29374.686749325687</v>
      </c>
      <c r="AV462">
        <v>21150.148501200343</v>
      </c>
      <c r="AW462">
        <v>96.92022</v>
      </c>
      <c r="AX462">
        <v>1489.89805481351</v>
      </c>
      <c r="AY462">
        <v>1393.3175415792932</v>
      </c>
      <c r="AZ462">
        <v>1918.8301000000001</v>
      </c>
      <c r="BA462">
        <v>80.25394</v>
      </c>
      <c r="BB462">
        <v>366.02173985882422</v>
      </c>
      <c r="BC462">
        <v>14.694072966199904</v>
      </c>
      <c r="BD462">
        <v>263.54031342511462</v>
      </c>
      <c r="BE462">
        <v>10.579919642197906</v>
      </c>
      <c r="BF462">
        <v>294</v>
      </c>
      <c r="BG462" t="s">
        <v>7807</v>
      </c>
      <c r="BH462" t="s">
        <v>7808</v>
      </c>
      <c r="BJ462" s="1"/>
      <c r="BK462">
        <v>22.3369</v>
      </c>
    </row>
    <row r="463" spans="1:63" ht="90.75" x14ac:dyDescent="0.3">
      <c r="A463">
        <v>8302</v>
      </c>
      <c r="B463" t="s">
        <v>7809</v>
      </c>
      <c r="C463" t="s">
        <v>7810</v>
      </c>
      <c r="D463" t="s">
        <v>7811</v>
      </c>
      <c r="E463" t="s">
        <v>7812</v>
      </c>
      <c r="F463" s="1">
        <v>44742</v>
      </c>
      <c r="G463" s="1">
        <v>44926</v>
      </c>
      <c r="H463" t="s">
        <v>615</v>
      </c>
      <c r="I463" t="s">
        <v>66</v>
      </c>
      <c r="J463" t="s">
        <v>2829</v>
      </c>
      <c r="K463" t="s">
        <v>133</v>
      </c>
      <c r="L463" t="s">
        <v>100</v>
      </c>
      <c r="M463" t="s">
        <v>69</v>
      </c>
      <c r="N463" t="s">
        <v>2869</v>
      </c>
      <c r="P463" t="s">
        <v>3629</v>
      </c>
      <c r="Q463" t="s">
        <v>3630</v>
      </c>
      <c r="R463" t="s">
        <v>676</v>
      </c>
      <c r="S463" t="s">
        <v>3631</v>
      </c>
      <c r="T463" t="s">
        <v>3632</v>
      </c>
      <c r="U463" t="s">
        <v>3633</v>
      </c>
      <c r="V463" t="s">
        <v>2773</v>
      </c>
      <c r="W463" t="s">
        <v>2774</v>
      </c>
      <c r="X463" t="s">
        <v>2775</v>
      </c>
      <c r="Y463" t="s">
        <v>1671</v>
      </c>
      <c r="Z463">
        <v>465</v>
      </c>
      <c r="AA463" t="s">
        <v>1707</v>
      </c>
      <c r="AB463" t="s">
        <v>1708</v>
      </c>
      <c r="AC463" t="s">
        <v>1709</v>
      </c>
      <c r="AD463" t="s">
        <v>1675</v>
      </c>
      <c r="AE463" s="4" t="s">
        <v>19462</v>
      </c>
      <c r="AF463">
        <v>2899700</v>
      </c>
      <c r="AG463" s="3" t="s">
        <v>19447</v>
      </c>
      <c r="AH463" t="s">
        <v>7813</v>
      </c>
      <c r="AI463" t="s">
        <v>7814</v>
      </c>
      <c r="AJ463" t="s">
        <v>7815</v>
      </c>
      <c r="AK463" t="s">
        <v>7816</v>
      </c>
      <c r="AL463" t="s">
        <v>7817</v>
      </c>
      <c r="AM463" t="s">
        <v>7818</v>
      </c>
      <c r="AN463" t="s">
        <v>7819</v>
      </c>
      <c r="AP463" t="s">
        <v>7820</v>
      </c>
      <c r="AQ463" t="s">
        <v>7821</v>
      </c>
      <c r="AR463">
        <v>0.42</v>
      </c>
      <c r="AS463" t="s">
        <v>94</v>
      </c>
      <c r="AT463">
        <v>0</v>
      </c>
      <c r="AU463">
        <v>37402.122268197832</v>
      </c>
      <c r="AV463">
        <v>22553.874641281527</v>
      </c>
      <c r="AW463">
        <v>2212.4812566999999</v>
      </c>
      <c r="AX463">
        <v>640.53906458651909</v>
      </c>
      <c r="AY463">
        <v>101.02792142705331</v>
      </c>
      <c r="AZ463">
        <v>1576.2335300000002</v>
      </c>
      <c r="BA463">
        <v>361.33854000000002</v>
      </c>
      <c r="BB463">
        <v>103.50991695543418</v>
      </c>
      <c r="BC463">
        <v>19.303603126462196</v>
      </c>
      <c r="BD463">
        <v>62.417572842580057</v>
      </c>
      <c r="BE463">
        <v>11.640276504027812</v>
      </c>
      <c r="BF463">
        <v>631</v>
      </c>
      <c r="BG463" t="s">
        <v>7822</v>
      </c>
      <c r="BJ463" s="1"/>
    </row>
    <row r="464" spans="1:63" x14ac:dyDescent="0.25">
      <c r="A464">
        <v>8303</v>
      </c>
      <c r="B464" t="s">
        <v>7823</v>
      </c>
      <c r="C464" t="s">
        <v>7824</v>
      </c>
      <c r="D464" t="s">
        <v>7825</v>
      </c>
      <c r="F464" s="1">
        <v>45290</v>
      </c>
      <c r="G464" s="1">
        <v>45656</v>
      </c>
      <c r="H464" t="s">
        <v>98</v>
      </c>
      <c r="I464" t="s">
        <v>66</v>
      </c>
      <c r="K464" t="s">
        <v>100</v>
      </c>
      <c r="L464" t="s">
        <v>3013</v>
      </c>
      <c r="P464" t="s">
        <v>7826</v>
      </c>
      <c r="Q464" t="s">
        <v>7827</v>
      </c>
      <c r="R464" t="s">
        <v>1176</v>
      </c>
      <c r="S464" t="s">
        <v>7828</v>
      </c>
      <c r="T464" t="s">
        <v>7683</v>
      </c>
      <c r="U464" t="s">
        <v>7684</v>
      </c>
      <c r="V464" t="s">
        <v>7685</v>
      </c>
      <c r="W464" t="s">
        <v>7686</v>
      </c>
      <c r="X464" t="s">
        <v>7687</v>
      </c>
      <c r="Y464" t="s">
        <v>683</v>
      </c>
      <c r="Z464">
        <v>474</v>
      </c>
      <c r="AA464" t="s">
        <v>346</v>
      </c>
      <c r="AB464" t="s">
        <v>347</v>
      </c>
      <c r="AC464" t="s">
        <v>348</v>
      </c>
      <c r="AD464" t="s">
        <v>82</v>
      </c>
      <c r="AE464" s="4"/>
      <c r="AT464">
        <v>5</v>
      </c>
      <c r="AU464">
        <v>0</v>
      </c>
      <c r="AV464">
        <v>0</v>
      </c>
      <c r="AW464">
        <v>190.21664000000001</v>
      </c>
      <c r="AX464">
        <v>3768.9427593171145</v>
      </c>
      <c r="AY464">
        <v>96.459601739485677</v>
      </c>
      <c r="AZ464">
        <v>49.571040000000004</v>
      </c>
      <c r="BA464">
        <v>3350.103333333333</v>
      </c>
      <c r="BB464">
        <v>0</v>
      </c>
      <c r="BC464">
        <v>0</v>
      </c>
      <c r="BD464">
        <v>0</v>
      </c>
      <c r="BE464">
        <v>0</v>
      </c>
      <c r="BF464">
        <v>1361</v>
      </c>
      <c r="BG464" t="s">
        <v>7829</v>
      </c>
      <c r="BJ464" s="1"/>
    </row>
    <row r="465" spans="1:63" x14ac:dyDescent="0.25">
      <c r="A465">
        <v>8304</v>
      </c>
      <c r="B465" t="s">
        <v>7830</v>
      </c>
      <c r="C465" t="s">
        <v>7831</v>
      </c>
      <c r="D465" t="s">
        <v>7832</v>
      </c>
      <c r="F465" s="1">
        <v>45290</v>
      </c>
      <c r="G465" s="1">
        <v>45656</v>
      </c>
      <c r="H465" t="s">
        <v>98</v>
      </c>
      <c r="I465" t="s">
        <v>515</v>
      </c>
      <c r="K465" t="s">
        <v>68</v>
      </c>
      <c r="L465" t="s">
        <v>133</v>
      </c>
      <c r="P465" t="s">
        <v>7826</v>
      </c>
      <c r="Q465" t="s">
        <v>7827</v>
      </c>
      <c r="R465" t="s">
        <v>1176</v>
      </c>
      <c r="S465" t="s">
        <v>7828</v>
      </c>
      <c r="T465" t="s">
        <v>7683</v>
      </c>
      <c r="U465" t="s">
        <v>7684</v>
      </c>
      <c r="V465" t="s">
        <v>7685</v>
      </c>
      <c r="W465" t="s">
        <v>7686</v>
      </c>
      <c r="X465" t="s">
        <v>7687</v>
      </c>
      <c r="Y465" t="s">
        <v>683</v>
      </c>
      <c r="Z465">
        <v>474</v>
      </c>
      <c r="AA465" t="s">
        <v>346</v>
      </c>
      <c r="AB465" t="s">
        <v>347</v>
      </c>
      <c r="AC465" t="s">
        <v>348</v>
      </c>
      <c r="AD465" t="s">
        <v>82</v>
      </c>
      <c r="AE465" s="4"/>
      <c r="AR465">
        <v>0.56000000000000005</v>
      </c>
      <c r="AS465" t="s">
        <v>94</v>
      </c>
      <c r="AT465">
        <v>0</v>
      </c>
      <c r="AU465">
        <v>0</v>
      </c>
      <c r="AV465">
        <v>0</v>
      </c>
      <c r="AW465">
        <v>288.84154000000001</v>
      </c>
      <c r="AX465">
        <v>3268.568370157041</v>
      </c>
      <c r="AY465">
        <v>134.02852807954619</v>
      </c>
      <c r="AZ465">
        <v>138.81820999999999</v>
      </c>
      <c r="BA465">
        <v>2863.3083333333334</v>
      </c>
      <c r="BB465">
        <v>0</v>
      </c>
      <c r="BC465">
        <v>0</v>
      </c>
      <c r="BD465">
        <v>0</v>
      </c>
      <c r="BE465">
        <v>0</v>
      </c>
      <c r="BF465">
        <v>1361</v>
      </c>
      <c r="BG465" t="s">
        <v>7833</v>
      </c>
      <c r="BJ465" s="1"/>
    </row>
    <row r="466" spans="1:63" ht="75" x14ac:dyDescent="0.25">
      <c r="A466">
        <v>8305</v>
      </c>
      <c r="B466" t="s">
        <v>7834</v>
      </c>
      <c r="C466" t="s">
        <v>7835</v>
      </c>
      <c r="D466" t="s">
        <v>7836</v>
      </c>
      <c r="E466" t="s">
        <v>7837</v>
      </c>
      <c r="F466" s="1">
        <v>44286</v>
      </c>
      <c r="G466" s="1">
        <v>44862</v>
      </c>
      <c r="H466" t="s">
        <v>119</v>
      </c>
      <c r="I466" t="s">
        <v>66</v>
      </c>
      <c r="K466" t="s">
        <v>133</v>
      </c>
      <c r="L466" t="s">
        <v>99</v>
      </c>
      <c r="M466" t="s">
        <v>69</v>
      </c>
      <c r="N466" t="s">
        <v>7838</v>
      </c>
      <c r="O466" t="s">
        <v>7839</v>
      </c>
      <c r="P466" t="s">
        <v>2571</v>
      </c>
      <c r="Q466" t="s">
        <v>2572</v>
      </c>
      <c r="R466" t="s">
        <v>1962</v>
      </c>
      <c r="S466" t="s">
        <v>2573</v>
      </c>
      <c r="T466" t="s">
        <v>7840</v>
      </c>
      <c r="U466" t="s">
        <v>7841</v>
      </c>
      <c r="V466" t="s">
        <v>7842</v>
      </c>
      <c r="W466" t="s">
        <v>7843</v>
      </c>
      <c r="Z466">
        <v>474</v>
      </c>
      <c r="AA466" t="s">
        <v>346</v>
      </c>
      <c r="AB466" t="s">
        <v>347</v>
      </c>
      <c r="AC466" t="s">
        <v>348</v>
      </c>
      <c r="AD466" t="s">
        <v>82</v>
      </c>
      <c r="AE466" s="4" t="s">
        <v>7844</v>
      </c>
      <c r="AH466" t="s">
        <v>7845</v>
      </c>
      <c r="AI466" t="s">
        <v>7846</v>
      </c>
      <c r="AJ466" t="s">
        <v>7847</v>
      </c>
      <c r="AK466" t="s">
        <v>7848</v>
      </c>
      <c r="AL466" t="s">
        <v>7849</v>
      </c>
      <c r="AM466" t="s">
        <v>7850</v>
      </c>
      <c r="AN466" t="s">
        <v>7851</v>
      </c>
      <c r="AO466" t="s">
        <v>7852</v>
      </c>
      <c r="AP466" t="s">
        <v>7853</v>
      </c>
      <c r="AQ466" t="s">
        <v>7854</v>
      </c>
      <c r="AR466">
        <v>0.35</v>
      </c>
      <c r="AS466" t="s">
        <v>154</v>
      </c>
      <c r="AT466">
        <v>1</v>
      </c>
      <c r="AU466">
        <v>35832.623027106281</v>
      </c>
      <c r="AV466">
        <v>16804.220659640465</v>
      </c>
      <c r="AW466">
        <v>184.57632000000001</v>
      </c>
      <c r="AX466">
        <v>1060.21330479378</v>
      </c>
      <c r="AY466">
        <v>768.63357401221606</v>
      </c>
      <c r="AZ466">
        <v>1383.1961900000001</v>
      </c>
      <c r="BA466">
        <v>153.69962000000001</v>
      </c>
      <c r="BB466">
        <v>233.13410291519446</v>
      </c>
      <c r="BC466">
        <v>23.314933122959243</v>
      </c>
      <c r="BD466">
        <v>109.33156932750036</v>
      </c>
      <c r="BE466">
        <v>10.933871086316817</v>
      </c>
      <c r="BF466">
        <v>567</v>
      </c>
      <c r="BG466" t="s">
        <v>7855</v>
      </c>
      <c r="BH466" t="s">
        <v>7856</v>
      </c>
      <c r="BJ466" s="1"/>
    </row>
    <row r="467" spans="1:63" x14ac:dyDescent="0.25">
      <c r="A467">
        <v>8306</v>
      </c>
      <c r="B467" t="s">
        <v>7857</v>
      </c>
      <c r="C467" t="s">
        <v>7858</v>
      </c>
      <c r="D467" t="s">
        <v>7859</v>
      </c>
      <c r="E467" t="s">
        <v>7860</v>
      </c>
      <c r="F467" s="1">
        <v>44501</v>
      </c>
      <c r="G467" s="1">
        <v>44742</v>
      </c>
      <c r="H467" t="s">
        <v>119</v>
      </c>
      <c r="I467" t="s">
        <v>616</v>
      </c>
      <c r="K467" t="s">
        <v>133</v>
      </c>
      <c r="L467" t="s">
        <v>100</v>
      </c>
      <c r="M467" t="s">
        <v>120</v>
      </c>
      <c r="N467" t="s">
        <v>7838</v>
      </c>
      <c r="O467" t="s">
        <v>7861</v>
      </c>
      <c r="P467" t="s">
        <v>2523</v>
      </c>
      <c r="Q467" t="s">
        <v>2524</v>
      </c>
      <c r="R467" t="s">
        <v>676</v>
      </c>
      <c r="S467" t="s">
        <v>2525</v>
      </c>
      <c r="T467" t="s">
        <v>7840</v>
      </c>
      <c r="U467" t="s">
        <v>7841</v>
      </c>
      <c r="V467" t="s">
        <v>7842</v>
      </c>
      <c r="W467" t="s">
        <v>7843</v>
      </c>
      <c r="Z467">
        <v>474</v>
      </c>
      <c r="AA467" t="s">
        <v>346</v>
      </c>
      <c r="AB467" t="s">
        <v>347</v>
      </c>
      <c r="AC467" t="s">
        <v>348</v>
      </c>
      <c r="AD467" t="s">
        <v>82</v>
      </c>
      <c r="AE467" s="4"/>
      <c r="AH467" t="s">
        <v>7862</v>
      </c>
      <c r="AI467" t="s">
        <v>7863</v>
      </c>
      <c r="AK467" t="s">
        <v>7864</v>
      </c>
      <c r="AL467" t="s">
        <v>7865</v>
      </c>
      <c r="AM467" t="s">
        <v>7866</v>
      </c>
      <c r="AN467" t="s">
        <v>7867</v>
      </c>
      <c r="AO467" t="s">
        <v>7868</v>
      </c>
      <c r="AP467" t="s">
        <v>7869</v>
      </c>
      <c r="AQ467" t="s">
        <v>7870</v>
      </c>
      <c r="AR467">
        <v>0.42</v>
      </c>
      <c r="AS467" t="s">
        <v>94</v>
      </c>
      <c r="AT467">
        <v>0</v>
      </c>
      <c r="AU467">
        <v>17046.090668609133</v>
      </c>
      <c r="AV467">
        <v>7996.064645954194</v>
      </c>
      <c r="AW467">
        <v>759.60051999999996</v>
      </c>
      <c r="AX467">
        <v>3222.9338399441799</v>
      </c>
      <c r="AY467">
        <v>170.63328478854837</v>
      </c>
      <c r="AZ467">
        <v>180.25354999999999</v>
      </c>
      <c r="BA467">
        <v>3020.55312</v>
      </c>
      <c r="BB467">
        <v>5.6433672878459866</v>
      </c>
      <c r="BC467">
        <v>5.3255608432636556</v>
      </c>
      <c r="BD467">
        <v>2.6472186809130491</v>
      </c>
      <c r="BE467">
        <v>2.4981404596842438</v>
      </c>
      <c r="BF467">
        <v>447</v>
      </c>
      <c r="BG467" t="s">
        <v>7871</v>
      </c>
      <c r="BH467" t="s">
        <v>7872</v>
      </c>
      <c r="BJ467" s="1"/>
      <c r="BK467">
        <v>13.66104</v>
      </c>
    </row>
    <row r="468" spans="1:63" ht="75.75" x14ac:dyDescent="0.3">
      <c r="A468">
        <v>8307</v>
      </c>
      <c r="B468" t="s">
        <v>7873</v>
      </c>
      <c r="C468" t="s">
        <v>7874</v>
      </c>
      <c r="D468" t="s">
        <v>7875</v>
      </c>
      <c r="E468" t="s">
        <v>7876</v>
      </c>
      <c r="F468" s="1">
        <v>44560</v>
      </c>
      <c r="G468" s="1">
        <v>45254</v>
      </c>
      <c r="H468" t="s">
        <v>119</v>
      </c>
      <c r="I468" t="s">
        <v>515</v>
      </c>
      <c r="K468" t="s">
        <v>100</v>
      </c>
      <c r="L468" t="s">
        <v>133</v>
      </c>
      <c r="M468" t="s">
        <v>120</v>
      </c>
      <c r="N468" t="s">
        <v>7838</v>
      </c>
      <c r="P468" t="s">
        <v>5320</v>
      </c>
      <c r="Q468" t="s">
        <v>5321</v>
      </c>
      <c r="R468" t="s">
        <v>676</v>
      </c>
      <c r="S468" t="s">
        <v>5322</v>
      </c>
      <c r="T468" t="s">
        <v>7840</v>
      </c>
      <c r="U468" t="s">
        <v>7841</v>
      </c>
      <c r="V468" t="s">
        <v>7842</v>
      </c>
      <c r="W468" t="s">
        <v>7843</v>
      </c>
      <c r="Z468">
        <v>474</v>
      </c>
      <c r="AA468" t="s">
        <v>346</v>
      </c>
      <c r="AB468" t="s">
        <v>347</v>
      </c>
      <c r="AC468" t="s">
        <v>348</v>
      </c>
      <c r="AD468" t="s">
        <v>82</v>
      </c>
      <c r="AE468" s="4" t="s">
        <v>7877</v>
      </c>
      <c r="AF468" s="3">
        <f>5000000</f>
        <v>5000000</v>
      </c>
      <c r="AG468" s="3" t="s">
        <v>19447</v>
      </c>
      <c r="AH468" t="s">
        <v>7878</v>
      </c>
      <c r="AI468" t="s">
        <v>7879</v>
      </c>
      <c r="AJ468" t="s">
        <v>7880</v>
      </c>
      <c r="AK468" t="s">
        <v>7881</v>
      </c>
      <c r="AL468" t="s">
        <v>7882</v>
      </c>
      <c r="AM468" t="s">
        <v>7883</v>
      </c>
      <c r="AN468" t="s">
        <v>7876</v>
      </c>
      <c r="AO468" t="s">
        <v>7884</v>
      </c>
      <c r="AP468" t="s">
        <v>7885</v>
      </c>
      <c r="AQ468" t="s">
        <v>7886</v>
      </c>
      <c r="AR468">
        <v>0.42</v>
      </c>
      <c r="AS468" t="s">
        <v>890</v>
      </c>
      <c r="AT468">
        <v>0</v>
      </c>
      <c r="AU468">
        <v>319279.68082094198</v>
      </c>
      <c r="AV468">
        <v>199085.61125510852</v>
      </c>
      <c r="AW468">
        <v>1034.49388</v>
      </c>
      <c r="AX468">
        <v>2264.4153208491402</v>
      </c>
      <c r="AY468">
        <v>1141.0001562357736</v>
      </c>
      <c r="AZ468">
        <v>4512.7311899999995</v>
      </c>
      <c r="BA468">
        <v>307.87288000000001</v>
      </c>
      <c r="BB468">
        <v>1037.0503592942059</v>
      </c>
      <c r="BC468">
        <v>66.232297069969079</v>
      </c>
      <c r="BD468">
        <v>646.64874429702456</v>
      </c>
      <c r="BE468">
        <v>41.298892911383312</v>
      </c>
      <c r="BF468">
        <v>959</v>
      </c>
      <c r="BG468" t="s">
        <v>7887</v>
      </c>
      <c r="BH468" t="s">
        <v>7888</v>
      </c>
      <c r="BJ468" s="1"/>
      <c r="BK468">
        <v>30.662099999999999</v>
      </c>
    </row>
    <row r="469" spans="1:63" ht="45.75" x14ac:dyDescent="0.3">
      <c r="A469">
        <v>8308</v>
      </c>
      <c r="B469" t="s">
        <v>7889</v>
      </c>
      <c r="C469" t="s">
        <v>7890</v>
      </c>
      <c r="D469" t="s">
        <v>7891</v>
      </c>
      <c r="E469" t="s">
        <v>7892</v>
      </c>
      <c r="F469" s="1">
        <v>44885</v>
      </c>
      <c r="G469" s="1">
        <v>45260</v>
      </c>
      <c r="H469" t="s">
        <v>119</v>
      </c>
      <c r="I469" t="s">
        <v>616</v>
      </c>
      <c r="K469" t="s">
        <v>99</v>
      </c>
      <c r="L469" t="s">
        <v>100</v>
      </c>
      <c r="M469" t="s">
        <v>120</v>
      </c>
      <c r="N469" t="s">
        <v>7838</v>
      </c>
      <c r="O469" t="s">
        <v>7893</v>
      </c>
      <c r="P469" t="s">
        <v>7894</v>
      </c>
      <c r="Q469" t="s">
        <v>7895</v>
      </c>
      <c r="R469" t="s">
        <v>676</v>
      </c>
      <c r="S469" t="s">
        <v>7896</v>
      </c>
      <c r="T469" t="s">
        <v>7840</v>
      </c>
      <c r="U469" t="s">
        <v>7841</v>
      </c>
      <c r="V469" t="s">
        <v>7842</v>
      </c>
      <c r="W469" t="s">
        <v>7843</v>
      </c>
      <c r="Z469">
        <v>474</v>
      </c>
      <c r="AA469" t="s">
        <v>346</v>
      </c>
      <c r="AB469" t="s">
        <v>347</v>
      </c>
      <c r="AC469" t="s">
        <v>348</v>
      </c>
      <c r="AD469" t="s">
        <v>82</v>
      </c>
      <c r="AE469" s="4" t="s">
        <v>7897</v>
      </c>
      <c r="AF469" s="3">
        <f>6500000+96000</f>
        <v>6596000</v>
      </c>
      <c r="AG469" s="3" t="s">
        <v>19447</v>
      </c>
      <c r="AH469" t="s">
        <v>7898</v>
      </c>
      <c r="AI469" t="s">
        <v>7899</v>
      </c>
      <c r="AJ469" t="s">
        <v>7900</v>
      </c>
      <c r="AK469" t="s">
        <v>7901</v>
      </c>
      <c r="AL469" t="s">
        <v>7902</v>
      </c>
      <c r="AM469" t="s">
        <v>7903</v>
      </c>
      <c r="AN469" t="s">
        <v>7892</v>
      </c>
      <c r="AO469" t="s">
        <v>7904</v>
      </c>
      <c r="AP469" t="s">
        <v>7905</v>
      </c>
      <c r="AQ469" t="s">
        <v>7906</v>
      </c>
      <c r="AR469">
        <v>0.3</v>
      </c>
      <c r="AS469" t="s">
        <v>94</v>
      </c>
      <c r="AT469">
        <v>0</v>
      </c>
      <c r="AU469">
        <v>17399.399314890077</v>
      </c>
      <c r="AV469">
        <v>6913.0163030835729</v>
      </c>
      <c r="AW469">
        <v>1527.4900399999999</v>
      </c>
      <c r="AX469">
        <v>2633.76971046269</v>
      </c>
      <c r="AY469">
        <v>1159.0195274494588</v>
      </c>
      <c r="AZ469">
        <v>5587.3131999999996</v>
      </c>
      <c r="BA469">
        <v>1424.8327200000001</v>
      </c>
      <c r="BB469">
        <v>12.211538288431553</v>
      </c>
      <c r="BC469">
        <v>2.4813230519438583</v>
      </c>
      <c r="BD469">
        <v>4.8518090622480745</v>
      </c>
      <c r="BE469">
        <v>0.98586315543809633</v>
      </c>
      <c r="BF469">
        <v>965</v>
      </c>
      <c r="BG469" t="s">
        <v>7907</v>
      </c>
      <c r="BH469" t="s">
        <v>7908</v>
      </c>
      <c r="BJ469" s="1"/>
      <c r="BK469">
        <v>21.142160000000001</v>
      </c>
    </row>
    <row r="470" spans="1:63" ht="90.75" x14ac:dyDescent="0.3">
      <c r="A470">
        <v>8309</v>
      </c>
      <c r="B470" t="s">
        <v>7909</v>
      </c>
      <c r="C470" t="s">
        <v>7910</v>
      </c>
      <c r="D470" t="s">
        <v>7911</v>
      </c>
      <c r="E470" t="s">
        <v>7912</v>
      </c>
      <c r="F470" s="1">
        <v>44530</v>
      </c>
      <c r="G470" s="1">
        <v>44895</v>
      </c>
      <c r="H470" t="s">
        <v>119</v>
      </c>
      <c r="I470" t="s">
        <v>66</v>
      </c>
      <c r="K470" t="s">
        <v>133</v>
      </c>
      <c r="L470" t="s">
        <v>100</v>
      </c>
      <c r="M470" t="s">
        <v>69</v>
      </c>
      <c r="N470" t="s">
        <v>7838</v>
      </c>
      <c r="O470" t="s">
        <v>7913</v>
      </c>
      <c r="P470" t="s">
        <v>3506</v>
      </c>
      <c r="Q470" t="s">
        <v>3507</v>
      </c>
      <c r="R470" t="s">
        <v>676</v>
      </c>
      <c r="S470" t="s">
        <v>3508</v>
      </c>
      <c r="T470" t="s">
        <v>7840</v>
      </c>
      <c r="U470" t="s">
        <v>7841</v>
      </c>
      <c r="V470" t="s">
        <v>7842</v>
      </c>
      <c r="W470" t="s">
        <v>7843</v>
      </c>
      <c r="Z470">
        <v>474</v>
      </c>
      <c r="AA470" t="s">
        <v>346</v>
      </c>
      <c r="AB470" t="s">
        <v>347</v>
      </c>
      <c r="AC470" t="s">
        <v>348</v>
      </c>
      <c r="AD470" t="s">
        <v>82</v>
      </c>
      <c r="AE470" s="4" t="s">
        <v>7914</v>
      </c>
      <c r="AF470" s="3">
        <f>5800000+3000000</f>
        <v>8800000</v>
      </c>
      <c r="AG470" s="3" t="s">
        <v>19447</v>
      </c>
      <c r="AH470" t="s">
        <v>7915</v>
      </c>
      <c r="AI470" t="s">
        <v>7916</v>
      </c>
      <c r="AJ470" t="s">
        <v>7917</v>
      </c>
      <c r="AK470" t="s">
        <v>7918</v>
      </c>
      <c r="AL470" t="s">
        <v>7919</v>
      </c>
      <c r="AM470" t="s">
        <v>7920</v>
      </c>
      <c r="AN470" t="s">
        <v>7921</v>
      </c>
      <c r="AO470" t="s">
        <v>7922</v>
      </c>
      <c r="AP470" t="s">
        <v>7923</v>
      </c>
      <c r="AQ470" t="s">
        <v>7924</v>
      </c>
      <c r="AR470">
        <v>0.42</v>
      </c>
      <c r="AS470" t="s">
        <v>94</v>
      </c>
      <c r="AT470">
        <v>0</v>
      </c>
      <c r="AU470">
        <v>308355.4962405159</v>
      </c>
      <c r="AV470">
        <v>177912.10070087051</v>
      </c>
      <c r="AW470">
        <v>774.82381999999996</v>
      </c>
      <c r="AX470">
        <v>1811.62285881507</v>
      </c>
      <c r="AY470">
        <v>1036.9801840863029</v>
      </c>
      <c r="AZ470">
        <v>6148.5056300000006</v>
      </c>
      <c r="BA470">
        <v>721.60914000000002</v>
      </c>
      <c r="BB470">
        <v>427.31650577557247</v>
      </c>
      <c r="BC470">
        <v>44.883601884938514</v>
      </c>
      <c r="BD470">
        <v>246.54912311791182</v>
      </c>
      <c r="BE470">
        <v>25.896525262979047</v>
      </c>
      <c r="BF470">
        <v>600</v>
      </c>
      <c r="BG470" t="s">
        <v>7925</v>
      </c>
      <c r="BH470" t="s">
        <v>7926</v>
      </c>
      <c r="BJ470" s="1"/>
      <c r="BK470">
        <v>19.02806</v>
      </c>
    </row>
    <row r="471" spans="1:63" ht="45.75" x14ac:dyDescent="0.3">
      <c r="A471">
        <v>8310</v>
      </c>
      <c r="B471" t="s">
        <v>7927</v>
      </c>
      <c r="C471" t="s">
        <v>7928</v>
      </c>
      <c r="D471" t="s">
        <v>7929</v>
      </c>
      <c r="E471" t="s">
        <v>7930</v>
      </c>
      <c r="F471" s="1">
        <v>44824</v>
      </c>
      <c r="G471" s="1">
        <v>44895</v>
      </c>
      <c r="H471" t="s">
        <v>119</v>
      </c>
      <c r="I471" t="s">
        <v>66</v>
      </c>
      <c r="K471" t="s">
        <v>99</v>
      </c>
      <c r="L471" t="s">
        <v>100</v>
      </c>
      <c r="M471" t="s">
        <v>69</v>
      </c>
      <c r="N471" t="s">
        <v>7838</v>
      </c>
      <c r="O471" t="s">
        <v>7931</v>
      </c>
      <c r="P471" t="s">
        <v>7932</v>
      </c>
      <c r="Q471" t="s">
        <v>7933</v>
      </c>
      <c r="R471" t="s">
        <v>676</v>
      </c>
      <c r="S471" t="s">
        <v>7934</v>
      </c>
      <c r="T471" t="s">
        <v>7840</v>
      </c>
      <c r="U471" t="s">
        <v>7841</v>
      </c>
      <c r="V471" t="s">
        <v>7842</v>
      </c>
      <c r="W471" t="s">
        <v>7843</v>
      </c>
      <c r="Z471">
        <v>474</v>
      </c>
      <c r="AA471" t="s">
        <v>346</v>
      </c>
      <c r="AB471" t="s">
        <v>347</v>
      </c>
      <c r="AC471" t="s">
        <v>348</v>
      </c>
      <c r="AD471" t="s">
        <v>82</v>
      </c>
      <c r="AE471" s="4" t="s">
        <v>7935</v>
      </c>
      <c r="AF471" s="3">
        <f>3500000</f>
        <v>3500000</v>
      </c>
      <c r="AG471" s="3" t="s">
        <v>19447</v>
      </c>
      <c r="AH471" t="s">
        <v>7936</v>
      </c>
      <c r="AI471" t="s">
        <v>7937</v>
      </c>
      <c r="AJ471" t="s">
        <v>7938</v>
      </c>
      <c r="AK471" t="s">
        <v>7939</v>
      </c>
      <c r="AL471" t="s">
        <v>7940</v>
      </c>
      <c r="AM471" t="s">
        <v>7941</v>
      </c>
      <c r="AN471" t="s">
        <v>7930</v>
      </c>
      <c r="AO471" t="s">
        <v>7942</v>
      </c>
      <c r="AP471" t="s">
        <v>7943</v>
      </c>
      <c r="AQ471" t="s">
        <v>7944</v>
      </c>
      <c r="AR471">
        <v>0.3</v>
      </c>
      <c r="AS471" t="s">
        <v>94</v>
      </c>
      <c r="AT471">
        <v>0</v>
      </c>
      <c r="AU471">
        <v>14270.8342185118</v>
      </c>
      <c r="AV471">
        <v>6715.0934795737976</v>
      </c>
      <c r="AW471">
        <v>430.07898</v>
      </c>
      <c r="AX471">
        <v>409.54396848417298</v>
      </c>
      <c r="AY471">
        <v>125.85154436627303</v>
      </c>
      <c r="AZ471">
        <v>4000.123889</v>
      </c>
      <c r="BA471">
        <v>228.86992000000001</v>
      </c>
      <c r="BB471">
        <v>62.353472306504067</v>
      </c>
      <c r="BC471">
        <v>3.3745223717615995</v>
      </c>
      <c r="BD471">
        <v>29.340218581689534</v>
      </c>
      <c r="BE471">
        <v>1.5878702553980963</v>
      </c>
      <c r="BF471">
        <v>600</v>
      </c>
      <c r="BG471" t="s">
        <v>7945</v>
      </c>
      <c r="BH471" t="s">
        <v>7946</v>
      </c>
      <c r="BJ471" s="1"/>
      <c r="BK471">
        <v>6.8305300000000004</v>
      </c>
    </row>
    <row r="472" spans="1:63" ht="45" x14ac:dyDescent="0.25">
      <c r="A472">
        <v>8311</v>
      </c>
      <c r="B472" t="s">
        <v>7947</v>
      </c>
      <c r="C472" t="s">
        <v>7948</v>
      </c>
      <c r="D472" t="s">
        <v>7949</v>
      </c>
      <c r="E472" t="s">
        <v>7950</v>
      </c>
      <c r="F472" s="1">
        <v>44711</v>
      </c>
      <c r="G472" s="1">
        <v>44895</v>
      </c>
      <c r="H472" t="s">
        <v>119</v>
      </c>
      <c r="I472" t="s">
        <v>66</v>
      </c>
      <c r="K472" t="s">
        <v>133</v>
      </c>
      <c r="L472" t="s">
        <v>100</v>
      </c>
      <c r="M472" t="s">
        <v>69</v>
      </c>
      <c r="N472" t="s">
        <v>7838</v>
      </c>
      <c r="P472" t="s">
        <v>7894</v>
      </c>
      <c r="Q472" t="s">
        <v>7895</v>
      </c>
      <c r="R472" t="s">
        <v>676</v>
      </c>
      <c r="S472" t="s">
        <v>7896</v>
      </c>
      <c r="T472" t="s">
        <v>7840</v>
      </c>
      <c r="U472" t="s">
        <v>7841</v>
      </c>
      <c r="V472" t="s">
        <v>7842</v>
      </c>
      <c r="W472" t="s">
        <v>7843</v>
      </c>
      <c r="Z472">
        <v>474</v>
      </c>
      <c r="AA472" t="s">
        <v>346</v>
      </c>
      <c r="AB472" t="s">
        <v>347</v>
      </c>
      <c r="AC472" t="s">
        <v>348</v>
      </c>
      <c r="AD472" t="s">
        <v>82</v>
      </c>
      <c r="AE472" s="4" t="s">
        <v>7951</v>
      </c>
      <c r="AH472" t="s">
        <v>7952</v>
      </c>
      <c r="AI472" t="s">
        <v>7953</v>
      </c>
      <c r="AJ472" t="s">
        <v>7954</v>
      </c>
      <c r="AK472" t="s">
        <v>7955</v>
      </c>
      <c r="AL472" t="s">
        <v>7956</v>
      </c>
      <c r="AM472" t="s">
        <v>7957</v>
      </c>
      <c r="AN472" t="s">
        <v>7958</v>
      </c>
      <c r="AO472" t="s">
        <v>7959</v>
      </c>
      <c r="AP472" t="s">
        <v>7960</v>
      </c>
      <c r="AQ472" t="s">
        <v>7961</v>
      </c>
      <c r="AR472">
        <v>0.42</v>
      </c>
      <c r="AS472" t="s">
        <v>94</v>
      </c>
      <c r="AT472">
        <v>0</v>
      </c>
      <c r="AU472">
        <v>29025.42552917654</v>
      </c>
      <c r="AV472">
        <v>15276.612334285455</v>
      </c>
      <c r="AW472">
        <v>1433.4915599999999</v>
      </c>
      <c r="AX472">
        <v>2633.0420318270499</v>
      </c>
      <c r="AY472">
        <v>1220.5077083196318</v>
      </c>
      <c r="AZ472">
        <v>2346.5878200000002</v>
      </c>
      <c r="BA472">
        <v>1299.03424</v>
      </c>
      <c r="BB472">
        <v>22.343849480962518</v>
      </c>
      <c r="BC472">
        <v>7.961720949531597</v>
      </c>
      <c r="BD472">
        <v>11.759976653337063</v>
      </c>
      <c r="BE472">
        <v>4.1903993565052797</v>
      </c>
      <c r="BF472">
        <v>600</v>
      </c>
      <c r="BG472" t="s">
        <v>7962</v>
      </c>
      <c r="BH472" t="s">
        <v>7963</v>
      </c>
      <c r="BJ472" s="1"/>
      <c r="BK472">
        <v>21.142160000000001</v>
      </c>
    </row>
    <row r="473" spans="1:63" ht="30" x14ac:dyDescent="0.25">
      <c r="A473">
        <v>8312</v>
      </c>
      <c r="B473" t="s">
        <v>7964</v>
      </c>
      <c r="C473" t="s">
        <v>7965</v>
      </c>
      <c r="D473" t="s">
        <v>7966</v>
      </c>
      <c r="E473" t="s">
        <v>7967</v>
      </c>
      <c r="F473" s="1">
        <v>43951</v>
      </c>
      <c r="G473" s="1">
        <v>43951</v>
      </c>
      <c r="H473" t="s">
        <v>131</v>
      </c>
      <c r="I473" t="s">
        <v>616</v>
      </c>
      <c r="K473" t="s">
        <v>67</v>
      </c>
      <c r="L473" t="s">
        <v>132</v>
      </c>
      <c r="M473" t="s">
        <v>69</v>
      </c>
      <c r="N473" t="s">
        <v>7838</v>
      </c>
      <c r="O473" t="s">
        <v>7968</v>
      </c>
      <c r="P473" t="s">
        <v>3430</v>
      </c>
      <c r="Q473" t="s">
        <v>3431</v>
      </c>
      <c r="R473" t="s">
        <v>676</v>
      </c>
      <c r="S473" t="s">
        <v>3432</v>
      </c>
      <c r="T473" t="s">
        <v>7840</v>
      </c>
      <c r="U473" t="s">
        <v>7841</v>
      </c>
      <c r="V473" t="s">
        <v>7842</v>
      </c>
      <c r="W473" t="s">
        <v>7843</v>
      </c>
      <c r="Z473">
        <v>474</v>
      </c>
      <c r="AA473" t="s">
        <v>346</v>
      </c>
      <c r="AB473" t="s">
        <v>347</v>
      </c>
      <c r="AC473" t="s">
        <v>348</v>
      </c>
      <c r="AD473" t="s">
        <v>82</v>
      </c>
      <c r="AE473" s="4" t="s">
        <v>7969</v>
      </c>
      <c r="AH473" t="s">
        <v>7970</v>
      </c>
      <c r="AI473" t="s">
        <v>7971</v>
      </c>
      <c r="AJ473" t="s">
        <v>7972</v>
      </c>
      <c r="AK473" t="s">
        <v>7973</v>
      </c>
      <c r="AL473" t="s">
        <v>7974</v>
      </c>
      <c r="AM473" t="s">
        <v>7975</v>
      </c>
      <c r="AN473" t="s">
        <v>7967</v>
      </c>
      <c r="AO473" t="s">
        <v>7976</v>
      </c>
      <c r="AP473" t="s">
        <v>7977</v>
      </c>
      <c r="AQ473" t="s">
        <v>7978</v>
      </c>
      <c r="AR473">
        <v>0.9</v>
      </c>
      <c r="AS473" t="s">
        <v>94</v>
      </c>
      <c r="AT473">
        <v>0</v>
      </c>
      <c r="AU473">
        <v>42637.3935478649</v>
      </c>
      <c r="AV473">
        <v>42211.297588601286</v>
      </c>
      <c r="AX473">
        <v>672.78824187929501</v>
      </c>
      <c r="AY473">
        <v>704.75773584682861</v>
      </c>
      <c r="AZ473">
        <v>12322.65422</v>
      </c>
      <c r="BF473">
        <v>-344</v>
      </c>
      <c r="BJ473" s="1"/>
    </row>
    <row r="474" spans="1:63" x14ac:dyDescent="0.25">
      <c r="A474">
        <v>8313</v>
      </c>
      <c r="B474" t="s">
        <v>7979</v>
      </c>
      <c r="C474" t="s">
        <v>7980</v>
      </c>
      <c r="D474" t="s">
        <v>7981</v>
      </c>
      <c r="E474" t="s">
        <v>7982</v>
      </c>
      <c r="F474" s="1">
        <v>44651</v>
      </c>
      <c r="G474" s="1">
        <v>44895</v>
      </c>
      <c r="H474" t="s">
        <v>119</v>
      </c>
      <c r="I474" t="s">
        <v>66</v>
      </c>
      <c r="K474" t="s">
        <v>133</v>
      </c>
      <c r="L474" t="s">
        <v>133</v>
      </c>
      <c r="M474" t="s">
        <v>69</v>
      </c>
      <c r="N474" t="s">
        <v>7838</v>
      </c>
      <c r="O474" t="s">
        <v>7983</v>
      </c>
      <c r="P474" t="s">
        <v>2051</v>
      </c>
      <c r="Q474" t="s">
        <v>2052</v>
      </c>
      <c r="R474" t="s">
        <v>676</v>
      </c>
      <c r="S474" t="s">
        <v>2053</v>
      </c>
      <c r="T474" t="s">
        <v>7840</v>
      </c>
      <c r="U474" t="s">
        <v>7841</v>
      </c>
      <c r="V474" t="s">
        <v>7842</v>
      </c>
      <c r="W474" t="s">
        <v>7843</v>
      </c>
      <c r="Z474">
        <v>474</v>
      </c>
      <c r="AA474" t="s">
        <v>346</v>
      </c>
      <c r="AB474" t="s">
        <v>347</v>
      </c>
      <c r="AC474" t="s">
        <v>348</v>
      </c>
      <c r="AD474" t="s">
        <v>82</v>
      </c>
      <c r="AE474" s="4" t="s">
        <v>7984</v>
      </c>
      <c r="AH474" t="s">
        <v>7985</v>
      </c>
      <c r="AI474" t="s">
        <v>7986</v>
      </c>
      <c r="AJ474" t="s">
        <v>7987</v>
      </c>
      <c r="AK474" t="s">
        <v>7988</v>
      </c>
      <c r="AL474" t="s">
        <v>7989</v>
      </c>
      <c r="AM474" t="s">
        <v>7990</v>
      </c>
      <c r="AN474" t="s">
        <v>7991</v>
      </c>
      <c r="AO474" t="s">
        <v>7992</v>
      </c>
      <c r="AP474" t="s">
        <v>7993</v>
      </c>
      <c r="AQ474" t="s">
        <v>7994</v>
      </c>
      <c r="AR474">
        <v>0.49</v>
      </c>
      <c r="AS474" t="s">
        <v>94</v>
      </c>
      <c r="AT474">
        <v>0</v>
      </c>
      <c r="AU474">
        <v>14270.8342185118</v>
      </c>
      <c r="AV474">
        <v>9411.3490936008693</v>
      </c>
      <c r="AW474">
        <v>270.63587999999999</v>
      </c>
      <c r="AX474">
        <v>363.83900848417301</v>
      </c>
      <c r="AY474">
        <v>91.133876954887384</v>
      </c>
      <c r="AZ474">
        <v>2905.3562310000002</v>
      </c>
      <c r="BA474">
        <v>188.94911999999999</v>
      </c>
      <c r="BB474">
        <v>75.527391810619719</v>
      </c>
      <c r="BC474">
        <v>4.6119670167327973</v>
      </c>
      <c r="BD474">
        <v>49.80890672367709</v>
      </c>
      <c r="BE474">
        <v>3.0415062594127513</v>
      </c>
      <c r="BF474">
        <v>600</v>
      </c>
      <c r="BG474" t="s">
        <v>7995</v>
      </c>
      <c r="BH474" t="s">
        <v>7996</v>
      </c>
      <c r="BJ474" s="1"/>
      <c r="BK474">
        <v>13.66104</v>
      </c>
    </row>
    <row r="475" spans="1:63" ht="45.75" x14ac:dyDescent="0.3">
      <c r="A475">
        <v>8314</v>
      </c>
      <c r="B475" t="s">
        <v>7997</v>
      </c>
      <c r="C475" t="s">
        <v>7998</v>
      </c>
      <c r="D475" t="s">
        <v>7999</v>
      </c>
      <c r="E475" t="s">
        <v>8000</v>
      </c>
      <c r="F475" s="1">
        <v>44530</v>
      </c>
      <c r="G475" s="1">
        <v>44530</v>
      </c>
      <c r="H475" t="s">
        <v>119</v>
      </c>
      <c r="I475" t="s">
        <v>639</v>
      </c>
      <c r="K475" t="s">
        <v>99</v>
      </c>
      <c r="L475" t="s">
        <v>99</v>
      </c>
      <c r="M475" t="s">
        <v>120</v>
      </c>
      <c r="N475" t="s">
        <v>8001</v>
      </c>
      <c r="P475" t="s">
        <v>8002</v>
      </c>
      <c r="Q475" t="s">
        <v>8003</v>
      </c>
      <c r="R475" t="s">
        <v>5137</v>
      </c>
      <c r="S475" t="s">
        <v>8004</v>
      </c>
      <c r="T475" t="s">
        <v>8005</v>
      </c>
      <c r="U475" t="s">
        <v>8006</v>
      </c>
      <c r="V475" t="s">
        <v>8007</v>
      </c>
      <c r="W475" t="s">
        <v>8008</v>
      </c>
      <c r="Z475">
        <v>474</v>
      </c>
      <c r="AA475" t="s">
        <v>346</v>
      </c>
      <c r="AB475" t="s">
        <v>347</v>
      </c>
      <c r="AC475" t="s">
        <v>348</v>
      </c>
      <c r="AD475" t="s">
        <v>82</v>
      </c>
      <c r="AE475" s="4" t="s">
        <v>8009</v>
      </c>
      <c r="AF475" s="3">
        <f>2900000</f>
        <v>2900000</v>
      </c>
      <c r="AG475" s="3" t="s">
        <v>19447</v>
      </c>
      <c r="AH475" t="s">
        <v>8010</v>
      </c>
      <c r="AI475" t="s">
        <v>8011</v>
      </c>
      <c r="AJ475" t="s">
        <v>8012</v>
      </c>
      <c r="AK475" t="s">
        <v>8013</v>
      </c>
      <c r="AL475" t="s">
        <v>8014</v>
      </c>
      <c r="AM475" t="s">
        <v>8015</v>
      </c>
      <c r="AN475" t="s">
        <v>8016</v>
      </c>
      <c r="AO475" t="s">
        <v>8017</v>
      </c>
      <c r="AP475" t="s">
        <v>8018</v>
      </c>
      <c r="AQ475" t="s">
        <v>7999</v>
      </c>
      <c r="AR475">
        <v>0.25</v>
      </c>
      <c r="AS475" t="s">
        <v>94</v>
      </c>
      <c r="AT475">
        <v>0</v>
      </c>
      <c r="AU475">
        <v>24849.996379523254</v>
      </c>
      <c r="AV475">
        <v>10070.832947497314</v>
      </c>
      <c r="AW475">
        <v>1617.7180800000001</v>
      </c>
      <c r="AX475">
        <v>1917.3736075000002</v>
      </c>
      <c r="AY475">
        <v>255.81832148283675</v>
      </c>
      <c r="AZ475">
        <v>643.31941399999994</v>
      </c>
      <c r="BA475">
        <v>225.11099999999999</v>
      </c>
      <c r="BB475">
        <v>110.38996930191442</v>
      </c>
      <c r="BC475">
        <v>28.614838885091441</v>
      </c>
      <c r="BD475">
        <v>44.73718719874779</v>
      </c>
      <c r="BE475">
        <v>11.596591718973714</v>
      </c>
      <c r="BF475">
        <v>235</v>
      </c>
      <c r="BG475" t="s">
        <v>8019</v>
      </c>
      <c r="BH475" t="s">
        <v>8020</v>
      </c>
      <c r="BJ475" s="1"/>
      <c r="BK475">
        <v>43.263469999999998</v>
      </c>
    </row>
    <row r="476" spans="1:63" ht="45" x14ac:dyDescent="0.25">
      <c r="A476">
        <v>8316</v>
      </c>
      <c r="B476" t="s">
        <v>8021</v>
      </c>
      <c r="C476" t="s">
        <v>8022</v>
      </c>
      <c r="D476" t="s">
        <v>8023</v>
      </c>
      <c r="E476" t="s">
        <v>8024</v>
      </c>
      <c r="F476" s="1">
        <v>44255</v>
      </c>
      <c r="G476" s="1">
        <v>44255</v>
      </c>
      <c r="H476" t="s">
        <v>119</v>
      </c>
      <c r="I476" t="s">
        <v>616</v>
      </c>
      <c r="K476" t="s">
        <v>68</v>
      </c>
      <c r="L476" t="s">
        <v>99</v>
      </c>
      <c r="M476" t="s">
        <v>120</v>
      </c>
      <c r="N476" t="s">
        <v>8001</v>
      </c>
      <c r="P476" t="s">
        <v>8025</v>
      </c>
      <c r="Q476" t="s">
        <v>8026</v>
      </c>
      <c r="R476" t="s">
        <v>5137</v>
      </c>
      <c r="S476" t="s">
        <v>8027</v>
      </c>
      <c r="T476" t="s">
        <v>8028</v>
      </c>
      <c r="U476" t="s">
        <v>8029</v>
      </c>
      <c r="V476" t="s">
        <v>8030</v>
      </c>
      <c r="W476" t="s">
        <v>8031</v>
      </c>
      <c r="Z476">
        <v>474</v>
      </c>
      <c r="AA476" t="s">
        <v>346</v>
      </c>
      <c r="AB476" t="s">
        <v>347</v>
      </c>
      <c r="AC476" t="s">
        <v>348</v>
      </c>
      <c r="AD476" t="s">
        <v>82</v>
      </c>
      <c r="AE476" s="4" t="s">
        <v>8032</v>
      </c>
      <c r="AH476" t="s">
        <v>8033</v>
      </c>
      <c r="AI476" t="s">
        <v>8034</v>
      </c>
      <c r="AJ476" t="s">
        <v>8035</v>
      </c>
      <c r="AK476" t="s">
        <v>8036</v>
      </c>
      <c r="AL476" t="s">
        <v>8037</v>
      </c>
      <c r="AM476" t="s">
        <v>8038</v>
      </c>
      <c r="AN476" t="s">
        <v>8039</v>
      </c>
      <c r="AO476" t="s">
        <v>8040</v>
      </c>
      <c r="AP476" t="s">
        <v>8041</v>
      </c>
      <c r="AQ476" t="s">
        <v>8042</v>
      </c>
      <c r="AR476">
        <v>0.4</v>
      </c>
      <c r="AS476" t="s">
        <v>154</v>
      </c>
      <c r="AT476">
        <v>2</v>
      </c>
      <c r="AU476">
        <v>30311.980850534921</v>
      </c>
      <c r="AV476">
        <v>16339.027489655637</v>
      </c>
      <c r="AW476">
        <v>270.81648000000001</v>
      </c>
      <c r="AX476">
        <v>1122.3920900000001</v>
      </c>
      <c r="AY476">
        <v>196.17820709660049</v>
      </c>
      <c r="AZ476">
        <v>1747.464635</v>
      </c>
      <c r="BA476">
        <v>225.68039999999999</v>
      </c>
      <c r="BB476">
        <v>134.31375011093084</v>
      </c>
      <c r="BC476">
        <v>15.362266996523608</v>
      </c>
      <c r="BD476">
        <v>72.398965482406254</v>
      </c>
      <c r="BE476">
        <v>8.2807027359018406</v>
      </c>
      <c r="BF476">
        <v>-40</v>
      </c>
      <c r="BG476" t="s">
        <v>8043</v>
      </c>
      <c r="BH476" t="s">
        <v>8043</v>
      </c>
      <c r="BJ476" s="1"/>
    </row>
    <row r="477" spans="1:63" ht="30.75" x14ac:dyDescent="0.3">
      <c r="A477">
        <v>8317</v>
      </c>
      <c r="B477" t="s">
        <v>8044</v>
      </c>
      <c r="C477" t="s">
        <v>8045</v>
      </c>
      <c r="D477" t="s">
        <v>8046</v>
      </c>
      <c r="E477" t="s">
        <v>8047</v>
      </c>
      <c r="F477" s="1">
        <v>44407</v>
      </c>
      <c r="G477" s="1">
        <v>44407</v>
      </c>
      <c r="H477" t="s">
        <v>98</v>
      </c>
      <c r="I477" t="s">
        <v>639</v>
      </c>
      <c r="K477" t="s">
        <v>100</v>
      </c>
      <c r="L477" t="s">
        <v>100</v>
      </c>
      <c r="M477" t="s">
        <v>120</v>
      </c>
      <c r="N477" t="s">
        <v>8048</v>
      </c>
      <c r="P477" t="s">
        <v>8049</v>
      </c>
      <c r="Q477" t="s">
        <v>8050</v>
      </c>
      <c r="R477" t="s">
        <v>5137</v>
      </c>
      <c r="S477" t="s">
        <v>8051</v>
      </c>
      <c r="T477" t="s">
        <v>8052</v>
      </c>
      <c r="U477" t="s">
        <v>8053</v>
      </c>
      <c r="V477" t="s">
        <v>8030</v>
      </c>
      <c r="W477" t="s">
        <v>8031</v>
      </c>
      <c r="Z477">
        <v>474</v>
      </c>
      <c r="AA477" t="s">
        <v>346</v>
      </c>
      <c r="AB477" t="s">
        <v>347</v>
      </c>
      <c r="AC477" t="s">
        <v>348</v>
      </c>
      <c r="AD477" t="s">
        <v>82</v>
      </c>
      <c r="AE477" s="4" t="s">
        <v>8054</v>
      </c>
      <c r="AF477" s="3">
        <f>400000</f>
        <v>400000</v>
      </c>
      <c r="AG477" s="3" t="s">
        <v>19447</v>
      </c>
      <c r="AH477" t="s">
        <v>8055</v>
      </c>
      <c r="AI477" t="s">
        <v>8056</v>
      </c>
      <c r="AJ477" t="s">
        <v>8057</v>
      </c>
      <c r="AK477" t="s">
        <v>8058</v>
      </c>
      <c r="AL477" t="s">
        <v>8059</v>
      </c>
      <c r="AM477" t="s">
        <v>8060</v>
      </c>
      <c r="AN477" t="s">
        <v>8061</v>
      </c>
      <c r="AO477" t="s">
        <v>8062</v>
      </c>
      <c r="AP477" t="s">
        <v>8063</v>
      </c>
      <c r="AQ477" t="s">
        <v>8064</v>
      </c>
      <c r="AR477">
        <v>0.36</v>
      </c>
      <c r="AS477" t="s">
        <v>94</v>
      </c>
      <c r="AT477">
        <v>0</v>
      </c>
      <c r="AU477">
        <v>6.3638451598010999</v>
      </c>
      <c r="AV477">
        <v>0</v>
      </c>
      <c r="AW477">
        <v>281.22503999999998</v>
      </c>
      <c r="AX477">
        <v>473.78877333333338</v>
      </c>
      <c r="AY477">
        <v>61.185752475518846</v>
      </c>
      <c r="AZ477">
        <v>540.71885099999997</v>
      </c>
      <c r="BA477">
        <v>314.7518</v>
      </c>
      <c r="BB477">
        <v>2.0218614031122618E-2</v>
      </c>
      <c r="BC477">
        <v>7.4389988158706571E-3</v>
      </c>
      <c r="BD477">
        <v>0</v>
      </c>
      <c r="BE477">
        <v>0</v>
      </c>
      <c r="BF477">
        <v>112</v>
      </c>
      <c r="BG477" t="s">
        <v>8065</v>
      </c>
      <c r="BH477" t="s">
        <v>8066</v>
      </c>
      <c r="BJ477" s="1"/>
    </row>
    <row r="478" spans="1:63" x14ac:dyDescent="0.25">
      <c r="A478">
        <v>8318</v>
      </c>
      <c r="B478" t="s">
        <v>8067</v>
      </c>
      <c r="C478" t="s">
        <v>8068</v>
      </c>
      <c r="D478" t="s">
        <v>8069</v>
      </c>
      <c r="E478" t="s">
        <v>8070</v>
      </c>
      <c r="F478" s="1">
        <v>44377</v>
      </c>
      <c r="G478" s="1">
        <v>44377</v>
      </c>
      <c r="H478" t="s">
        <v>119</v>
      </c>
      <c r="I478" t="s">
        <v>66</v>
      </c>
      <c r="K478" t="s">
        <v>99</v>
      </c>
      <c r="L478" t="s">
        <v>99</v>
      </c>
      <c r="M478" t="s">
        <v>120</v>
      </c>
      <c r="N478" t="s">
        <v>8048</v>
      </c>
      <c r="P478" t="s">
        <v>8025</v>
      </c>
      <c r="Q478" t="s">
        <v>8026</v>
      </c>
      <c r="R478" t="s">
        <v>5137</v>
      </c>
      <c r="S478" t="s">
        <v>8027</v>
      </c>
      <c r="T478" t="s">
        <v>8052</v>
      </c>
      <c r="U478" t="s">
        <v>8053</v>
      </c>
      <c r="V478" t="s">
        <v>8030</v>
      </c>
      <c r="W478" t="s">
        <v>8031</v>
      </c>
      <c r="Z478">
        <v>474</v>
      </c>
      <c r="AA478" t="s">
        <v>346</v>
      </c>
      <c r="AB478" t="s">
        <v>347</v>
      </c>
      <c r="AC478" t="s">
        <v>348</v>
      </c>
      <c r="AD478" t="s">
        <v>82</v>
      </c>
      <c r="AE478" s="4" t="s">
        <v>8071</v>
      </c>
      <c r="AH478" t="s">
        <v>8072</v>
      </c>
      <c r="AI478" t="s">
        <v>8073</v>
      </c>
      <c r="AJ478" t="s">
        <v>8074</v>
      </c>
      <c r="AK478" t="s">
        <v>8075</v>
      </c>
      <c r="AL478" t="s">
        <v>8076</v>
      </c>
      <c r="AM478" t="s">
        <v>8077</v>
      </c>
      <c r="AN478" t="s">
        <v>8078</v>
      </c>
      <c r="AO478" t="s">
        <v>8079</v>
      </c>
      <c r="AP478" t="s">
        <v>8080</v>
      </c>
      <c r="AQ478" t="s">
        <v>8081</v>
      </c>
      <c r="AR478">
        <v>0.25</v>
      </c>
      <c r="AS478" t="s">
        <v>94</v>
      </c>
      <c r="AT478">
        <v>0</v>
      </c>
      <c r="AU478">
        <v>215.01677174911461</v>
      </c>
      <c r="AV478">
        <v>0</v>
      </c>
      <c r="AW478">
        <v>100.18841999999999</v>
      </c>
      <c r="AX478">
        <v>196.3417533333334</v>
      </c>
      <c r="AY478">
        <v>61.185752475518846</v>
      </c>
      <c r="AZ478">
        <v>610.33077100000003</v>
      </c>
      <c r="BA478">
        <v>83.775300000000001</v>
      </c>
      <c r="BB478">
        <v>2.566589099043687</v>
      </c>
      <c r="BC478">
        <v>0.30977509163597938</v>
      </c>
      <c r="BD478">
        <v>0</v>
      </c>
      <c r="BE478">
        <v>0</v>
      </c>
      <c r="BF478">
        <v>82</v>
      </c>
      <c r="BG478" t="s">
        <v>8082</v>
      </c>
      <c r="BH478" t="s">
        <v>8083</v>
      </c>
      <c r="BJ478" s="1"/>
      <c r="BK478">
        <v>69.611919999999998</v>
      </c>
    </row>
    <row r="479" spans="1:63" ht="30.75" x14ac:dyDescent="0.3">
      <c r="A479">
        <v>8319</v>
      </c>
      <c r="B479" t="s">
        <v>8084</v>
      </c>
      <c r="C479" t="s">
        <v>8085</v>
      </c>
      <c r="D479" t="s">
        <v>8086</v>
      </c>
      <c r="E479" t="s">
        <v>8087</v>
      </c>
      <c r="F479" s="1">
        <v>44681</v>
      </c>
      <c r="G479" s="1">
        <v>44681</v>
      </c>
      <c r="H479" t="s">
        <v>119</v>
      </c>
      <c r="I479" t="s">
        <v>639</v>
      </c>
      <c r="K479" t="s">
        <v>99</v>
      </c>
      <c r="L479" t="s">
        <v>100</v>
      </c>
      <c r="M479" t="s">
        <v>69</v>
      </c>
      <c r="N479" t="s">
        <v>8088</v>
      </c>
      <c r="P479" t="s">
        <v>8089</v>
      </c>
      <c r="Q479" t="s">
        <v>8090</v>
      </c>
      <c r="R479" t="s">
        <v>5137</v>
      </c>
      <c r="S479" t="s">
        <v>8091</v>
      </c>
      <c r="T479" t="s">
        <v>8005</v>
      </c>
      <c r="U479" t="s">
        <v>8006</v>
      </c>
      <c r="V479" t="s">
        <v>8007</v>
      </c>
      <c r="W479" t="s">
        <v>8008</v>
      </c>
      <c r="Z479">
        <v>474</v>
      </c>
      <c r="AA479" t="s">
        <v>346</v>
      </c>
      <c r="AB479" t="s">
        <v>347</v>
      </c>
      <c r="AC479" t="s">
        <v>348</v>
      </c>
      <c r="AD479" t="s">
        <v>82</v>
      </c>
      <c r="AE479" s="4" t="s">
        <v>8092</v>
      </c>
      <c r="AF479" s="3">
        <f>4700000</f>
        <v>4700000</v>
      </c>
      <c r="AG479" s="3" t="s">
        <v>19447</v>
      </c>
      <c r="AH479" t="s">
        <v>8093</v>
      </c>
      <c r="AI479" t="s">
        <v>8094</v>
      </c>
      <c r="AJ479" t="s">
        <v>8095</v>
      </c>
      <c r="AK479" t="s">
        <v>8096</v>
      </c>
      <c r="AL479" t="s">
        <v>8097</v>
      </c>
      <c r="AM479" t="s">
        <v>8098</v>
      </c>
      <c r="AN479" t="s">
        <v>8099</v>
      </c>
      <c r="AO479" t="s">
        <v>8100</v>
      </c>
      <c r="AP479" t="s">
        <v>8101</v>
      </c>
      <c r="AQ479" t="s">
        <v>8102</v>
      </c>
      <c r="AR479">
        <v>0.3</v>
      </c>
      <c r="AS479" t="s">
        <v>94</v>
      </c>
      <c r="AT479">
        <v>0</v>
      </c>
      <c r="AU479">
        <v>207475.41417455452</v>
      </c>
      <c r="AV479">
        <v>109043.73641893403</v>
      </c>
      <c r="AW479">
        <v>873.80705999999998</v>
      </c>
      <c r="AX479">
        <v>2316.5585266666667</v>
      </c>
      <c r="AY479">
        <v>1312.6606510362528</v>
      </c>
      <c r="AZ479">
        <v>2810.245148</v>
      </c>
      <c r="BA479">
        <v>809.20537999999999</v>
      </c>
      <c r="BB479">
        <v>256.39401232670315</v>
      </c>
      <c r="BC479">
        <v>57.322351160632998</v>
      </c>
      <c r="BD479">
        <v>134.75409224161859</v>
      </c>
      <c r="BE479">
        <v>30.127152056748329</v>
      </c>
      <c r="BF479">
        <v>386</v>
      </c>
      <c r="BG479" t="s">
        <v>8103</v>
      </c>
      <c r="BH479" t="s">
        <v>8104</v>
      </c>
      <c r="BJ479" s="1"/>
      <c r="BK479">
        <v>113.52598</v>
      </c>
    </row>
    <row r="480" spans="1:63" ht="30.75" x14ac:dyDescent="0.3">
      <c r="A480">
        <v>8320</v>
      </c>
      <c r="B480" t="s">
        <v>8105</v>
      </c>
      <c r="C480" t="s">
        <v>8106</v>
      </c>
      <c r="D480" t="s">
        <v>8107</v>
      </c>
      <c r="E480" t="s">
        <v>8108</v>
      </c>
      <c r="F480" s="1">
        <v>44439</v>
      </c>
      <c r="G480" s="1">
        <v>44439</v>
      </c>
      <c r="H480" t="s">
        <v>119</v>
      </c>
      <c r="I480" t="s">
        <v>639</v>
      </c>
      <c r="K480" t="s">
        <v>133</v>
      </c>
      <c r="L480" t="s">
        <v>100</v>
      </c>
      <c r="M480" t="s">
        <v>69</v>
      </c>
      <c r="N480" t="s">
        <v>8088</v>
      </c>
      <c r="P480" t="s">
        <v>8025</v>
      </c>
      <c r="Q480" t="s">
        <v>8026</v>
      </c>
      <c r="R480" t="s">
        <v>5137</v>
      </c>
      <c r="S480" t="s">
        <v>8027</v>
      </c>
      <c r="T480" t="s">
        <v>8005</v>
      </c>
      <c r="U480" t="s">
        <v>8006</v>
      </c>
      <c r="V480" t="s">
        <v>8007</v>
      </c>
      <c r="W480" t="s">
        <v>8008</v>
      </c>
      <c r="Z480">
        <v>474</v>
      </c>
      <c r="AA480" t="s">
        <v>346</v>
      </c>
      <c r="AB480" t="s">
        <v>347</v>
      </c>
      <c r="AC480" t="s">
        <v>348</v>
      </c>
      <c r="AD480" t="s">
        <v>82</v>
      </c>
      <c r="AE480" s="4" t="s">
        <v>8109</v>
      </c>
      <c r="AF480" s="3">
        <f>950000</f>
        <v>950000</v>
      </c>
      <c r="AG480" s="3" t="s">
        <v>19447</v>
      </c>
      <c r="AH480" t="s">
        <v>8110</v>
      </c>
      <c r="AI480" t="s">
        <v>8111</v>
      </c>
      <c r="AJ480" t="s">
        <v>8112</v>
      </c>
      <c r="AK480" t="s">
        <v>8113</v>
      </c>
      <c r="AL480" t="s">
        <v>8114</v>
      </c>
      <c r="AM480" t="s">
        <v>8115</v>
      </c>
      <c r="AN480" t="s">
        <v>8116</v>
      </c>
      <c r="AO480" t="s">
        <v>8117</v>
      </c>
      <c r="AP480" t="s">
        <v>8118</v>
      </c>
      <c r="AQ480" t="s">
        <v>8119</v>
      </c>
      <c r="AR480">
        <v>0.42</v>
      </c>
      <c r="AS480" t="s">
        <v>94</v>
      </c>
      <c r="AT480">
        <v>0</v>
      </c>
      <c r="AU480">
        <v>25332.922377128954</v>
      </c>
      <c r="AV480">
        <v>15698.849087904213</v>
      </c>
      <c r="AW480">
        <v>143.76516000000001</v>
      </c>
      <c r="AX480">
        <v>586.87915999999996</v>
      </c>
      <c r="AY480">
        <v>139.02002149650235</v>
      </c>
      <c r="AZ480">
        <v>1015.75418</v>
      </c>
      <c r="BA480">
        <v>201.56131999999999</v>
      </c>
      <c r="BB480">
        <v>125.68345145352767</v>
      </c>
      <c r="BC480">
        <v>20.810482062480069</v>
      </c>
      <c r="BD480">
        <v>77.886218883187567</v>
      </c>
      <c r="BE480">
        <v>12.896286203456878</v>
      </c>
      <c r="BF480">
        <v>144</v>
      </c>
      <c r="BG480" t="s">
        <v>8120</v>
      </c>
      <c r="BH480" t="s">
        <v>8121</v>
      </c>
      <c r="BJ480" s="1"/>
      <c r="BK480">
        <v>26.023140000000001</v>
      </c>
    </row>
    <row r="481" spans="1:63" ht="30.75" x14ac:dyDescent="0.3">
      <c r="A481">
        <v>8321</v>
      </c>
      <c r="B481" t="s">
        <v>8122</v>
      </c>
      <c r="C481" t="s">
        <v>8123</v>
      </c>
      <c r="D481" t="s">
        <v>8124</v>
      </c>
      <c r="E481" t="s">
        <v>8125</v>
      </c>
      <c r="F481" s="1">
        <v>44135</v>
      </c>
      <c r="G481" s="1">
        <v>44530</v>
      </c>
      <c r="H481" t="s">
        <v>119</v>
      </c>
      <c r="I481" t="s">
        <v>639</v>
      </c>
      <c r="K481" t="s">
        <v>132</v>
      </c>
      <c r="L481" t="s">
        <v>68</v>
      </c>
      <c r="M481" t="s">
        <v>69</v>
      </c>
      <c r="N481" t="s">
        <v>5523</v>
      </c>
      <c r="P481" t="s">
        <v>8126</v>
      </c>
      <c r="Q481" t="s">
        <v>8127</v>
      </c>
      <c r="R481" t="s">
        <v>5137</v>
      </c>
      <c r="S481" t="s">
        <v>8128</v>
      </c>
      <c r="T481" t="s">
        <v>8005</v>
      </c>
      <c r="U481" t="s">
        <v>8006</v>
      </c>
      <c r="V481" t="s">
        <v>8007</v>
      </c>
      <c r="W481" t="s">
        <v>8008</v>
      </c>
      <c r="Z481">
        <v>474</v>
      </c>
      <c r="AA481" t="s">
        <v>346</v>
      </c>
      <c r="AB481" t="s">
        <v>347</v>
      </c>
      <c r="AC481" t="s">
        <v>348</v>
      </c>
      <c r="AD481" t="s">
        <v>82</v>
      </c>
      <c r="AE481" s="4" t="s">
        <v>8129</v>
      </c>
      <c r="AF481" s="3">
        <f>3800000</f>
        <v>3800000</v>
      </c>
      <c r="AG481" s="3" t="s">
        <v>19447</v>
      </c>
      <c r="AH481" t="s">
        <v>8130</v>
      </c>
      <c r="AI481" t="s">
        <v>8131</v>
      </c>
      <c r="AJ481" t="s">
        <v>8132</v>
      </c>
      <c r="AK481" t="s">
        <v>8133</v>
      </c>
      <c r="AL481" t="s">
        <v>8134</v>
      </c>
      <c r="AM481" t="s">
        <v>8135</v>
      </c>
      <c r="AN481" t="s">
        <v>8136</v>
      </c>
      <c r="AO481" t="s">
        <v>8137</v>
      </c>
      <c r="AP481" t="s">
        <v>8138</v>
      </c>
      <c r="AQ481" t="s">
        <v>8139</v>
      </c>
      <c r="AR481">
        <v>0.72</v>
      </c>
      <c r="AS481" t="s">
        <v>94</v>
      </c>
      <c r="AT481">
        <v>0</v>
      </c>
      <c r="AU481">
        <v>106317.66161951856</v>
      </c>
      <c r="AV481">
        <v>98043.242247940099</v>
      </c>
      <c r="AW481">
        <v>98.629080000000002</v>
      </c>
      <c r="AX481">
        <v>486.93864338874397</v>
      </c>
      <c r="AY481">
        <v>215.68535400391372</v>
      </c>
      <c r="AZ481">
        <v>2408.7169699999999</v>
      </c>
      <c r="BA481">
        <v>83.216719999999995</v>
      </c>
      <c r="BB481">
        <v>1277.5997614363862</v>
      </c>
      <c r="BC481">
        <v>42.664723401816744</v>
      </c>
      <c r="BD481">
        <v>1178.1675875706239</v>
      </c>
      <c r="BE481">
        <v>39.34424204038114</v>
      </c>
      <c r="BF481">
        <v>235</v>
      </c>
      <c r="BG481" t="s">
        <v>8140</v>
      </c>
      <c r="BH481" t="s">
        <v>8141</v>
      </c>
      <c r="BJ481" s="1"/>
      <c r="BK481">
        <v>11.71041</v>
      </c>
    </row>
    <row r="482" spans="1:63" ht="30.75" x14ac:dyDescent="0.3">
      <c r="A482">
        <v>8322</v>
      </c>
      <c r="B482" t="s">
        <v>8142</v>
      </c>
      <c r="C482" t="s">
        <v>8143</v>
      </c>
      <c r="D482" t="s">
        <v>8144</v>
      </c>
      <c r="E482" t="s">
        <v>8145</v>
      </c>
      <c r="F482" s="1">
        <v>44256</v>
      </c>
      <c r="G482" s="1">
        <v>44295</v>
      </c>
      <c r="H482" t="s">
        <v>119</v>
      </c>
      <c r="I482" t="s">
        <v>639</v>
      </c>
      <c r="K482" t="s">
        <v>133</v>
      </c>
      <c r="L482" t="s">
        <v>100</v>
      </c>
      <c r="M482" t="s">
        <v>69</v>
      </c>
      <c r="N482" t="s">
        <v>8146</v>
      </c>
      <c r="O482" t="s">
        <v>8147</v>
      </c>
      <c r="P482" t="s">
        <v>8148</v>
      </c>
      <c r="Q482" t="s">
        <v>8149</v>
      </c>
      <c r="R482" t="s">
        <v>5137</v>
      </c>
      <c r="S482" t="s">
        <v>8150</v>
      </c>
      <c r="T482" t="s">
        <v>8151</v>
      </c>
      <c r="U482" t="s">
        <v>8152</v>
      </c>
      <c r="V482" t="s">
        <v>8007</v>
      </c>
      <c r="W482" t="s">
        <v>8008</v>
      </c>
      <c r="Z482">
        <v>474</v>
      </c>
      <c r="AA482" t="s">
        <v>346</v>
      </c>
      <c r="AB482" t="s">
        <v>347</v>
      </c>
      <c r="AC482" t="s">
        <v>348</v>
      </c>
      <c r="AD482" t="s">
        <v>82</v>
      </c>
      <c r="AE482" s="4" t="s">
        <v>8153</v>
      </c>
      <c r="AF482" s="3">
        <f>700000</f>
        <v>700000</v>
      </c>
      <c r="AG482" s="3" t="s">
        <v>19447</v>
      </c>
      <c r="AH482" t="s">
        <v>8154</v>
      </c>
      <c r="AI482" t="s">
        <v>8155</v>
      </c>
      <c r="AJ482" t="s">
        <v>8156</v>
      </c>
      <c r="AK482" t="s">
        <v>8157</v>
      </c>
      <c r="AL482" t="s">
        <v>8158</v>
      </c>
      <c r="AM482" t="s">
        <v>8159</v>
      </c>
      <c r="AN482" t="s">
        <v>8160</v>
      </c>
      <c r="AO482" t="s">
        <v>8161</v>
      </c>
      <c r="AP482" t="s">
        <v>8162</v>
      </c>
      <c r="AQ482" t="s">
        <v>8163</v>
      </c>
      <c r="AR482">
        <v>0.42</v>
      </c>
      <c r="AS482" t="s">
        <v>94</v>
      </c>
      <c r="AT482">
        <v>0</v>
      </c>
      <c r="AU482">
        <v>36062.882839760525</v>
      </c>
      <c r="AV482">
        <v>20241.543304308703</v>
      </c>
      <c r="AX482">
        <v>1153.8678205035901</v>
      </c>
      <c r="AY482">
        <v>469.93960882673548</v>
      </c>
      <c r="AZ482">
        <v>1593.9106794000002</v>
      </c>
      <c r="BF482">
        <v>0</v>
      </c>
      <c r="BH482" t="s">
        <v>8164</v>
      </c>
      <c r="BJ482" s="1"/>
      <c r="BK482">
        <v>28.300170000000001</v>
      </c>
    </row>
    <row r="483" spans="1:63" ht="16.5" x14ac:dyDescent="0.3">
      <c r="A483">
        <v>8323</v>
      </c>
      <c r="B483" t="s">
        <v>8165</v>
      </c>
      <c r="C483" t="s">
        <v>8166</v>
      </c>
      <c r="D483" t="s">
        <v>8167</v>
      </c>
      <c r="E483" t="s">
        <v>8168</v>
      </c>
      <c r="F483" s="1">
        <v>44286</v>
      </c>
      <c r="G483" s="1">
        <v>44316</v>
      </c>
      <c r="H483" t="s">
        <v>615</v>
      </c>
      <c r="I483" t="s">
        <v>639</v>
      </c>
      <c r="K483" t="s">
        <v>68</v>
      </c>
      <c r="L483" t="s">
        <v>133</v>
      </c>
      <c r="M483" t="s">
        <v>69</v>
      </c>
      <c r="N483" t="s">
        <v>8169</v>
      </c>
      <c r="P483" t="s">
        <v>8170</v>
      </c>
      <c r="Q483" t="s">
        <v>8171</v>
      </c>
      <c r="R483" t="s">
        <v>5137</v>
      </c>
      <c r="S483" t="s">
        <v>8172</v>
      </c>
      <c r="T483" t="s">
        <v>8151</v>
      </c>
      <c r="U483" t="s">
        <v>8152</v>
      </c>
      <c r="V483" t="s">
        <v>8007</v>
      </c>
      <c r="W483" t="s">
        <v>8008</v>
      </c>
      <c r="Z483">
        <v>474</v>
      </c>
      <c r="AA483" t="s">
        <v>346</v>
      </c>
      <c r="AB483" t="s">
        <v>347</v>
      </c>
      <c r="AC483" t="s">
        <v>348</v>
      </c>
      <c r="AD483" t="s">
        <v>82</v>
      </c>
      <c r="AE483" s="4" t="s">
        <v>8173</v>
      </c>
      <c r="AF483" s="3">
        <f>500000</f>
        <v>500000</v>
      </c>
      <c r="AG483" s="3" t="s">
        <v>19447</v>
      </c>
      <c r="AH483" t="s">
        <v>8174</v>
      </c>
      <c r="AI483" t="s">
        <v>8175</v>
      </c>
      <c r="AJ483" t="s">
        <v>8176</v>
      </c>
      <c r="AK483" t="s">
        <v>8177</v>
      </c>
      <c r="AL483" t="s">
        <v>8178</v>
      </c>
      <c r="AM483" t="s">
        <v>8179</v>
      </c>
      <c r="AN483" t="s">
        <v>8180</v>
      </c>
      <c r="AO483" t="s">
        <v>8181</v>
      </c>
      <c r="AP483" t="s">
        <v>8182</v>
      </c>
      <c r="AQ483" t="s">
        <v>8183</v>
      </c>
      <c r="AR483">
        <v>0.56000000000000005</v>
      </c>
      <c r="AS483" t="s">
        <v>94</v>
      </c>
      <c r="AT483">
        <v>0</v>
      </c>
      <c r="AU483">
        <v>10581.444825738119</v>
      </c>
      <c r="AV483">
        <v>7512.2478991253347</v>
      </c>
      <c r="AX483">
        <v>78.806397060817204</v>
      </c>
      <c r="AY483">
        <v>168.05371607353663</v>
      </c>
      <c r="AZ483">
        <v>383.87372868</v>
      </c>
      <c r="BF483">
        <v>21</v>
      </c>
      <c r="BJ483" s="1"/>
    </row>
    <row r="484" spans="1:63" ht="16.5" x14ac:dyDescent="0.3">
      <c r="A484">
        <v>8324</v>
      </c>
      <c r="B484" t="s">
        <v>8184</v>
      </c>
      <c r="C484" t="s">
        <v>8185</v>
      </c>
      <c r="D484" t="s">
        <v>8186</v>
      </c>
      <c r="E484" t="s">
        <v>8187</v>
      </c>
      <c r="F484" s="1">
        <v>44104</v>
      </c>
      <c r="G484" s="1">
        <v>44316</v>
      </c>
      <c r="H484" t="s">
        <v>119</v>
      </c>
      <c r="I484" t="s">
        <v>639</v>
      </c>
      <c r="K484" t="s">
        <v>68</v>
      </c>
      <c r="L484" t="s">
        <v>133</v>
      </c>
      <c r="M484" t="s">
        <v>69</v>
      </c>
      <c r="N484" t="s">
        <v>8169</v>
      </c>
      <c r="P484" t="s">
        <v>8170</v>
      </c>
      <c r="Q484" t="s">
        <v>8171</v>
      </c>
      <c r="R484" t="s">
        <v>5137</v>
      </c>
      <c r="S484" t="s">
        <v>8172</v>
      </c>
      <c r="T484" t="s">
        <v>8151</v>
      </c>
      <c r="U484" t="s">
        <v>8152</v>
      </c>
      <c r="V484" t="s">
        <v>8007</v>
      </c>
      <c r="W484" t="s">
        <v>8008</v>
      </c>
      <c r="Z484">
        <v>474</v>
      </c>
      <c r="AA484" t="s">
        <v>346</v>
      </c>
      <c r="AB484" t="s">
        <v>347</v>
      </c>
      <c r="AC484" t="s">
        <v>348</v>
      </c>
      <c r="AD484" t="s">
        <v>82</v>
      </c>
      <c r="AE484" s="4" t="s">
        <v>8173</v>
      </c>
      <c r="AF484" s="3">
        <f t="shared" ref="AF484:AF487" si="0">500000</f>
        <v>500000</v>
      </c>
      <c r="AG484" s="3" t="s">
        <v>19447</v>
      </c>
      <c r="AH484" t="s">
        <v>8174</v>
      </c>
      <c r="AI484" t="s">
        <v>8175</v>
      </c>
      <c r="AJ484" t="s">
        <v>8176</v>
      </c>
      <c r="AK484" t="s">
        <v>8177</v>
      </c>
      <c r="AL484" t="s">
        <v>8178</v>
      </c>
      <c r="AM484" t="s">
        <v>8179</v>
      </c>
      <c r="AN484" t="s">
        <v>8180</v>
      </c>
      <c r="AO484" t="s">
        <v>8181</v>
      </c>
      <c r="AP484" t="s">
        <v>8182</v>
      </c>
      <c r="AQ484" t="s">
        <v>8188</v>
      </c>
      <c r="AR484">
        <v>0.56000000000000005</v>
      </c>
      <c r="AS484" t="s">
        <v>94</v>
      </c>
      <c r="AT484">
        <v>0</v>
      </c>
      <c r="AU484">
        <v>10581.444825738119</v>
      </c>
      <c r="AV484">
        <v>7512.2478991253347</v>
      </c>
      <c r="AX484">
        <v>78.806397060817204</v>
      </c>
      <c r="AY484">
        <v>166.53971863143269</v>
      </c>
      <c r="AZ484">
        <v>385.62002680000006</v>
      </c>
      <c r="BF484">
        <v>21</v>
      </c>
      <c r="BH484" t="s">
        <v>8189</v>
      </c>
      <c r="BJ484" s="1"/>
      <c r="BK484">
        <v>5.2046200000000002</v>
      </c>
    </row>
    <row r="485" spans="1:63" ht="16.5" x14ac:dyDescent="0.3">
      <c r="A485">
        <v>8325</v>
      </c>
      <c r="B485" t="s">
        <v>8190</v>
      </c>
      <c r="C485" t="s">
        <v>8191</v>
      </c>
      <c r="D485" t="s">
        <v>8192</v>
      </c>
      <c r="E485" t="s">
        <v>8193</v>
      </c>
      <c r="F485" s="1">
        <v>44286</v>
      </c>
      <c r="G485" s="1">
        <v>44316</v>
      </c>
      <c r="H485" t="s">
        <v>119</v>
      </c>
      <c r="I485" t="s">
        <v>639</v>
      </c>
      <c r="K485" t="s">
        <v>133</v>
      </c>
      <c r="L485" t="s">
        <v>133</v>
      </c>
      <c r="M485" t="s">
        <v>69</v>
      </c>
      <c r="N485" t="s">
        <v>8169</v>
      </c>
      <c r="P485" t="s">
        <v>8170</v>
      </c>
      <c r="Q485" t="s">
        <v>8171</v>
      </c>
      <c r="R485" t="s">
        <v>5137</v>
      </c>
      <c r="S485" t="s">
        <v>8172</v>
      </c>
      <c r="T485" t="s">
        <v>8151</v>
      </c>
      <c r="U485" t="s">
        <v>8152</v>
      </c>
      <c r="V485" t="s">
        <v>8007</v>
      </c>
      <c r="W485" t="s">
        <v>8008</v>
      </c>
      <c r="Z485">
        <v>474</v>
      </c>
      <c r="AA485" t="s">
        <v>346</v>
      </c>
      <c r="AB485" t="s">
        <v>347</v>
      </c>
      <c r="AC485" t="s">
        <v>348</v>
      </c>
      <c r="AD485" t="s">
        <v>82</v>
      </c>
      <c r="AE485" s="4" t="s">
        <v>8173</v>
      </c>
      <c r="AF485" s="3">
        <f t="shared" si="0"/>
        <v>500000</v>
      </c>
      <c r="AG485" s="3" t="s">
        <v>19447</v>
      </c>
      <c r="AH485" t="s">
        <v>8174</v>
      </c>
      <c r="AI485" t="s">
        <v>8175</v>
      </c>
      <c r="AJ485" t="s">
        <v>8176</v>
      </c>
      <c r="AK485" t="s">
        <v>8177</v>
      </c>
      <c r="AL485" t="s">
        <v>8178</v>
      </c>
      <c r="AM485" t="s">
        <v>8179</v>
      </c>
      <c r="AN485" t="s">
        <v>8180</v>
      </c>
      <c r="AO485" t="s">
        <v>8181</v>
      </c>
      <c r="AP485" t="s">
        <v>8182</v>
      </c>
      <c r="AQ485" t="s">
        <v>8183</v>
      </c>
      <c r="AR485">
        <v>0.49</v>
      </c>
      <c r="AS485" t="s">
        <v>94</v>
      </c>
      <c r="AT485">
        <v>0</v>
      </c>
      <c r="AU485">
        <v>10562.44497112978</v>
      </c>
      <c r="AV485">
        <v>6835.4334542988481</v>
      </c>
      <c r="AW485">
        <v>378.52758</v>
      </c>
      <c r="AX485">
        <v>457.33397706081718</v>
      </c>
      <c r="AY485">
        <v>166.53971863143269</v>
      </c>
      <c r="AZ485">
        <v>409.36616680000003</v>
      </c>
      <c r="BA485">
        <v>315.61061999999998</v>
      </c>
      <c r="BB485">
        <v>33.466696941724521</v>
      </c>
      <c r="BC485">
        <v>14.569356100009378</v>
      </c>
      <c r="BD485">
        <v>21.657805603305899</v>
      </c>
      <c r="BE485">
        <v>9.428485958109091</v>
      </c>
      <c r="BF485">
        <v>21</v>
      </c>
      <c r="BG485" t="s">
        <v>8194</v>
      </c>
      <c r="BH485" t="s">
        <v>8195</v>
      </c>
      <c r="BJ485" s="1"/>
      <c r="BK485">
        <v>28.950759999999999</v>
      </c>
    </row>
    <row r="486" spans="1:63" ht="30.75" x14ac:dyDescent="0.3">
      <c r="A486">
        <v>8326</v>
      </c>
      <c r="B486" t="s">
        <v>8196</v>
      </c>
      <c r="C486" t="s">
        <v>8197</v>
      </c>
      <c r="D486" t="s">
        <v>8198</v>
      </c>
      <c r="E486" t="s">
        <v>8199</v>
      </c>
      <c r="F486" s="1">
        <v>44196</v>
      </c>
      <c r="G486" s="1">
        <v>44286</v>
      </c>
      <c r="H486" t="s">
        <v>131</v>
      </c>
      <c r="I486" t="s">
        <v>639</v>
      </c>
      <c r="K486" t="s">
        <v>132</v>
      </c>
      <c r="L486" t="s">
        <v>68</v>
      </c>
      <c r="M486" t="s">
        <v>69</v>
      </c>
      <c r="N486" t="s">
        <v>8200</v>
      </c>
      <c r="O486" t="s">
        <v>8201</v>
      </c>
      <c r="P486" t="s">
        <v>8148</v>
      </c>
      <c r="Q486" t="s">
        <v>8149</v>
      </c>
      <c r="R486" t="s">
        <v>5137</v>
      </c>
      <c r="S486" t="s">
        <v>8150</v>
      </c>
      <c r="T486" t="s">
        <v>8151</v>
      </c>
      <c r="U486" t="s">
        <v>8152</v>
      </c>
      <c r="V486" t="s">
        <v>8007</v>
      </c>
      <c r="W486" t="s">
        <v>8008</v>
      </c>
      <c r="Z486">
        <v>474</v>
      </c>
      <c r="AA486" t="s">
        <v>346</v>
      </c>
      <c r="AB486" t="s">
        <v>347</v>
      </c>
      <c r="AC486" t="s">
        <v>348</v>
      </c>
      <c r="AD486" t="s">
        <v>82</v>
      </c>
      <c r="AE486" s="4" t="s">
        <v>8202</v>
      </c>
      <c r="AF486" s="3">
        <f t="shared" si="0"/>
        <v>500000</v>
      </c>
      <c r="AG486" s="3" t="s">
        <v>19447</v>
      </c>
      <c r="AH486" t="s">
        <v>8203</v>
      </c>
      <c r="AI486" t="s">
        <v>8204</v>
      </c>
      <c r="AJ486" t="s">
        <v>8205</v>
      </c>
      <c r="AK486" t="s">
        <v>8206</v>
      </c>
      <c r="AL486" t="s">
        <v>8207</v>
      </c>
      <c r="AM486" t="s">
        <v>8208</v>
      </c>
      <c r="AN486" t="s">
        <v>8209</v>
      </c>
      <c r="AO486" t="s">
        <v>8210</v>
      </c>
      <c r="AP486" t="s">
        <v>8211</v>
      </c>
      <c r="AQ486" t="s">
        <v>8212</v>
      </c>
      <c r="AR486">
        <v>0.72</v>
      </c>
      <c r="AS486" t="s">
        <v>94</v>
      </c>
      <c r="AT486">
        <v>0</v>
      </c>
      <c r="AU486">
        <v>149213.08918993131</v>
      </c>
      <c r="AV486">
        <v>125657.05016703228</v>
      </c>
      <c r="AX486">
        <v>1153.8678205035901</v>
      </c>
      <c r="AY486">
        <v>469.93960882673548</v>
      </c>
      <c r="AZ486">
        <v>1565.6105094</v>
      </c>
      <c r="BF486">
        <v>-9</v>
      </c>
      <c r="BJ486" s="1"/>
    </row>
    <row r="487" spans="1:63" ht="30.75" x14ac:dyDescent="0.3">
      <c r="A487">
        <v>8327</v>
      </c>
      <c r="B487" t="s">
        <v>8213</v>
      </c>
      <c r="C487" t="s">
        <v>8214</v>
      </c>
      <c r="D487" t="s">
        <v>8215</v>
      </c>
      <c r="E487" t="s">
        <v>8216</v>
      </c>
      <c r="F487" s="1">
        <v>44043</v>
      </c>
      <c r="G487" s="1">
        <v>44255</v>
      </c>
      <c r="H487" t="s">
        <v>65</v>
      </c>
      <c r="I487" t="s">
        <v>639</v>
      </c>
      <c r="K487" t="s">
        <v>132</v>
      </c>
      <c r="L487" t="s">
        <v>68</v>
      </c>
      <c r="M487" t="s">
        <v>69</v>
      </c>
      <c r="N487" t="s">
        <v>8217</v>
      </c>
      <c r="O487" t="s">
        <v>8218</v>
      </c>
      <c r="P487" t="s">
        <v>5135</v>
      </c>
      <c r="Q487" t="s">
        <v>5136</v>
      </c>
      <c r="R487" t="s">
        <v>5137</v>
      </c>
      <c r="S487" t="s">
        <v>5138</v>
      </c>
      <c r="T487" t="s">
        <v>8219</v>
      </c>
      <c r="U487" t="s">
        <v>8220</v>
      </c>
      <c r="V487" t="s">
        <v>8007</v>
      </c>
      <c r="W487" t="s">
        <v>8008</v>
      </c>
      <c r="Z487">
        <v>474</v>
      </c>
      <c r="AA487" t="s">
        <v>346</v>
      </c>
      <c r="AB487" t="s">
        <v>347</v>
      </c>
      <c r="AC487" t="s">
        <v>348</v>
      </c>
      <c r="AD487" t="s">
        <v>82</v>
      </c>
      <c r="AE487" s="4" t="s">
        <v>8202</v>
      </c>
      <c r="AF487" s="3">
        <f t="shared" si="0"/>
        <v>500000</v>
      </c>
      <c r="AG487" s="3" t="s">
        <v>19447</v>
      </c>
      <c r="AH487" t="s">
        <v>8221</v>
      </c>
      <c r="AI487" t="s">
        <v>8222</v>
      </c>
      <c r="AJ487" t="s">
        <v>8223</v>
      </c>
      <c r="AK487" t="s">
        <v>8224</v>
      </c>
      <c r="AL487" t="s">
        <v>8225</v>
      </c>
      <c r="AM487" t="s">
        <v>8226</v>
      </c>
      <c r="AN487" t="s">
        <v>8227</v>
      </c>
      <c r="AO487" t="s">
        <v>8228</v>
      </c>
      <c r="AP487" t="s">
        <v>8229</v>
      </c>
      <c r="AQ487" t="s">
        <v>8230</v>
      </c>
      <c r="AR487">
        <v>0.72</v>
      </c>
      <c r="AS487" t="s">
        <v>94</v>
      </c>
      <c r="AT487">
        <v>0</v>
      </c>
      <c r="AU487">
        <v>140459.5677927706</v>
      </c>
      <c r="AV487">
        <v>118231.28069411524</v>
      </c>
      <c r="AX487">
        <v>1153.8678205035901</v>
      </c>
      <c r="AY487">
        <v>469.93960882673548</v>
      </c>
      <c r="AZ487">
        <v>1565.6105094</v>
      </c>
      <c r="BF487">
        <v>-40</v>
      </c>
      <c r="BJ487" s="1"/>
    </row>
    <row r="488" spans="1:63" ht="60" x14ac:dyDescent="0.25">
      <c r="A488">
        <v>8328</v>
      </c>
      <c r="B488" t="s">
        <v>8231</v>
      </c>
      <c r="C488" t="s">
        <v>8232</v>
      </c>
      <c r="D488" t="s">
        <v>8233</v>
      </c>
      <c r="E488" t="s">
        <v>8234</v>
      </c>
      <c r="F488" s="1">
        <v>44157</v>
      </c>
      <c r="G488" s="1">
        <v>44247</v>
      </c>
      <c r="H488" t="s">
        <v>98</v>
      </c>
      <c r="I488" t="s">
        <v>66</v>
      </c>
      <c r="K488" t="s">
        <v>133</v>
      </c>
      <c r="L488" t="s">
        <v>303</v>
      </c>
      <c r="M488" t="s">
        <v>69</v>
      </c>
      <c r="O488" t="s">
        <v>8235</v>
      </c>
      <c r="P488" t="s">
        <v>8236</v>
      </c>
      <c r="Q488" t="s">
        <v>8237</v>
      </c>
      <c r="R488" t="s">
        <v>5137</v>
      </c>
      <c r="S488" t="s">
        <v>8238</v>
      </c>
      <c r="T488" t="s">
        <v>8239</v>
      </c>
      <c r="U488" t="s">
        <v>8240</v>
      </c>
      <c r="V488" t="s">
        <v>8241</v>
      </c>
      <c r="W488" t="s">
        <v>8242</v>
      </c>
      <c r="X488" t="s">
        <v>8243</v>
      </c>
      <c r="Y488" t="s">
        <v>109</v>
      </c>
      <c r="Z488">
        <v>474</v>
      </c>
      <c r="AA488" t="s">
        <v>346</v>
      </c>
      <c r="AB488" t="s">
        <v>347</v>
      </c>
      <c r="AC488" t="s">
        <v>348</v>
      </c>
      <c r="AD488" t="s">
        <v>82</v>
      </c>
      <c r="AE488" s="4" t="s">
        <v>8244</v>
      </c>
      <c r="AH488" t="s">
        <v>8245</v>
      </c>
      <c r="AI488" t="s">
        <v>8246</v>
      </c>
      <c r="AJ488" t="s">
        <v>8247</v>
      </c>
      <c r="AK488" t="s">
        <v>8248</v>
      </c>
      <c r="AL488" t="s">
        <v>8249</v>
      </c>
      <c r="AM488" t="s">
        <v>8250</v>
      </c>
      <c r="AN488" t="s">
        <v>8251</v>
      </c>
      <c r="AO488" t="s">
        <v>8252</v>
      </c>
      <c r="AP488" t="s">
        <v>8253</v>
      </c>
      <c r="AQ488" t="s">
        <v>8254</v>
      </c>
      <c r="AR488">
        <v>0.21</v>
      </c>
      <c r="AS488" t="s">
        <v>154</v>
      </c>
      <c r="AT488">
        <v>2</v>
      </c>
      <c r="AU488">
        <v>-272.83829977814202</v>
      </c>
      <c r="AV488">
        <v>0</v>
      </c>
      <c r="AW488">
        <v>193.99932999999999</v>
      </c>
      <c r="AX488">
        <v>369.58162750000002</v>
      </c>
      <c r="AY488">
        <v>105.12859891871936</v>
      </c>
      <c r="AZ488">
        <v>825.83737399999995</v>
      </c>
      <c r="BA488">
        <v>106.48125</v>
      </c>
      <c r="BB488">
        <v>-2.5623130812057711</v>
      </c>
      <c r="BC488">
        <v>-0.29264490996389447</v>
      </c>
      <c r="BD488">
        <v>0</v>
      </c>
      <c r="BE488">
        <v>0</v>
      </c>
      <c r="BF488">
        <v>-48</v>
      </c>
      <c r="BG488" t="s">
        <v>8255</v>
      </c>
      <c r="BJ488" s="1"/>
    </row>
    <row r="489" spans="1:63" ht="30" x14ac:dyDescent="0.25">
      <c r="A489">
        <v>8329</v>
      </c>
      <c r="B489" t="s">
        <v>8256</v>
      </c>
      <c r="C489" t="s">
        <v>8257</v>
      </c>
      <c r="D489" t="s">
        <v>8258</v>
      </c>
      <c r="E489" t="s">
        <v>8259</v>
      </c>
      <c r="F489" s="1">
        <v>44316</v>
      </c>
      <c r="G489" s="1">
        <v>44377</v>
      </c>
      <c r="H489" t="s">
        <v>119</v>
      </c>
      <c r="I489" t="s">
        <v>639</v>
      </c>
      <c r="K489" t="s">
        <v>100</v>
      </c>
      <c r="L489" t="s">
        <v>303</v>
      </c>
      <c r="M489" t="s">
        <v>69</v>
      </c>
      <c r="N489" t="s">
        <v>8260</v>
      </c>
      <c r="O489" t="s">
        <v>8261</v>
      </c>
      <c r="P489" t="s">
        <v>8236</v>
      </c>
      <c r="Q489" t="s">
        <v>8237</v>
      </c>
      <c r="R489" t="s">
        <v>5137</v>
      </c>
      <c r="S489" t="s">
        <v>8238</v>
      </c>
      <c r="T489" t="s">
        <v>8262</v>
      </c>
      <c r="U489" t="s">
        <v>8263</v>
      </c>
      <c r="V489" t="s">
        <v>8030</v>
      </c>
      <c r="W489" t="s">
        <v>8031</v>
      </c>
      <c r="Z489">
        <v>474</v>
      </c>
      <c r="AA489" t="s">
        <v>346</v>
      </c>
      <c r="AB489" t="s">
        <v>347</v>
      </c>
      <c r="AC489" t="s">
        <v>348</v>
      </c>
      <c r="AD489" t="s">
        <v>82</v>
      </c>
      <c r="AE489" s="4" t="s">
        <v>8264</v>
      </c>
      <c r="AH489" t="s">
        <v>8265</v>
      </c>
      <c r="AI489" t="s">
        <v>8266</v>
      </c>
      <c r="AJ489" t="s">
        <v>8267</v>
      </c>
      <c r="AK489" t="s">
        <v>8268</v>
      </c>
      <c r="AL489" t="s">
        <v>8249</v>
      </c>
      <c r="AM489" t="s">
        <v>8269</v>
      </c>
      <c r="AN489" t="s">
        <v>8270</v>
      </c>
      <c r="AO489" t="s">
        <v>8271</v>
      </c>
      <c r="AP489" t="s">
        <v>8272</v>
      </c>
      <c r="AQ489" t="s">
        <v>8273</v>
      </c>
      <c r="AR489">
        <v>0.18</v>
      </c>
      <c r="AS489" t="s">
        <v>154</v>
      </c>
      <c r="AT489">
        <v>2</v>
      </c>
      <c r="AU489">
        <v>496.24998078407111</v>
      </c>
      <c r="AV489">
        <v>7.5032240392561089</v>
      </c>
      <c r="AW489">
        <v>180.35274000000001</v>
      </c>
      <c r="AX489">
        <v>422.15686749999998</v>
      </c>
      <c r="AY489">
        <v>105.12859891871936</v>
      </c>
      <c r="AZ489">
        <v>839.49953399999993</v>
      </c>
      <c r="BA489">
        <v>151.26277999999999</v>
      </c>
      <c r="BB489">
        <v>3.2807144016794556</v>
      </c>
      <c r="BC489">
        <v>0.50087692453759503</v>
      </c>
      <c r="BD489">
        <v>4.9603901496826308E-2</v>
      </c>
      <c r="BE489">
        <v>7.5731827232743418E-3</v>
      </c>
      <c r="BF489">
        <v>82</v>
      </c>
      <c r="BG489" t="s">
        <v>8274</v>
      </c>
      <c r="BH489" t="s">
        <v>8275</v>
      </c>
      <c r="BJ489" s="1"/>
      <c r="BK489">
        <v>13.66216</v>
      </c>
    </row>
    <row r="490" spans="1:63" ht="30" x14ac:dyDescent="0.25">
      <c r="A490">
        <v>8330</v>
      </c>
      <c r="B490" t="s">
        <v>8276</v>
      </c>
      <c r="C490" t="s">
        <v>8277</v>
      </c>
      <c r="D490" t="s">
        <v>8278</v>
      </c>
      <c r="E490" t="s">
        <v>8279</v>
      </c>
      <c r="F490" s="1">
        <v>44347</v>
      </c>
      <c r="G490" s="1">
        <v>44712</v>
      </c>
      <c r="H490" t="s">
        <v>119</v>
      </c>
      <c r="I490" t="s">
        <v>66</v>
      </c>
      <c r="K490" t="s">
        <v>99</v>
      </c>
      <c r="L490" t="s">
        <v>99</v>
      </c>
      <c r="M490" t="s">
        <v>120</v>
      </c>
      <c r="N490" t="s">
        <v>7838</v>
      </c>
      <c r="O490" t="s">
        <v>8280</v>
      </c>
      <c r="P490" t="s">
        <v>8281</v>
      </c>
      <c r="Q490" t="s">
        <v>8282</v>
      </c>
      <c r="R490" t="s">
        <v>5137</v>
      </c>
      <c r="S490" t="s">
        <v>8283</v>
      </c>
      <c r="T490" t="s">
        <v>8262</v>
      </c>
      <c r="U490" t="s">
        <v>8263</v>
      </c>
      <c r="V490" t="s">
        <v>8030</v>
      </c>
      <c r="W490" t="s">
        <v>8031</v>
      </c>
      <c r="Z490">
        <v>474</v>
      </c>
      <c r="AA490" t="s">
        <v>346</v>
      </c>
      <c r="AB490" t="s">
        <v>347</v>
      </c>
      <c r="AC490" t="s">
        <v>348</v>
      </c>
      <c r="AD490" t="s">
        <v>82</v>
      </c>
      <c r="AE490" s="4" t="s">
        <v>8284</v>
      </c>
      <c r="AH490" t="s">
        <v>8285</v>
      </c>
      <c r="AI490" t="s">
        <v>8286</v>
      </c>
      <c r="AJ490" t="s">
        <v>8287</v>
      </c>
      <c r="AK490" t="s">
        <v>8288</v>
      </c>
      <c r="AL490" t="s">
        <v>8289</v>
      </c>
      <c r="AM490" t="s">
        <v>8290</v>
      </c>
      <c r="AN490" t="s">
        <v>8291</v>
      </c>
      <c r="AO490" t="s">
        <v>8292</v>
      </c>
      <c r="AP490" t="s">
        <v>2598</v>
      </c>
      <c r="AQ490" t="s">
        <v>8293</v>
      </c>
      <c r="AR490">
        <v>0.25</v>
      </c>
      <c r="AS490" t="s">
        <v>94</v>
      </c>
      <c r="AT490">
        <v>0</v>
      </c>
      <c r="AU490">
        <v>113821.751303264</v>
      </c>
      <c r="AV490">
        <v>51405.144307609728</v>
      </c>
      <c r="AW490">
        <v>295.24457999999998</v>
      </c>
      <c r="AX490">
        <v>729.20870750000006</v>
      </c>
      <c r="AY490">
        <v>315.38579675615813</v>
      </c>
      <c r="AZ490">
        <v>2743.7504720000002</v>
      </c>
      <c r="BA490">
        <v>439.16597999999999</v>
      </c>
      <c r="BB490">
        <v>259.17706854994549</v>
      </c>
      <c r="BC490">
        <v>35.760207036456634</v>
      </c>
      <c r="BD490">
        <v>117.05174500905038</v>
      </c>
      <c r="BE490">
        <v>16.150327877852106</v>
      </c>
      <c r="BF490">
        <v>417</v>
      </c>
      <c r="BG490" t="s">
        <v>8294</v>
      </c>
      <c r="BH490" t="s">
        <v>8295</v>
      </c>
      <c r="BJ490" s="1"/>
      <c r="BK490">
        <v>266.23835000000003</v>
      </c>
    </row>
    <row r="491" spans="1:63" ht="30.75" x14ac:dyDescent="0.3">
      <c r="A491">
        <v>8331</v>
      </c>
      <c r="B491" t="s">
        <v>8296</v>
      </c>
      <c r="C491" t="s">
        <v>8297</v>
      </c>
      <c r="D491" t="s">
        <v>8298</v>
      </c>
      <c r="F491" s="1">
        <v>44530</v>
      </c>
      <c r="G491" s="1">
        <v>44530</v>
      </c>
      <c r="H491" t="s">
        <v>98</v>
      </c>
      <c r="I491" t="s">
        <v>66</v>
      </c>
      <c r="K491" t="s">
        <v>303</v>
      </c>
      <c r="L491" t="s">
        <v>99</v>
      </c>
      <c r="P491" t="s">
        <v>8299</v>
      </c>
      <c r="Q491" t="s">
        <v>8300</v>
      </c>
      <c r="R491" t="s">
        <v>5137</v>
      </c>
      <c r="S491" t="s">
        <v>8301</v>
      </c>
      <c r="T491" t="s">
        <v>8239</v>
      </c>
      <c r="U491" t="s">
        <v>8240</v>
      </c>
      <c r="V491" t="s">
        <v>8241</v>
      </c>
      <c r="W491" t="s">
        <v>8242</v>
      </c>
      <c r="X491" t="s">
        <v>8243</v>
      </c>
      <c r="Y491" t="s">
        <v>109</v>
      </c>
      <c r="Z491">
        <v>474</v>
      </c>
      <c r="AA491" t="s">
        <v>346</v>
      </c>
      <c r="AB491" t="s">
        <v>347</v>
      </c>
      <c r="AC491" t="s">
        <v>348</v>
      </c>
      <c r="AD491" t="s">
        <v>82</v>
      </c>
      <c r="AE491" s="4" t="s">
        <v>8302</v>
      </c>
      <c r="AF491" s="3">
        <f>5000000</f>
        <v>5000000</v>
      </c>
      <c r="AG491" s="3" t="s">
        <v>19447</v>
      </c>
      <c r="AH491" t="s">
        <v>8303</v>
      </c>
      <c r="AI491" t="s">
        <v>8304</v>
      </c>
      <c r="AK491" t="s">
        <v>8305</v>
      </c>
      <c r="AL491" t="s">
        <v>8306</v>
      </c>
      <c r="AM491" t="s">
        <v>8307</v>
      </c>
      <c r="AN491" t="s">
        <v>8308</v>
      </c>
      <c r="AP491" t="s">
        <v>8306</v>
      </c>
      <c r="AQ491" t="s">
        <v>8297</v>
      </c>
      <c r="AR491">
        <v>0.15</v>
      </c>
      <c r="AS491" t="s">
        <v>94</v>
      </c>
      <c r="AT491">
        <v>0</v>
      </c>
      <c r="AW491">
        <v>35.985379999999999</v>
      </c>
      <c r="AX491">
        <v>369.58162750000002</v>
      </c>
      <c r="AY491">
        <v>0</v>
      </c>
      <c r="AZ491">
        <v>0</v>
      </c>
      <c r="BA491">
        <v>106.48125</v>
      </c>
      <c r="BF491">
        <v>235</v>
      </c>
      <c r="BG491" t="s">
        <v>8309</v>
      </c>
      <c r="BJ491" s="1"/>
    </row>
    <row r="492" spans="1:63" ht="30.75" x14ac:dyDescent="0.3">
      <c r="A492">
        <v>8332</v>
      </c>
      <c r="B492" t="s">
        <v>8310</v>
      </c>
      <c r="C492" t="s">
        <v>8311</v>
      </c>
      <c r="D492" t="s">
        <v>8312</v>
      </c>
      <c r="F492" s="1">
        <v>44373</v>
      </c>
      <c r="G492" s="1">
        <v>44463</v>
      </c>
      <c r="H492" t="s">
        <v>98</v>
      </c>
      <c r="I492" t="s">
        <v>66</v>
      </c>
      <c r="K492" t="s">
        <v>99</v>
      </c>
      <c r="L492" t="s">
        <v>303</v>
      </c>
      <c r="P492" t="s">
        <v>8299</v>
      </c>
      <c r="Q492" t="s">
        <v>8300</v>
      </c>
      <c r="R492" t="s">
        <v>5137</v>
      </c>
      <c r="S492" t="s">
        <v>8301</v>
      </c>
      <c r="T492" t="s">
        <v>8239</v>
      </c>
      <c r="U492" t="s">
        <v>8240</v>
      </c>
      <c r="V492" t="s">
        <v>8241</v>
      </c>
      <c r="W492" t="s">
        <v>8242</v>
      </c>
      <c r="X492" t="s">
        <v>8243</v>
      </c>
      <c r="Y492" t="s">
        <v>109</v>
      </c>
      <c r="Z492">
        <v>474</v>
      </c>
      <c r="AA492" t="s">
        <v>346</v>
      </c>
      <c r="AB492" t="s">
        <v>347</v>
      </c>
      <c r="AC492" t="s">
        <v>348</v>
      </c>
      <c r="AD492" t="s">
        <v>82</v>
      </c>
      <c r="AE492" s="4" t="s">
        <v>8302</v>
      </c>
      <c r="AF492" s="3">
        <f t="shared" ref="AF492:AF494" si="1">5000000</f>
        <v>5000000</v>
      </c>
      <c r="AG492" s="3" t="s">
        <v>19447</v>
      </c>
      <c r="AH492" t="s">
        <v>8303</v>
      </c>
      <c r="AI492" t="s">
        <v>8313</v>
      </c>
      <c r="AK492" t="s">
        <v>8305</v>
      </c>
      <c r="AL492" t="s">
        <v>8306</v>
      </c>
      <c r="AM492" t="s">
        <v>8307</v>
      </c>
      <c r="AN492" t="s">
        <v>8308</v>
      </c>
      <c r="AP492" t="s">
        <v>8306</v>
      </c>
      <c r="AQ492" t="s">
        <v>8314</v>
      </c>
      <c r="AR492">
        <v>0.15</v>
      </c>
      <c r="AS492" t="s">
        <v>154</v>
      </c>
      <c r="AT492">
        <v>1</v>
      </c>
      <c r="AU492">
        <v>0</v>
      </c>
      <c r="AV492">
        <v>0</v>
      </c>
      <c r="AW492">
        <v>57.182209999999998</v>
      </c>
      <c r="AX492">
        <v>1168.7868162499999</v>
      </c>
      <c r="AY492">
        <v>0</v>
      </c>
      <c r="AZ492">
        <v>0</v>
      </c>
      <c r="BA492">
        <v>1062.5</v>
      </c>
      <c r="BB492">
        <v>0</v>
      </c>
      <c r="BC492">
        <v>0</v>
      </c>
      <c r="BD492">
        <v>0</v>
      </c>
      <c r="BE492">
        <v>0</v>
      </c>
      <c r="BF492">
        <v>168</v>
      </c>
      <c r="BG492" t="s">
        <v>8315</v>
      </c>
      <c r="BJ492" s="1"/>
    </row>
    <row r="493" spans="1:63" ht="30.75" x14ac:dyDescent="0.3">
      <c r="A493">
        <v>8333</v>
      </c>
      <c r="B493" t="s">
        <v>8316</v>
      </c>
      <c r="C493" t="s">
        <v>8317</v>
      </c>
      <c r="D493" t="s">
        <v>8318</v>
      </c>
      <c r="F493" s="1">
        <v>44819</v>
      </c>
      <c r="G493" s="1">
        <v>44819</v>
      </c>
      <c r="H493" t="s">
        <v>98</v>
      </c>
      <c r="I493" t="s">
        <v>639</v>
      </c>
      <c r="K493" t="s">
        <v>303</v>
      </c>
      <c r="L493" t="s">
        <v>303</v>
      </c>
      <c r="P493" t="s">
        <v>8299</v>
      </c>
      <c r="Q493" t="s">
        <v>8300</v>
      </c>
      <c r="R493" t="s">
        <v>5137</v>
      </c>
      <c r="S493" t="s">
        <v>8301</v>
      </c>
      <c r="T493" t="s">
        <v>8239</v>
      </c>
      <c r="U493" t="s">
        <v>8240</v>
      </c>
      <c r="V493" t="s">
        <v>8241</v>
      </c>
      <c r="W493" t="s">
        <v>8242</v>
      </c>
      <c r="X493" t="s">
        <v>8243</v>
      </c>
      <c r="Y493" t="s">
        <v>109</v>
      </c>
      <c r="Z493">
        <v>474</v>
      </c>
      <c r="AA493" t="s">
        <v>346</v>
      </c>
      <c r="AB493" t="s">
        <v>347</v>
      </c>
      <c r="AC493" t="s">
        <v>348</v>
      </c>
      <c r="AD493" t="s">
        <v>82</v>
      </c>
      <c r="AE493" s="4" t="s">
        <v>8302</v>
      </c>
      <c r="AF493" s="3">
        <f t="shared" si="1"/>
        <v>5000000</v>
      </c>
      <c r="AG493" s="3" t="s">
        <v>19447</v>
      </c>
      <c r="AH493" t="s">
        <v>8303</v>
      </c>
      <c r="AI493" t="s">
        <v>8319</v>
      </c>
      <c r="AK493" t="s">
        <v>8305</v>
      </c>
      <c r="AL493" t="s">
        <v>8306</v>
      </c>
      <c r="AM493" t="s">
        <v>8307</v>
      </c>
      <c r="AN493" t="s">
        <v>8308</v>
      </c>
      <c r="AP493" t="s">
        <v>8306</v>
      </c>
      <c r="AQ493" t="s">
        <v>8320</v>
      </c>
      <c r="AR493">
        <v>0.09</v>
      </c>
      <c r="AS493" t="s">
        <v>154</v>
      </c>
      <c r="AT493">
        <v>1</v>
      </c>
      <c r="AX493">
        <v>1168.7868162499999</v>
      </c>
      <c r="AY493">
        <v>0</v>
      </c>
      <c r="AZ493">
        <v>0</v>
      </c>
      <c r="BA493">
        <v>1062.5</v>
      </c>
      <c r="BF493">
        <v>524</v>
      </c>
      <c r="BJ493" s="1"/>
    </row>
    <row r="494" spans="1:63" ht="30.75" x14ac:dyDescent="0.3">
      <c r="A494">
        <v>8334</v>
      </c>
      <c r="B494" t="s">
        <v>8321</v>
      </c>
      <c r="C494" t="s">
        <v>8322</v>
      </c>
      <c r="D494" t="s">
        <v>8322</v>
      </c>
      <c r="E494" t="s">
        <v>8323</v>
      </c>
      <c r="F494" s="1">
        <v>44403</v>
      </c>
      <c r="G494" s="1">
        <v>44556</v>
      </c>
      <c r="H494" t="s">
        <v>98</v>
      </c>
      <c r="I494" t="s">
        <v>639</v>
      </c>
      <c r="K494" t="s">
        <v>303</v>
      </c>
      <c r="L494" t="s">
        <v>120</v>
      </c>
      <c r="P494" t="s">
        <v>8299</v>
      </c>
      <c r="Q494" t="s">
        <v>8300</v>
      </c>
      <c r="R494" t="s">
        <v>5137</v>
      </c>
      <c r="S494" t="s">
        <v>8301</v>
      </c>
      <c r="T494" t="s">
        <v>8239</v>
      </c>
      <c r="U494" t="s">
        <v>8240</v>
      </c>
      <c r="V494" t="s">
        <v>8241</v>
      </c>
      <c r="W494" t="s">
        <v>8242</v>
      </c>
      <c r="X494" t="s">
        <v>8243</v>
      </c>
      <c r="Y494" t="s">
        <v>109</v>
      </c>
      <c r="Z494">
        <v>474</v>
      </c>
      <c r="AA494" t="s">
        <v>346</v>
      </c>
      <c r="AB494" t="s">
        <v>347</v>
      </c>
      <c r="AC494" t="s">
        <v>348</v>
      </c>
      <c r="AD494" t="s">
        <v>82</v>
      </c>
      <c r="AE494" s="4" t="s">
        <v>8302</v>
      </c>
      <c r="AF494" s="3">
        <f t="shared" si="1"/>
        <v>5000000</v>
      </c>
      <c r="AG494" s="3" t="s">
        <v>19447</v>
      </c>
      <c r="AH494" t="s">
        <v>8303</v>
      </c>
      <c r="AI494" t="s">
        <v>8319</v>
      </c>
      <c r="AK494" t="s">
        <v>8305</v>
      </c>
      <c r="AL494" t="s">
        <v>8306</v>
      </c>
      <c r="AM494" t="s">
        <v>8307</v>
      </c>
      <c r="AN494" t="s">
        <v>8308</v>
      </c>
      <c r="AO494" t="s">
        <v>8324</v>
      </c>
      <c r="AP494" t="s">
        <v>8306</v>
      </c>
      <c r="AQ494" t="s">
        <v>8325</v>
      </c>
      <c r="AR494">
        <v>0.06</v>
      </c>
      <c r="AS494" t="s">
        <v>154</v>
      </c>
      <c r="AT494">
        <v>2</v>
      </c>
      <c r="AU494">
        <v>0</v>
      </c>
      <c r="AV494">
        <v>0</v>
      </c>
      <c r="AW494">
        <v>78.378960000000006</v>
      </c>
      <c r="AX494">
        <v>1168.7868162499999</v>
      </c>
      <c r="AY494">
        <v>9.0069651091750096</v>
      </c>
      <c r="AZ494">
        <v>7.7599920000000013</v>
      </c>
      <c r="BA494">
        <v>1062.5</v>
      </c>
      <c r="BB494">
        <v>0</v>
      </c>
      <c r="BC494">
        <v>0</v>
      </c>
      <c r="BD494">
        <v>0</v>
      </c>
      <c r="BE494">
        <v>0</v>
      </c>
      <c r="BF494">
        <v>261</v>
      </c>
      <c r="BG494" t="s">
        <v>8326</v>
      </c>
      <c r="BJ494" s="1"/>
    </row>
    <row r="495" spans="1:63" ht="30.75" x14ac:dyDescent="0.3">
      <c r="A495">
        <v>8335</v>
      </c>
      <c r="B495" t="s">
        <v>8327</v>
      </c>
      <c r="C495" t="s">
        <v>8328</v>
      </c>
      <c r="D495" t="s">
        <v>8329</v>
      </c>
      <c r="F495" s="1">
        <v>44803</v>
      </c>
      <c r="G495" s="1">
        <v>44803</v>
      </c>
      <c r="H495" t="s">
        <v>98</v>
      </c>
      <c r="I495" t="s">
        <v>639</v>
      </c>
      <c r="K495" t="s">
        <v>303</v>
      </c>
      <c r="L495" t="s">
        <v>303</v>
      </c>
      <c r="P495" t="s">
        <v>8299</v>
      </c>
      <c r="Q495" t="s">
        <v>8300</v>
      </c>
      <c r="R495" t="s">
        <v>5137</v>
      </c>
      <c r="S495" t="s">
        <v>8301</v>
      </c>
      <c r="T495" t="s">
        <v>8239</v>
      </c>
      <c r="U495" t="s">
        <v>8240</v>
      </c>
      <c r="V495" t="s">
        <v>8241</v>
      </c>
      <c r="W495" t="s">
        <v>8242</v>
      </c>
      <c r="X495" t="s">
        <v>8243</v>
      </c>
      <c r="Y495" t="s">
        <v>109</v>
      </c>
      <c r="Z495">
        <v>474</v>
      </c>
      <c r="AA495" t="s">
        <v>346</v>
      </c>
      <c r="AB495" t="s">
        <v>347</v>
      </c>
      <c r="AC495" t="s">
        <v>348</v>
      </c>
      <c r="AD495" t="s">
        <v>82</v>
      </c>
      <c r="AE495" s="4" t="s">
        <v>8330</v>
      </c>
      <c r="AF495" s="3">
        <f>4000000</f>
        <v>4000000</v>
      </c>
      <c r="AG495" s="3" t="s">
        <v>19447</v>
      </c>
      <c r="AH495" t="s">
        <v>8331</v>
      </c>
      <c r="AI495" t="s">
        <v>8332</v>
      </c>
      <c r="AK495" t="s">
        <v>8333</v>
      </c>
      <c r="AL495" t="s">
        <v>8306</v>
      </c>
      <c r="AM495" t="s">
        <v>8334</v>
      </c>
      <c r="AN495" t="s">
        <v>8335</v>
      </c>
      <c r="AP495" t="s">
        <v>8306</v>
      </c>
      <c r="AQ495" t="s">
        <v>8336</v>
      </c>
      <c r="AR495">
        <v>0.09</v>
      </c>
      <c r="AS495" t="s">
        <v>154</v>
      </c>
      <c r="AT495">
        <v>1</v>
      </c>
      <c r="AW495">
        <v>99.634060000000005</v>
      </c>
      <c r="AX495">
        <v>1168.7868162499999</v>
      </c>
      <c r="AY495">
        <v>0</v>
      </c>
      <c r="AZ495">
        <v>0</v>
      </c>
      <c r="BA495">
        <v>1062.5</v>
      </c>
      <c r="BF495">
        <v>508</v>
      </c>
      <c r="BG495" t="s">
        <v>8337</v>
      </c>
      <c r="BJ495" s="1"/>
    </row>
    <row r="496" spans="1:63" ht="30.75" x14ac:dyDescent="0.3">
      <c r="A496">
        <v>8336</v>
      </c>
      <c r="B496" t="s">
        <v>8338</v>
      </c>
      <c r="C496" t="s">
        <v>8339</v>
      </c>
      <c r="D496" t="s">
        <v>8340</v>
      </c>
      <c r="E496" t="s">
        <v>8341</v>
      </c>
      <c r="F496" s="1">
        <v>44454</v>
      </c>
      <c r="G496" s="1">
        <v>44545</v>
      </c>
      <c r="H496" t="s">
        <v>98</v>
      </c>
      <c r="I496" t="s">
        <v>639</v>
      </c>
      <c r="K496" t="s">
        <v>303</v>
      </c>
      <c r="L496" t="s">
        <v>99</v>
      </c>
      <c r="M496" t="s">
        <v>120</v>
      </c>
      <c r="P496" t="s">
        <v>8299</v>
      </c>
      <c r="Q496" t="s">
        <v>8300</v>
      </c>
      <c r="R496" t="s">
        <v>5137</v>
      </c>
      <c r="S496" t="s">
        <v>8301</v>
      </c>
      <c r="T496" t="s">
        <v>8219</v>
      </c>
      <c r="U496" t="s">
        <v>8220</v>
      </c>
      <c r="V496" t="s">
        <v>8007</v>
      </c>
      <c r="W496" t="s">
        <v>8008</v>
      </c>
      <c r="Z496">
        <v>474</v>
      </c>
      <c r="AA496" t="s">
        <v>346</v>
      </c>
      <c r="AB496" t="s">
        <v>347</v>
      </c>
      <c r="AC496" t="s">
        <v>348</v>
      </c>
      <c r="AD496" t="s">
        <v>82</v>
      </c>
      <c r="AE496" s="4" t="s">
        <v>8330</v>
      </c>
      <c r="AF496" s="3">
        <f t="shared" ref="AF496:AF499" si="2">4000000</f>
        <v>4000000</v>
      </c>
      <c r="AG496" s="3" t="s">
        <v>19447</v>
      </c>
      <c r="AH496" t="s">
        <v>8342</v>
      </c>
      <c r="AI496" t="s">
        <v>8332</v>
      </c>
      <c r="AK496" t="s">
        <v>8333</v>
      </c>
      <c r="AL496" t="s">
        <v>8306</v>
      </c>
      <c r="AM496" t="s">
        <v>8334</v>
      </c>
      <c r="AN496" t="s">
        <v>8335</v>
      </c>
      <c r="AO496" t="s">
        <v>8343</v>
      </c>
      <c r="AP496" t="s">
        <v>8306</v>
      </c>
      <c r="AQ496" t="s">
        <v>8336</v>
      </c>
      <c r="AR496">
        <v>0.15</v>
      </c>
      <c r="AS496" t="s">
        <v>94</v>
      </c>
      <c r="AT496">
        <v>0</v>
      </c>
      <c r="AU496">
        <v>0</v>
      </c>
      <c r="AV496">
        <v>0</v>
      </c>
      <c r="AW496">
        <v>47.871600000000001</v>
      </c>
      <c r="AX496">
        <v>841.65841624999996</v>
      </c>
      <c r="AY496">
        <v>9.0069651091750096</v>
      </c>
      <c r="AZ496">
        <v>7.7599920000000013</v>
      </c>
      <c r="BA496">
        <v>797.87159999999994</v>
      </c>
      <c r="BB496">
        <v>0</v>
      </c>
      <c r="BC496">
        <v>0</v>
      </c>
      <c r="BD496">
        <v>0</v>
      </c>
      <c r="BE496">
        <v>0</v>
      </c>
      <c r="BF496">
        <v>250</v>
      </c>
      <c r="BG496" t="s">
        <v>8344</v>
      </c>
      <c r="BH496" t="s">
        <v>8345</v>
      </c>
      <c r="BJ496" s="1"/>
    </row>
    <row r="497" spans="1:63" ht="30.75" x14ac:dyDescent="0.3">
      <c r="A497">
        <v>8337</v>
      </c>
      <c r="B497" t="s">
        <v>8346</v>
      </c>
      <c r="C497" t="s">
        <v>8347</v>
      </c>
      <c r="D497" t="s">
        <v>8348</v>
      </c>
      <c r="F497" s="1">
        <v>44463</v>
      </c>
      <c r="G497" s="1">
        <v>44463</v>
      </c>
      <c r="H497" t="s">
        <v>98</v>
      </c>
      <c r="I497" t="s">
        <v>639</v>
      </c>
      <c r="K497" t="s">
        <v>303</v>
      </c>
      <c r="L497" t="s">
        <v>303</v>
      </c>
      <c r="P497" t="s">
        <v>8299</v>
      </c>
      <c r="Q497" t="s">
        <v>8300</v>
      </c>
      <c r="R497" t="s">
        <v>5137</v>
      </c>
      <c r="S497" t="s">
        <v>8301</v>
      </c>
      <c r="T497" t="s">
        <v>8239</v>
      </c>
      <c r="U497" t="s">
        <v>8240</v>
      </c>
      <c r="V497" t="s">
        <v>8241</v>
      </c>
      <c r="W497" t="s">
        <v>8242</v>
      </c>
      <c r="X497" t="s">
        <v>8243</v>
      </c>
      <c r="Y497" t="s">
        <v>109</v>
      </c>
      <c r="Z497">
        <v>474</v>
      </c>
      <c r="AA497" t="s">
        <v>346</v>
      </c>
      <c r="AB497" t="s">
        <v>347</v>
      </c>
      <c r="AC497" t="s">
        <v>348</v>
      </c>
      <c r="AD497" t="s">
        <v>82</v>
      </c>
      <c r="AE497" s="4" t="s">
        <v>8330</v>
      </c>
      <c r="AF497" s="3">
        <f t="shared" si="2"/>
        <v>4000000</v>
      </c>
      <c r="AG497" s="3" t="s">
        <v>19447</v>
      </c>
      <c r="AH497" t="s">
        <v>8331</v>
      </c>
      <c r="AI497" t="s">
        <v>8332</v>
      </c>
      <c r="AK497" t="s">
        <v>8333</v>
      </c>
      <c r="AL497" t="s">
        <v>8306</v>
      </c>
      <c r="AM497" t="s">
        <v>8334</v>
      </c>
      <c r="AN497" t="s">
        <v>8335</v>
      </c>
      <c r="AO497" t="s">
        <v>8349</v>
      </c>
      <c r="AP497" t="s">
        <v>8306</v>
      </c>
      <c r="AQ497" t="s">
        <v>8336</v>
      </c>
      <c r="AR497">
        <v>0.09</v>
      </c>
      <c r="AS497" t="s">
        <v>154</v>
      </c>
      <c r="AT497">
        <v>1</v>
      </c>
      <c r="AU497">
        <v>0</v>
      </c>
      <c r="AV497">
        <v>0</v>
      </c>
      <c r="AX497">
        <v>1168.7868162499999</v>
      </c>
      <c r="AY497">
        <v>0</v>
      </c>
      <c r="AZ497">
        <v>0</v>
      </c>
      <c r="BA497">
        <v>1062.5</v>
      </c>
      <c r="BB497">
        <v>0</v>
      </c>
      <c r="BC497">
        <v>0</v>
      </c>
      <c r="BD497">
        <v>0</v>
      </c>
      <c r="BE497">
        <v>0</v>
      </c>
      <c r="BF497">
        <v>168</v>
      </c>
      <c r="BJ497" s="1"/>
    </row>
    <row r="498" spans="1:63" ht="30.75" x14ac:dyDescent="0.3">
      <c r="A498">
        <v>8338</v>
      </c>
      <c r="B498" t="s">
        <v>8350</v>
      </c>
      <c r="C498" t="s">
        <v>8351</v>
      </c>
      <c r="D498" t="s">
        <v>8352</v>
      </c>
      <c r="F498" s="1">
        <v>44554</v>
      </c>
      <c r="G498" s="1">
        <v>44554</v>
      </c>
      <c r="H498" t="s">
        <v>98</v>
      </c>
      <c r="I498" t="s">
        <v>639</v>
      </c>
      <c r="K498" t="s">
        <v>303</v>
      </c>
      <c r="L498" t="s">
        <v>303</v>
      </c>
      <c r="P498" t="s">
        <v>8299</v>
      </c>
      <c r="Q498" t="s">
        <v>8300</v>
      </c>
      <c r="R498" t="s">
        <v>5137</v>
      </c>
      <c r="S498" t="s">
        <v>8301</v>
      </c>
      <c r="T498" t="s">
        <v>8239</v>
      </c>
      <c r="U498" t="s">
        <v>8240</v>
      </c>
      <c r="V498" t="s">
        <v>8241</v>
      </c>
      <c r="W498" t="s">
        <v>8242</v>
      </c>
      <c r="X498" t="s">
        <v>8243</v>
      </c>
      <c r="Y498" t="s">
        <v>109</v>
      </c>
      <c r="Z498">
        <v>474</v>
      </c>
      <c r="AA498" t="s">
        <v>346</v>
      </c>
      <c r="AB498" t="s">
        <v>347</v>
      </c>
      <c r="AC498" t="s">
        <v>348</v>
      </c>
      <c r="AD498" t="s">
        <v>82</v>
      </c>
      <c r="AE498" s="4" t="s">
        <v>8330</v>
      </c>
      <c r="AF498" s="3">
        <f t="shared" si="2"/>
        <v>4000000</v>
      </c>
      <c r="AG498" s="3" t="s">
        <v>19447</v>
      </c>
      <c r="AH498" t="s">
        <v>8331</v>
      </c>
      <c r="AI498" t="s">
        <v>8332</v>
      </c>
      <c r="AK498" t="s">
        <v>8333</v>
      </c>
      <c r="AL498" t="s">
        <v>8306</v>
      </c>
      <c r="AM498" t="s">
        <v>8334</v>
      </c>
      <c r="AN498" t="s">
        <v>8335</v>
      </c>
      <c r="AO498" t="s">
        <v>8349</v>
      </c>
      <c r="AP498" t="s">
        <v>8306</v>
      </c>
      <c r="AQ498" t="s">
        <v>8336</v>
      </c>
      <c r="AR498">
        <v>0.09</v>
      </c>
      <c r="AS498" t="s">
        <v>154</v>
      </c>
      <c r="AT498">
        <v>1</v>
      </c>
      <c r="AU498">
        <v>0</v>
      </c>
      <c r="AV498">
        <v>0</v>
      </c>
      <c r="AW498">
        <v>30.62454</v>
      </c>
      <c r="AX498">
        <v>1168.7868162499999</v>
      </c>
      <c r="AY498">
        <v>0</v>
      </c>
      <c r="AZ498">
        <v>0</v>
      </c>
      <c r="BA498">
        <v>1062.5</v>
      </c>
      <c r="BB498">
        <v>0</v>
      </c>
      <c r="BC498">
        <v>0</v>
      </c>
      <c r="BD498">
        <v>0</v>
      </c>
      <c r="BE498">
        <v>0</v>
      </c>
      <c r="BF498">
        <v>259</v>
      </c>
      <c r="BG498" t="s">
        <v>8353</v>
      </c>
      <c r="BJ498" s="1"/>
    </row>
    <row r="499" spans="1:63" ht="30.75" x14ac:dyDescent="0.3">
      <c r="A499">
        <v>8339</v>
      </c>
      <c r="B499" t="s">
        <v>8354</v>
      </c>
      <c r="C499" t="s">
        <v>8355</v>
      </c>
      <c r="D499" t="s">
        <v>8356</v>
      </c>
      <c r="F499" s="1">
        <v>44736</v>
      </c>
      <c r="G499" s="1">
        <v>44736</v>
      </c>
      <c r="H499" t="s">
        <v>98</v>
      </c>
      <c r="I499" t="s">
        <v>639</v>
      </c>
      <c r="K499" t="s">
        <v>303</v>
      </c>
      <c r="L499" t="s">
        <v>303</v>
      </c>
      <c r="P499" t="s">
        <v>8299</v>
      </c>
      <c r="Q499" t="s">
        <v>8300</v>
      </c>
      <c r="R499" t="s">
        <v>5137</v>
      </c>
      <c r="S499" t="s">
        <v>8301</v>
      </c>
      <c r="T499" t="s">
        <v>8239</v>
      </c>
      <c r="U499" t="s">
        <v>8240</v>
      </c>
      <c r="V499" t="s">
        <v>8241</v>
      </c>
      <c r="W499" t="s">
        <v>8242</v>
      </c>
      <c r="X499" t="s">
        <v>8243</v>
      </c>
      <c r="Y499" t="s">
        <v>109</v>
      </c>
      <c r="Z499">
        <v>474</v>
      </c>
      <c r="AA499" t="s">
        <v>346</v>
      </c>
      <c r="AB499" t="s">
        <v>347</v>
      </c>
      <c r="AC499" t="s">
        <v>348</v>
      </c>
      <c r="AD499" t="s">
        <v>82</v>
      </c>
      <c r="AE499" s="4" t="s">
        <v>8330</v>
      </c>
      <c r="AF499" s="3">
        <f t="shared" si="2"/>
        <v>4000000</v>
      </c>
      <c r="AG499" s="3" t="s">
        <v>19447</v>
      </c>
      <c r="AH499" t="s">
        <v>8331</v>
      </c>
      <c r="AI499" t="s">
        <v>8332</v>
      </c>
      <c r="AK499" t="s">
        <v>8333</v>
      </c>
      <c r="AL499" t="s">
        <v>8306</v>
      </c>
      <c r="AM499" t="s">
        <v>8334</v>
      </c>
      <c r="AN499" t="s">
        <v>8335</v>
      </c>
      <c r="AO499" t="s">
        <v>8357</v>
      </c>
      <c r="AP499" t="s">
        <v>8306</v>
      </c>
      <c r="AQ499" t="s">
        <v>8336</v>
      </c>
      <c r="AR499">
        <v>0.09</v>
      </c>
      <c r="AS499" t="s">
        <v>154</v>
      </c>
      <c r="AT499">
        <v>1</v>
      </c>
      <c r="AU499">
        <v>0</v>
      </c>
      <c r="AV499">
        <v>0</v>
      </c>
      <c r="AW499">
        <v>29.011130000000001</v>
      </c>
      <c r="AX499">
        <v>1168.7868162499999</v>
      </c>
      <c r="AY499">
        <v>0</v>
      </c>
      <c r="AZ499">
        <v>0</v>
      </c>
      <c r="BA499">
        <v>1062.5</v>
      </c>
      <c r="BB499">
        <v>0</v>
      </c>
      <c r="BC499">
        <v>0</v>
      </c>
      <c r="BD499">
        <v>0</v>
      </c>
      <c r="BE499">
        <v>0</v>
      </c>
      <c r="BF499">
        <v>441</v>
      </c>
      <c r="BG499" t="s">
        <v>8358</v>
      </c>
      <c r="BJ499" s="1"/>
    </row>
    <row r="500" spans="1:63" ht="105" x14ac:dyDescent="0.25">
      <c r="A500">
        <v>8340</v>
      </c>
      <c r="B500" t="s">
        <v>8359</v>
      </c>
      <c r="C500" t="s">
        <v>8360</v>
      </c>
      <c r="D500" t="s">
        <v>8361</v>
      </c>
      <c r="E500" t="s">
        <v>8362</v>
      </c>
      <c r="F500" s="1">
        <v>44650</v>
      </c>
      <c r="G500" s="1">
        <v>44915</v>
      </c>
      <c r="H500" t="s">
        <v>119</v>
      </c>
      <c r="I500" t="s">
        <v>616</v>
      </c>
      <c r="K500" t="s">
        <v>68</v>
      </c>
      <c r="L500" t="s">
        <v>133</v>
      </c>
      <c r="M500" t="s">
        <v>303</v>
      </c>
      <c r="N500" t="s">
        <v>7838</v>
      </c>
      <c r="O500" t="s">
        <v>8363</v>
      </c>
      <c r="P500" t="s">
        <v>8364</v>
      </c>
      <c r="Q500" t="s">
        <v>8365</v>
      </c>
      <c r="R500" t="s">
        <v>5137</v>
      </c>
      <c r="S500" t="s">
        <v>8366</v>
      </c>
      <c r="T500" t="s">
        <v>8367</v>
      </c>
      <c r="U500" t="s">
        <v>8368</v>
      </c>
      <c r="V500" t="s">
        <v>7842</v>
      </c>
      <c r="W500" t="s">
        <v>7843</v>
      </c>
      <c r="Z500">
        <v>474</v>
      </c>
      <c r="AA500" t="s">
        <v>346</v>
      </c>
      <c r="AB500" t="s">
        <v>347</v>
      </c>
      <c r="AC500" t="s">
        <v>348</v>
      </c>
      <c r="AD500" t="s">
        <v>82</v>
      </c>
      <c r="AE500" s="4" t="s">
        <v>8369</v>
      </c>
      <c r="AH500" t="s">
        <v>8370</v>
      </c>
      <c r="AI500" t="s">
        <v>8371</v>
      </c>
      <c r="AJ500" t="s">
        <v>8372</v>
      </c>
      <c r="AK500" t="s">
        <v>8373</v>
      </c>
      <c r="AL500" t="s">
        <v>8374</v>
      </c>
      <c r="AM500" t="s">
        <v>8375</v>
      </c>
      <c r="AN500" t="s">
        <v>8376</v>
      </c>
      <c r="AO500" t="s">
        <v>8377</v>
      </c>
      <c r="AP500" t="s">
        <v>8378</v>
      </c>
      <c r="AQ500" t="s">
        <v>8379</v>
      </c>
      <c r="AR500">
        <v>0.56000000000000005</v>
      </c>
      <c r="AS500" t="s">
        <v>94</v>
      </c>
      <c r="AT500">
        <v>0</v>
      </c>
      <c r="AU500">
        <v>611613.63611875859</v>
      </c>
      <c r="AV500">
        <v>436569.77242310112</v>
      </c>
      <c r="AW500">
        <v>2527.6649600000001</v>
      </c>
      <c r="AX500">
        <v>1193.4346889072119</v>
      </c>
      <c r="AY500">
        <v>424.81113647606543</v>
      </c>
      <c r="AZ500">
        <v>2001.7121399999999</v>
      </c>
      <c r="BA500">
        <v>608.98815999999999</v>
      </c>
      <c r="BB500">
        <v>1004.3112104490808</v>
      </c>
      <c r="BC500">
        <v>234.27186801899805</v>
      </c>
      <c r="BD500">
        <v>716.87727463059559</v>
      </c>
      <c r="BE500">
        <v>167.22324367262726</v>
      </c>
      <c r="BF500">
        <v>620</v>
      </c>
      <c r="BG500" t="s">
        <v>8380</v>
      </c>
      <c r="BH500" t="s">
        <v>8381</v>
      </c>
      <c r="BJ500" s="1"/>
      <c r="BK500">
        <v>45.540509999999998</v>
      </c>
    </row>
    <row r="501" spans="1:63" ht="16.5" x14ac:dyDescent="0.3">
      <c r="A501">
        <v>8341</v>
      </c>
      <c r="B501" t="s">
        <v>8382</v>
      </c>
      <c r="C501" t="s">
        <v>8383</v>
      </c>
      <c r="D501" t="s">
        <v>8384</v>
      </c>
      <c r="E501" t="s">
        <v>8385</v>
      </c>
      <c r="F501" s="1">
        <v>44896</v>
      </c>
      <c r="G501" s="1">
        <v>44926</v>
      </c>
      <c r="H501" t="s">
        <v>119</v>
      </c>
      <c r="I501" t="s">
        <v>515</v>
      </c>
      <c r="K501" t="s">
        <v>99</v>
      </c>
      <c r="L501" t="s">
        <v>99</v>
      </c>
      <c r="M501" t="s">
        <v>303</v>
      </c>
      <c r="N501" t="s">
        <v>7838</v>
      </c>
      <c r="O501" t="s">
        <v>8386</v>
      </c>
      <c r="P501" t="s">
        <v>8387</v>
      </c>
      <c r="Q501" t="s">
        <v>8388</v>
      </c>
      <c r="R501" t="s">
        <v>5137</v>
      </c>
      <c r="S501" t="s">
        <v>8389</v>
      </c>
      <c r="T501" t="s">
        <v>8367</v>
      </c>
      <c r="U501" t="s">
        <v>8368</v>
      </c>
      <c r="V501" t="s">
        <v>7842</v>
      </c>
      <c r="W501" t="s">
        <v>7843</v>
      </c>
      <c r="Z501">
        <v>474</v>
      </c>
      <c r="AA501" t="s">
        <v>346</v>
      </c>
      <c r="AB501" t="s">
        <v>347</v>
      </c>
      <c r="AC501" t="s">
        <v>348</v>
      </c>
      <c r="AD501" t="s">
        <v>82</v>
      </c>
      <c r="AE501" s="4" t="s">
        <v>8390</v>
      </c>
      <c r="AF501" s="3">
        <f>9000000</f>
        <v>9000000</v>
      </c>
      <c r="AG501" s="3" t="s">
        <v>19447</v>
      </c>
      <c r="AH501" t="s">
        <v>8391</v>
      </c>
      <c r="AI501" t="s">
        <v>8392</v>
      </c>
      <c r="AJ501" t="s">
        <v>8393</v>
      </c>
      <c r="AK501" t="s">
        <v>8394</v>
      </c>
      <c r="AL501" t="s">
        <v>8395</v>
      </c>
      <c r="AM501" t="s">
        <v>8396</v>
      </c>
      <c r="AN501" t="s">
        <v>8397</v>
      </c>
      <c r="AO501" t="s">
        <v>8398</v>
      </c>
      <c r="AP501" t="s">
        <v>8399</v>
      </c>
      <c r="AQ501" t="s">
        <v>8400</v>
      </c>
      <c r="AR501">
        <v>0.25</v>
      </c>
      <c r="AS501" t="s">
        <v>94</v>
      </c>
      <c r="AT501">
        <v>0</v>
      </c>
      <c r="AU501">
        <v>33618.445916865261</v>
      </c>
      <c r="AV501">
        <v>12673.706080764026</v>
      </c>
      <c r="AW501">
        <v>458.69189999999998</v>
      </c>
      <c r="AX501">
        <v>1991.28349</v>
      </c>
      <c r="AY501">
        <v>558.1284273314842</v>
      </c>
      <c r="AZ501">
        <v>3659.4674900000005</v>
      </c>
      <c r="BA501">
        <v>382.41422</v>
      </c>
      <c r="BB501">
        <v>87.911076938679884</v>
      </c>
      <c r="BC501">
        <v>8.317523452922936</v>
      </c>
      <c r="BD501">
        <v>33.141304423156718</v>
      </c>
      <c r="BE501">
        <v>3.1355954948924092</v>
      </c>
      <c r="BF501">
        <v>631</v>
      </c>
      <c r="BG501" t="s">
        <v>8401</v>
      </c>
      <c r="BH501" t="s">
        <v>8402</v>
      </c>
      <c r="BJ501" s="1"/>
      <c r="BK501">
        <v>26.673719999999999</v>
      </c>
    </row>
    <row r="502" spans="1:63" ht="45.75" x14ac:dyDescent="0.3">
      <c r="A502">
        <v>8342</v>
      </c>
      <c r="B502" t="s">
        <v>8403</v>
      </c>
      <c r="C502" t="s">
        <v>8404</v>
      </c>
      <c r="D502" t="s">
        <v>8405</v>
      </c>
      <c r="E502" t="s">
        <v>8406</v>
      </c>
      <c r="F502" s="1">
        <v>44561</v>
      </c>
      <c r="G502" s="1">
        <v>44926</v>
      </c>
      <c r="H502" t="s">
        <v>119</v>
      </c>
      <c r="I502" t="s">
        <v>515</v>
      </c>
      <c r="K502" t="s">
        <v>100</v>
      </c>
      <c r="L502" t="s">
        <v>100</v>
      </c>
      <c r="M502" t="s">
        <v>120</v>
      </c>
      <c r="N502" t="s">
        <v>7838</v>
      </c>
      <c r="O502" t="s">
        <v>8407</v>
      </c>
      <c r="P502" t="s">
        <v>2571</v>
      </c>
      <c r="Q502" t="s">
        <v>2572</v>
      </c>
      <c r="R502" t="s">
        <v>1962</v>
      </c>
      <c r="S502" t="s">
        <v>2573</v>
      </c>
      <c r="T502" t="s">
        <v>8367</v>
      </c>
      <c r="U502" t="s">
        <v>8368</v>
      </c>
      <c r="V502" t="s">
        <v>7842</v>
      </c>
      <c r="W502" t="s">
        <v>7843</v>
      </c>
      <c r="Z502">
        <v>474</v>
      </c>
      <c r="AA502" t="s">
        <v>346</v>
      </c>
      <c r="AB502" t="s">
        <v>347</v>
      </c>
      <c r="AC502" t="s">
        <v>348</v>
      </c>
      <c r="AD502" t="s">
        <v>82</v>
      </c>
      <c r="AE502" s="4" t="s">
        <v>8408</v>
      </c>
      <c r="AF502" s="3">
        <f>6400000</f>
        <v>6400000</v>
      </c>
      <c r="AG502" s="3" t="s">
        <v>19447</v>
      </c>
      <c r="AH502" t="s">
        <v>8409</v>
      </c>
      <c r="AI502" t="s">
        <v>8410</v>
      </c>
      <c r="AJ502" t="s">
        <v>8411</v>
      </c>
      <c r="AK502" t="s">
        <v>8412</v>
      </c>
      <c r="AL502" t="s">
        <v>8413</v>
      </c>
      <c r="AM502" t="s">
        <v>8414</v>
      </c>
      <c r="AN502" t="s">
        <v>8415</v>
      </c>
      <c r="AP502" t="s">
        <v>7791</v>
      </c>
      <c r="AQ502" t="s">
        <v>8416</v>
      </c>
      <c r="AR502">
        <v>0.36</v>
      </c>
      <c r="AS502" t="s">
        <v>94</v>
      </c>
      <c r="AT502">
        <v>0</v>
      </c>
      <c r="AU502">
        <v>121267.9233197406</v>
      </c>
      <c r="AV502">
        <v>64590.791474881087</v>
      </c>
      <c r="AW502">
        <v>2578.3615399999999</v>
      </c>
      <c r="AX502">
        <v>1238.779781463335</v>
      </c>
      <c r="AY502">
        <v>7.2435996085392373</v>
      </c>
      <c r="AZ502">
        <v>163.87894700000001</v>
      </c>
      <c r="BA502">
        <v>133.98702</v>
      </c>
      <c r="BB502">
        <v>905.07217281002727</v>
      </c>
      <c r="BC502">
        <v>407.12245356899257</v>
      </c>
      <c r="BD502">
        <v>482.06752769694475</v>
      </c>
      <c r="BE502">
        <v>216.8451539644376</v>
      </c>
      <c r="BF502">
        <v>631</v>
      </c>
      <c r="BG502" t="s">
        <v>8417</v>
      </c>
      <c r="BH502" t="s">
        <v>8418</v>
      </c>
      <c r="BJ502" s="1"/>
      <c r="BK502">
        <v>10.285450000000001</v>
      </c>
    </row>
    <row r="503" spans="1:63" ht="45.75" x14ac:dyDescent="0.3">
      <c r="A503">
        <v>8343</v>
      </c>
      <c r="B503" t="s">
        <v>8419</v>
      </c>
      <c r="C503" t="s">
        <v>8420</v>
      </c>
      <c r="D503" t="s">
        <v>8421</v>
      </c>
      <c r="E503" t="s">
        <v>8422</v>
      </c>
      <c r="F503" s="1">
        <v>44255</v>
      </c>
      <c r="G503" s="1">
        <v>44255</v>
      </c>
      <c r="H503" t="s">
        <v>615</v>
      </c>
      <c r="I503" t="s">
        <v>515</v>
      </c>
      <c r="K503" t="s">
        <v>100</v>
      </c>
      <c r="L503" t="s">
        <v>99</v>
      </c>
      <c r="M503" t="s">
        <v>120</v>
      </c>
      <c r="P503" t="s">
        <v>2571</v>
      </c>
      <c r="Q503" t="s">
        <v>2572</v>
      </c>
      <c r="R503" t="s">
        <v>1962</v>
      </c>
      <c r="S503" t="s">
        <v>2573</v>
      </c>
      <c r="T503" t="s">
        <v>8367</v>
      </c>
      <c r="U503" t="s">
        <v>8368</v>
      </c>
      <c r="V503" t="s">
        <v>7842</v>
      </c>
      <c r="W503" t="s">
        <v>7843</v>
      </c>
      <c r="Z503">
        <v>474</v>
      </c>
      <c r="AA503" t="s">
        <v>346</v>
      </c>
      <c r="AB503" t="s">
        <v>347</v>
      </c>
      <c r="AC503" t="s">
        <v>348</v>
      </c>
      <c r="AD503" t="s">
        <v>82</v>
      </c>
      <c r="AE503" s="4" t="s">
        <v>8423</v>
      </c>
      <c r="AF503" s="3">
        <f>6400000</f>
        <v>6400000</v>
      </c>
      <c r="AG503" s="3" t="s">
        <v>19447</v>
      </c>
      <c r="AH503" t="s">
        <v>8424</v>
      </c>
      <c r="AI503" t="s">
        <v>8425</v>
      </c>
      <c r="AJ503" t="s">
        <v>8411</v>
      </c>
      <c r="AK503" t="s">
        <v>8426</v>
      </c>
      <c r="AL503" t="s">
        <v>8413</v>
      </c>
      <c r="AM503" t="s">
        <v>8427</v>
      </c>
      <c r="AN503" t="s">
        <v>8415</v>
      </c>
      <c r="AO503" t="s">
        <v>8428</v>
      </c>
      <c r="AP503" t="s">
        <v>7791</v>
      </c>
      <c r="AQ503" t="s">
        <v>8429</v>
      </c>
      <c r="AR503">
        <v>0.3</v>
      </c>
      <c r="AS503" t="s">
        <v>154</v>
      </c>
      <c r="AT503">
        <v>1</v>
      </c>
      <c r="AU503">
        <v>150408.88928174227</v>
      </c>
      <c r="AV503">
        <v>73582.91789835805</v>
      </c>
      <c r="AW503">
        <v>159.37925999999999</v>
      </c>
      <c r="AX503">
        <v>218.2797814633349</v>
      </c>
      <c r="AY503">
        <v>65.192396476853148</v>
      </c>
      <c r="AZ503">
        <v>1382.341473</v>
      </c>
      <c r="BA503">
        <v>132.98702</v>
      </c>
      <c r="BB503">
        <v>1131.0042835890467</v>
      </c>
      <c r="BC503">
        <v>99.258273025650993</v>
      </c>
      <c r="BD503">
        <v>553.30902142448224</v>
      </c>
      <c r="BE503">
        <v>48.55905385417843</v>
      </c>
      <c r="BF503">
        <v>-40</v>
      </c>
      <c r="BG503" t="s">
        <v>8430</v>
      </c>
      <c r="BH503" t="s">
        <v>8431</v>
      </c>
      <c r="BJ503" s="1"/>
    </row>
    <row r="504" spans="1:63" ht="75.75" x14ac:dyDescent="0.3">
      <c r="A504">
        <v>8344</v>
      </c>
      <c r="B504" t="s">
        <v>8432</v>
      </c>
      <c r="C504" t="s">
        <v>8433</v>
      </c>
      <c r="D504" t="s">
        <v>8434</v>
      </c>
      <c r="E504" t="s">
        <v>8435</v>
      </c>
      <c r="F504" s="1">
        <v>44074</v>
      </c>
      <c r="G504" s="1">
        <v>44377</v>
      </c>
      <c r="H504" t="s">
        <v>65</v>
      </c>
      <c r="I504" t="s">
        <v>515</v>
      </c>
      <c r="K504" t="s">
        <v>67</v>
      </c>
      <c r="L504" t="s">
        <v>68</v>
      </c>
      <c r="M504" t="s">
        <v>120</v>
      </c>
      <c r="N504" t="s">
        <v>7838</v>
      </c>
      <c r="O504" t="s">
        <v>8436</v>
      </c>
      <c r="P504" t="s">
        <v>8437</v>
      </c>
      <c r="Q504" t="s">
        <v>8438</v>
      </c>
      <c r="R504" t="s">
        <v>5137</v>
      </c>
      <c r="S504" t="s">
        <v>8439</v>
      </c>
      <c r="T504" t="s">
        <v>8367</v>
      </c>
      <c r="U504" t="s">
        <v>8368</v>
      </c>
      <c r="V504" t="s">
        <v>7842</v>
      </c>
      <c r="W504" t="s">
        <v>7843</v>
      </c>
      <c r="Z504">
        <v>474</v>
      </c>
      <c r="AA504" t="s">
        <v>346</v>
      </c>
      <c r="AB504" t="s">
        <v>347</v>
      </c>
      <c r="AC504" t="s">
        <v>348</v>
      </c>
      <c r="AD504" t="s">
        <v>82</v>
      </c>
      <c r="AE504" s="4" t="s">
        <v>8440</v>
      </c>
      <c r="AF504" s="3">
        <f>487000</f>
        <v>487000</v>
      </c>
      <c r="AG504" s="3" t="s">
        <v>19447</v>
      </c>
      <c r="AH504" t="s">
        <v>8441</v>
      </c>
      <c r="AI504" t="s">
        <v>8442</v>
      </c>
      <c r="AJ504" t="s">
        <v>8443</v>
      </c>
      <c r="AK504" t="s">
        <v>8444</v>
      </c>
      <c r="AL504" t="s">
        <v>8445</v>
      </c>
      <c r="AM504" t="s">
        <v>8446</v>
      </c>
      <c r="AN504" t="s">
        <v>8435</v>
      </c>
      <c r="AO504" t="s">
        <v>8447</v>
      </c>
      <c r="AP504" t="s">
        <v>8448</v>
      </c>
      <c r="AQ504" t="s">
        <v>8449</v>
      </c>
      <c r="AR504">
        <v>0.8</v>
      </c>
      <c r="AS504" t="s">
        <v>94</v>
      </c>
      <c r="AT504">
        <v>0</v>
      </c>
      <c r="AU504">
        <v>133942.03871430314</v>
      </c>
      <c r="AV504">
        <v>115719.95343586794</v>
      </c>
      <c r="AW504">
        <v>228.90822</v>
      </c>
      <c r="AX504">
        <v>504.70130217930699</v>
      </c>
      <c r="AY504">
        <v>313.32363626713806</v>
      </c>
      <c r="AZ504">
        <v>754.75474999999994</v>
      </c>
      <c r="BA504">
        <v>192.92782</v>
      </c>
      <c r="BB504">
        <v>694.25984658046275</v>
      </c>
      <c r="BC504">
        <v>141.33639570294423</v>
      </c>
      <c r="BD504">
        <v>599.80957352790244</v>
      </c>
      <c r="BE504">
        <v>122.10834840601525</v>
      </c>
      <c r="BF504">
        <v>82</v>
      </c>
      <c r="BG504" t="s">
        <v>8450</v>
      </c>
      <c r="BH504" t="s">
        <v>8451</v>
      </c>
      <c r="BJ504" s="1"/>
    </row>
    <row r="505" spans="1:63" ht="16.5" x14ac:dyDescent="0.3">
      <c r="A505">
        <v>8345</v>
      </c>
      <c r="B505" t="s">
        <v>8452</v>
      </c>
      <c r="C505" t="s">
        <v>8453</v>
      </c>
      <c r="D505" t="s">
        <v>8454</v>
      </c>
      <c r="E505" t="s">
        <v>8455</v>
      </c>
      <c r="F505" s="1">
        <v>44774</v>
      </c>
      <c r="G505" s="1">
        <v>44896</v>
      </c>
      <c r="H505" t="s">
        <v>119</v>
      </c>
      <c r="I505" t="s">
        <v>639</v>
      </c>
      <c r="K505" t="s">
        <v>133</v>
      </c>
      <c r="L505" t="s">
        <v>133</v>
      </c>
      <c r="M505" t="s">
        <v>303</v>
      </c>
      <c r="N505" t="s">
        <v>7838</v>
      </c>
      <c r="O505" t="s">
        <v>8456</v>
      </c>
      <c r="P505" t="s">
        <v>8387</v>
      </c>
      <c r="Q505" t="s">
        <v>8388</v>
      </c>
      <c r="R505" t="s">
        <v>5137</v>
      </c>
      <c r="S505" t="s">
        <v>8389</v>
      </c>
      <c r="T505" t="s">
        <v>8367</v>
      </c>
      <c r="U505" t="s">
        <v>8368</v>
      </c>
      <c r="V505" t="s">
        <v>7842</v>
      </c>
      <c r="W505" t="s">
        <v>7843</v>
      </c>
      <c r="Z505">
        <v>474</v>
      </c>
      <c r="AA505" t="s">
        <v>346</v>
      </c>
      <c r="AB505" t="s">
        <v>347</v>
      </c>
      <c r="AC505" t="s">
        <v>348</v>
      </c>
      <c r="AD505" t="s">
        <v>82</v>
      </c>
      <c r="AE505" s="4" t="s">
        <v>8390</v>
      </c>
      <c r="AF505" s="3">
        <f>9000000</f>
        <v>9000000</v>
      </c>
      <c r="AG505" s="3" t="s">
        <v>19447</v>
      </c>
      <c r="AH505" t="s">
        <v>8457</v>
      </c>
      <c r="AI505" t="s">
        <v>8458</v>
      </c>
      <c r="AJ505" t="s">
        <v>8459</v>
      </c>
      <c r="AK505" t="s">
        <v>8394</v>
      </c>
      <c r="AL505" t="s">
        <v>8460</v>
      </c>
      <c r="AM505" t="s">
        <v>8461</v>
      </c>
      <c r="AN505" t="s">
        <v>8462</v>
      </c>
      <c r="AO505" t="s">
        <v>8463</v>
      </c>
      <c r="AP505" t="s">
        <v>8464</v>
      </c>
      <c r="AQ505" t="s">
        <v>8465</v>
      </c>
      <c r="AR505">
        <v>0.49</v>
      </c>
      <c r="AS505" t="s">
        <v>94</v>
      </c>
      <c r="AT505">
        <v>0</v>
      </c>
      <c r="AU505">
        <v>100487.19738198088</v>
      </c>
      <c r="AV505">
        <v>66323.328943126093</v>
      </c>
      <c r="AW505">
        <v>494.59559999999999</v>
      </c>
      <c r="AX505">
        <v>2489.2177700000002</v>
      </c>
      <c r="AY505">
        <v>728.50315156939678</v>
      </c>
      <c r="AZ505">
        <v>5188.3058300000002</v>
      </c>
      <c r="BA505">
        <v>1974.1905200000001</v>
      </c>
      <c r="BB505">
        <v>50.900455839480415</v>
      </c>
      <c r="BC505">
        <v>14.029633311014656</v>
      </c>
      <c r="BD505">
        <v>33.595201816249272</v>
      </c>
      <c r="BE505">
        <v>9.2598063164285023</v>
      </c>
      <c r="BF505">
        <v>601</v>
      </c>
      <c r="BG505" t="s">
        <v>8466</v>
      </c>
      <c r="BH505" t="s">
        <v>8467</v>
      </c>
      <c r="BJ505" s="1"/>
      <c r="BK505">
        <v>30.90249</v>
      </c>
    </row>
    <row r="506" spans="1:63" ht="45.75" x14ac:dyDescent="0.3">
      <c r="A506">
        <v>8346</v>
      </c>
      <c r="B506" t="s">
        <v>8468</v>
      </c>
      <c r="C506" t="s">
        <v>8469</v>
      </c>
      <c r="D506" t="s">
        <v>8470</v>
      </c>
      <c r="E506" t="s">
        <v>8471</v>
      </c>
      <c r="F506" s="1">
        <v>44925</v>
      </c>
      <c r="G506" s="1">
        <v>45107</v>
      </c>
      <c r="H506" t="s">
        <v>119</v>
      </c>
      <c r="I506" t="s">
        <v>515</v>
      </c>
      <c r="K506" t="s">
        <v>99</v>
      </c>
      <c r="L506" t="s">
        <v>100</v>
      </c>
      <c r="M506" t="s">
        <v>120</v>
      </c>
      <c r="N506" t="s">
        <v>7838</v>
      </c>
      <c r="P506" t="s">
        <v>2051</v>
      </c>
      <c r="Q506" t="s">
        <v>2052</v>
      </c>
      <c r="R506" t="s">
        <v>676</v>
      </c>
      <c r="S506" t="s">
        <v>2053</v>
      </c>
      <c r="T506" t="s">
        <v>8472</v>
      </c>
      <c r="U506" t="s">
        <v>8473</v>
      </c>
      <c r="V506" t="s">
        <v>7842</v>
      </c>
      <c r="W506" t="s">
        <v>7843</v>
      </c>
      <c r="Z506">
        <v>474</v>
      </c>
      <c r="AA506" t="s">
        <v>346</v>
      </c>
      <c r="AB506" t="s">
        <v>347</v>
      </c>
      <c r="AC506" t="s">
        <v>348</v>
      </c>
      <c r="AD506" t="s">
        <v>82</v>
      </c>
      <c r="AE506" s="4" t="s">
        <v>8474</v>
      </c>
      <c r="AF506" s="3">
        <f>2500000</f>
        <v>2500000</v>
      </c>
      <c r="AG506" s="3" t="s">
        <v>19447</v>
      </c>
      <c r="AH506" t="s">
        <v>8475</v>
      </c>
      <c r="AI506" t="s">
        <v>8476</v>
      </c>
      <c r="AJ506" t="s">
        <v>8477</v>
      </c>
      <c r="AK506" t="s">
        <v>8478</v>
      </c>
      <c r="AL506" t="s">
        <v>8479</v>
      </c>
      <c r="AM506" t="s">
        <v>8480</v>
      </c>
      <c r="AN506" t="s">
        <v>8481</v>
      </c>
      <c r="AO506" t="s">
        <v>8482</v>
      </c>
      <c r="AP506" t="s">
        <v>8483</v>
      </c>
      <c r="AQ506" t="s">
        <v>8484</v>
      </c>
      <c r="AR506">
        <v>0.3</v>
      </c>
      <c r="AS506" t="s">
        <v>94</v>
      </c>
      <c r="AT506">
        <v>0</v>
      </c>
      <c r="AU506">
        <v>36413.313930508419</v>
      </c>
      <c r="AV506">
        <v>17276.26621678815</v>
      </c>
      <c r="AW506">
        <v>2212.8020000000001</v>
      </c>
      <c r="AX506">
        <v>806.10764076562202</v>
      </c>
      <c r="AY506">
        <v>211.65057280340082</v>
      </c>
      <c r="AZ506">
        <v>1605.176338</v>
      </c>
      <c r="BA506">
        <v>385.44580000000002</v>
      </c>
      <c r="BB506">
        <v>94.470646535799375</v>
      </c>
      <c r="BC506">
        <v>18.292428902199028</v>
      </c>
      <c r="BD506">
        <v>44.821518918582463</v>
      </c>
      <c r="BE506">
        <v>8.6788275318518284</v>
      </c>
      <c r="BF506">
        <v>812</v>
      </c>
      <c r="BG506" t="s">
        <v>8485</v>
      </c>
      <c r="BH506" t="s">
        <v>8486</v>
      </c>
      <c r="BJ506" s="1"/>
      <c r="BK506">
        <v>30.367570000000001</v>
      </c>
    </row>
    <row r="507" spans="1:63" ht="16.5" x14ac:dyDescent="0.3">
      <c r="A507">
        <v>8347</v>
      </c>
      <c r="B507" t="s">
        <v>8487</v>
      </c>
      <c r="C507" t="s">
        <v>8488</v>
      </c>
      <c r="D507" t="s">
        <v>8489</v>
      </c>
      <c r="E507" t="s">
        <v>8490</v>
      </c>
      <c r="F507" s="1">
        <v>45077</v>
      </c>
      <c r="G507" s="1">
        <v>45138</v>
      </c>
      <c r="H507" t="s">
        <v>119</v>
      </c>
      <c r="I507" t="s">
        <v>515</v>
      </c>
      <c r="K507" t="s">
        <v>100</v>
      </c>
      <c r="L507" t="s">
        <v>133</v>
      </c>
      <c r="M507" t="s">
        <v>69</v>
      </c>
      <c r="N507" t="s">
        <v>7838</v>
      </c>
      <c r="O507" t="s">
        <v>8491</v>
      </c>
      <c r="P507" t="s">
        <v>3327</v>
      </c>
      <c r="Q507" t="s">
        <v>3328</v>
      </c>
      <c r="R507" t="s">
        <v>676</v>
      </c>
      <c r="S507" t="s">
        <v>3329</v>
      </c>
      <c r="T507" t="s">
        <v>8472</v>
      </c>
      <c r="U507" t="s">
        <v>8473</v>
      </c>
      <c r="V507" t="s">
        <v>7842</v>
      </c>
      <c r="W507" t="s">
        <v>7843</v>
      </c>
      <c r="Z507">
        <v>474</v>
      </c>
      <c r="AA507" t="s">
        <v>346</v>
      </c>
      <c r="AB507" t="s">
        <v>347</v>
      </c>
      <c r="AC507" t="s">
        <v>348</v>
      </c>
      <c r="AD507" t="s">
        <v>82</v>
      </c>
      <c r="AE507" s="4" t="s">
        <v>8492</v>
      </c>
      <c r="AF507" s="3">
        <f>2470000</f>
        <v>2470000</v>
      </c>
      <c r="AG507" s="3" t="s">
        <v>19447</v>
      </c>
      <c r="AH507" t="s">
        <v>8493</v>
      </c>
      <c r="AI507" t="s">
        <v>8494</v>
      </c>
      <c r="AJ507" t="s">
        <v>8495</v>
      </c>
      <c r="AK507" t="s">
        <v>8496</v>
      </c>
      <c r="AL507" t="s">
        <v>8497</v>
      </c>
      <c r="AM507" t="s">
        <v>8498</v>
      </c>
      <c r="AN507" t="s">
        <v>8490</v>
      </c>
      <c r="AO507" t="s">
        <v>8499</v>
      </c>
      <c r="AP507" t="s">
        <v>8500</v>
      </c>
      <c r="AQ507" t="s">
        <v>8501</v>
      </c>
      <c r="AR507">
        <v>0.42</v>
      </c>
      <c r="AS507" t="s">
        <v>890</v>
      </c>
      <c r="AT507">
        <v>0</v>
      </c>
      <c r="AU507">
        <v>17415.255317505926</v>
      </c>
      <c r="AV507">
        <v>9967.7649363148157</v>
      </c>
      <c r="AW507">
        <v>2765.5364</v>
      </c>
      <c r="AX507">
        <v>1408.4251361757854</v>
      </c>
      <c r="AY507">
        <v>1078.8214706184572</v>
      </c>
      <c r="AZ507">
        <v>1386.0577800000001</v>
      </c>
      <c r="BA507">
        <v>1272.8653999999999</v>
      </c>
      <c r="BB507">
        <v>13.681930012007493</v>
      </c>
      <c r="BC507">
        <v>6.5497399279906707</v>
      </c>
      <c r="BD507">
        <v>7.8309654236141677</v>
      </c>
      <c r="BE507">
        <v>3.7487976378147252</v>
      </c>
      <c r="BF507">
        <v>843</v>
      </c>
      <c r="BG507" t="s">
        <v>8502</v>
      </c>
      <c r="BH507" t="s">
        <v>8503</v>
      </c>
      <c r="BJ507" s="1"/>
      <c r="BK507">
        <v>2.2770299999999999</v>
      </c>
    </row>
    <row r="508" spans="1:63" ht="75.75" x14ac:dyDescent="0.3">
      <c r="A508">
        <v>8348</v>
      </c>
      <c r="B508" t="s">
        <v>8504</v>
      </c>
      <c r="C508" t="s">
        <v>8505</v>
      </c>
      <c r="D508" t="s">
        <v>8506</v>
      </c>
      <c r="E508" t="s">
        <v>8507</v>
      </c>
      <c r="F508" s="1">
        <v>45290</v>
      </c>
      <c r="G508" s="1">
        <v>45473</v>
      </c>
      <c r="H508" t="s">
        <v>119</v>
      </c>
      <c r="I508" t="s">
        <v>515</v>
      </c>
      <c r="K508" t="s">
        <v>133</v>
      </c>
      <c r="L508" t="s">
        <v>100</v>
      </c>
      <c r="M508" t="s">
        <v>120</v>
      </c>
      <c r="N508" t="s">
        <v>7838</v>
      </c>
      <c r="P508" t="s">
        <v>2051</v>
      </c>
      <c r="Q508" t="s">
        <v>2052</v>
      </c>
      <c r="R508" t="s">
        <v>676</v>
      </c>
      <c r="S508" t="s">
        <v>2053</v>
      </c>
      <c r="T508" t="s">
        <v>8472</v>
      </c>
      <c r="U508" t="s">
        <v>8473</v>
      </c>
      <c r="V508" t="s">
        <v>7842</v>
      </c>
      <c r="W508" t="s">
        <v>7843</v>
      </c>
      <c r="Z508">
        <v>474</v>
      </c>
      <c r="AA508" t="s">
        <v>346</v>
      </c>
      <c r="AB508" t="s">
        <v>347</v>
      </c>
      <c r="AC508" t="s">
        <v>348</v>
      </c>
      <c r="AD508" t="s">
        <v>82</v>
      </c>
      <c r="AE508" s="4" t="s">
        <v>8508</v>
      </c>
      <c r="AF508" s="3">
        <f>1600000</f>
        <v>1600000</v>
      </c>
      <c r="AG508" s="3" t="s">
        <v>19447</v>
      </c>
      <c r="AH508" t="s">
        <v>8509</v>
      </c>
      <c r="AI508" t="s">
        <v>8510</v>
      </c>
      <c r="AJ508" t="s">
        <v>8511</v>
      </c>
      <c r="AK508" t="s">
        <v>8512</v>
      </c>
      <c r="AL508" t="s">
        <v>8513</v>
      </c>
      <c r="AM508" t="s">
        <v>8514</v>
      </c>
      <c r="AN508" t="s">
        <v>8515</v>
      </c>
      <c r="AO508" t="s">
        <v>8482</v>
      </c>
      <c r="AP508" t="s">
        <v>8483</v>
      </c>
      <c r="AQ508" t="s">
        <v>8516</v>
      </c>
      <c r="AR508">
        <v>0.42</v>
      </c>
      <c r="AS508" t="s">
        <v>94</v>
      </c>
      <c r="AT508">
        <v>0</v>
      </c>
      <c r="AU508">
        <v>27574.154252717719</v>
      </c>
      <c r="AV508">
        <v>15108.058609607127</v>
      </c>
      <c r="AW508">
        <v>1497.2118399999999</v>
      </c>
      <c r="AX508">
        <v>1506.679925498775</v>
      </c>
      <c r="AY508">
        <v>572.04665527266991</v>
      </c>
      <c r="AZ508">
        <v>1787.5826440000001</v>
      </c>
      <c r="BA508">
        <v>410.95839999999998</v>
      </c>
      <c r="BB508">
        <v>67.097190987500724</v>
      </c>
      <c r="BC508">
        <v>12.542023869861271</v>
      </c>
      <c r="BD508">
        <v>36.762987712642271</v>
      </c>
      <c r="BE508">
        <v>6.8718565208679037</v>
      </c>
      <c r="BF508">
        <v>1178</v>
      </c>
      <c r="BG508" t="s">
        <v>8517</v>
      </c>
      <c r="BH508" t="s">
        <v>8518</v>
      </c>
      <c r="BJ508" s="1"/>
      <c r="BK508">
        <v>14.63691</v>
      </c>
    </row>
    <row r="509" spans="1:63" ht="75.75" x14ac:dyDescent="0.3">
      <c r="A509">
        <v>8349</v>
      </c>
      <c r="B509" t="s">
        <v>8519</v>
      </c>
      <c r="C509" t="s">
        <v>8520</v>
      </c>
      <c r="D509" t="s">
        <v>8521</v>
      </c>
      <c r="E509" t="s">
        <v>8522</v>
      </c>
      <c r="F509" s="1">
        <v>44925</v>
      </c>
      <c r="G509" s="1">
        <v>45107</v>
      </c>
      <c r="H509" t="s">
        <v>119</v>
      </c>
      <c r="I509" t="s">
        <v>515</v>
      </c>
      <c r="K509" t="s">
        <v>303</v>
      </c>
      <c r="L509" t="s">
        <v>99</v>
      </c>
      <c r="M509" t="s">
        <v>69</v>
      </c>
      <c r="N509" t="s">
        <v>7838</v>
      </c>
      <c r="P509" t="s">
        <v>2051</v>
      </c>
      <c r="Q509" t="s">
        <v>2052</v>
      </c>
      <c r="R509" t="s">
        <v>676</v>
      </c>
      <c r="S509" t="s">
        <v>2053</v>
      </c>
      <c r="T509" t="s">
        <v>8472</v>
      </c>
      <c r="U509" t="s">
        <v>8473</v>
      </c>
      <c r="V509" t="s">
        <v>7842</v>
      </c>
      <c r="W509" t="s">
        <v>7843</v>
      </c>
      <c r="Z509">
        <v>474</v>
      </c>
      <c r="AA509" t="s">
        <v>346</v>
      </c>
      <c r="AB509" t="s">
        <v>347</v>
      </c>
      <c r="AC509" t="s">
        <v>348</v>
      </c>
      <c r="AD509" t="s">
        <v>82</v>
      </c>
      <c r="AE509" s="4" t="s">
        <v>8523</v>
      </c>
      <c r="AF509" s="3">
        <f>2500000</f>
        <v>2500000</v>
      </c>
      <c r="AG509" s="3" t="s">
        <v>19447</v>
      </c>
      <c r="AH509" t="s">
        <v>8524</v>
      </c>
      <c r="AI509" t="s">
        <v>8525</v>
      </c>
      <c r="AJ509" t="s">
        <v>8526</v>
      </c>
      <c r="AK509" t="s">
        <v>8478</v>
      </c>
      <c r="AL509" t="s">
        <v>8479</v>
      </c>
      <c r="AM509" t="s">
        <v>8527</v>
      </c>
      <c r="AN509" t="s">
        <v>8481</v>
      </c>
      <c r="AO509" t="s">
        <v>8528</v>
      </c>
      <c r="AP509" t="s">
        <v>8483</v>
      </c>
      <c r="AQ509" t="s">
        <v>8529</v>
      </c>
      <c r="AR509">
        <v>0.15</v>
      </c>
      <c r="AS509" t="s">
        <v>94</v>
      </c>
      <c r="AT509">
        <v>0</v>
      </c>
      <c r="AU509">
        <v>97259.976787859909</v>
      </c>
      <c r="AV509">
        <v>27969.144294913523</v>
      </c>
      <c r="AW509">
        <v>3085.9923199999998</v>
      </c>
      <c r="AX509">
        <v>2073.7227607656218</v>
      </c>
      <c r="AY509">
        <v>317.47585920510119</v>
      </c>
      <c r="AZ509">
        <v>2380.1420619999999</v>
      </c>
      <c r="BA509">
        <v>1649.9584</v>
      </c>
      <c r="BB509">
        <v>58.946926654550751</v>
      </c>
      <c r="BC509">
        <v>24.133387667361802</v>
      </c>
      <c r="BD509">
        <v>16.951423923726516</v>
      </c>
      <c r="BE509">
        <v>6.9400613107876232</v>
      </c>
      <c r="BF509">
        <v>812</v>
      </c>
      <c r="BG509" t="s">
        <v>8530</v>
      </c>
      <c r="BH509" t="s">
        <v>8531</v>
      </c>
      <c r="BJ509" s="1"/>
      <c r="BK509">
        <v>17.928909999999998</v>
      </c>
    </row>
    <row r="510" spans="1:63" ht="75.75" x14ac:dyDescent="0.3">
      <c r="A510">
        <v>8350</v>
      </c>
      <c r="B510" t="s">
        <v>8532</v>
      </c>
      <c r="C510" t="s">
        <v>8533</v>
      </c>
      <c r="D510" t="s">
        <v>8534</v>
      </c>
      <c r="E510" t="s">
        <v>8535</v>
      </c>
      <c r="F510" s="1">
        <v>44925</v>
      </c>
      <c r="G510" s="1">
        <v>45107</v>
      </c>
      <c r="H510" t="s">
        <v>119</v>
      </c>
      <c r="I510" t="s">
        <v>66</v>
      </c>
      <c r="K510" t="s">
        <v>99</v>
      </c>
      <c r="L510" t="s">
        <v>100</v>
      </c>
      <c r="M510" t="s">
        <v>69</v>
      </c>
      <c r="N510" t="s">
        <v>7838</v>
      </c>
      <c r="P510" t="s">
        <v>2051</v>
      </c>
      <c r="Q510" t="s">
        <v>2052</v>
      </c>
      <c r="R510" t="s">
        <v>676</v>
      </c>
      <c r="S510" t="s">
        <v>2053</v>
      </c>
      <c r="T510" t="s">
        <v>8472</v>
      </c>
      <c r="U510" t="s">
        <v>8473</v>
      </c>
      <c r="V510" t="s">
        <v>7842</v>
      </c>
      <c r="W510" t="s">
        <v>7843</v>
      </c>
      <c r="Z510">
        <v>474</v>
      </c>
      <c r="AA510" t="s">
        <v>346</v>
      </c>
      <c r="AB510" t="s">
        <v>347</v>
      </c>
      <c r="AC510" t="s">
        <v>348</v>
      </c>
      <c r="AD510" t="s">
        <v>82</v>
      </c>
      <c r="AE510" s="4" t="s">
        <v>8536</v>
      </c>
      <c r="AF510" s="3">
        <f>1600000</f>
        <v>1600000</v>
      </c>
      <c r="AG510" s="3" t="s">
        <v>19447</v>
      </c>
      <c r="AH510" t="s">
        <v>8537</v>
      </c>
      <c r="AI510" t="s">
        <v>8538</v>
      </c>
      <c r="AJ510" t="s">
        <v>8539</v>
      </c>
      <c r="AK510" t="s">
        <v>8478</v>
      </c>
      <c r="AL510" t="s">
        <v>8540</v>
      </c>
      <c r="AM510" t="s">
        <v>8541</v>
      </c>
      <c r="AN510" t="s">
        <v>8481</v>
      </c>
      <c r="AO510" t="s">
        <v>8542</v>
      </c>
      <c r="AP510" t="s">
        <v>8483</v>
      </c>
      <c r="AQ510" t="s">
        <v>8543</v>
      </c>
      <c r="AR510">
        <v>0.3</v>
      </c>
      <c r="AS510" t="s">
        <v>94</v>
      </c>
      <c r="AT510">
        <v>0</v>
      </c>
      <c r="AU510">
        <v>18382.769501811817</v>
      </c>
      <c r="AV510">
        <v>8429.4512759745376</v>
      </c>
      <c r="AW510">
        <v>1429.9348</v>
      </c>
      <c r="AX510">
        <v>896.06480549877506</v>
      </c>
      <c r="AY510">
        <v>245.16285225971569</v>
      </c>
      <c r="AZ510">
        <v>771.05553600000007</v>
      </c>
      <c r="BA510">
        <v>385.44580000000002</v>
      </c>
      <c r="BB510">
        <v>47.692229366130888</v>
      </c>
      <c r="BC510">
        <v>15.89515630426545</v>
      </c>
      <c r="BD510">
        <v>21.869355629181946</v>
      </c>
      <c r="BE510">
        <v>7.2887518704730132</v>
      </c>
      <c r="BF510">
        <v>812</v>
      </c>
      <c r="BG510" t="s">
        <v>8544</v>
      </c>
      <c r="BH510" t="s">
        <v>8545</v>
      </c>
      <c r="BJ510" s="1"/>
      <c r="BK510">
        <v>11.22165</v>
      </c>
    </row>
    <row r="511" spans="1:63" ht="75.75" x14ac:dyDescent="0.3">
      <c r="A511">
        <v>8351</v>
      </c>
      <c r="B511" t="s">
        <v>8546</v>
      </c>
      <c r="C511" t="s">
        <v>8547</v>
      </c>
      <c r="D511" t="s">
        <v>8548</v>
      </c>
      <c r="E511" t="s">
        <v>8549</v>
      </c>
      <c r="F511" s="1">
        <v>44561</v>
      </c>
      <c r="G511" s="1">
        <v>45107</v>
      </c>
      <c r="H511" t="s">
        <v>119</v>
      </c>
      <c r="I511" t="s">
        <v>66</v>
      </c>
      <c r="K511" t="s">
        <v>303</v>
      </c>
      <c r="L511" t="s">
        <v>100</v>
      </c>
      <c r="M511" t="s">
        <v>120</v>
      </c>
      <c r="N511" t="s">
        <v>7838</v>
      </c>
      <c r="O511" t="s">
        <v>8550</v>
      </c>
      <c r="P511" t="s">
        <v>8437</v>
      </c>
      <c r="Q511" t="s">
        <v>8438</v>
      </c>
      <c r="R511" t="s">
        <v>5137</v>
      </c>
      <c r="S511" t="s">
        <v>8439</v>
      </c>
      <c r="T511" t="s">
        <v>8367</v>
      </c>
      <c r="U511" t="s">
        <v>8368</v>
      </c>
      <c r="V511" t="s">
        <v>7842</v>
      </c>
      <c r="W511" t="s">
        <v>7843</v>
      </c>
      <c r="Z511">
        <v>474</v>
      </c>
      <c r="AA511" t="s">
        <v>346</v>
      </c>
      <c r="AB511" t="s">
        <v>347</v>
      </c>
      <c r="AC511" t="s">
        <v>348</v>
      </c>
      <c r="AD511" t="s">
        <v>82</v>
      </c>
      <c r="AE511" s="4" t="s">
        <v>8551</v>
      </c>
      <c r="AF511" s="3">
        <f>2502000</f>
        <v>2502000</v>
      </c>
      <c r="AG511" s="3" t="s">
        <v>19447</v>
      </c>
      <c r="AH511" t="s">
        <v>8552</v>
      </c>
      <c r="AI511" t="s">
        <v>8553</v>
      </c>
      <c r="AJ511" t="s">
        <v>8554</v>
      </c>
      <c r="AK511" t="s">
        <v>8555</v>
      </c>
      <c r="AL511" t="s">
        <v>8556</v>
      </c>
      <c r="AM511" t="s">
        <v>8557</v>
      </c>
      <c r="AN511" t="s">
        <v>8558</v>
      </c>
      <c r="AO511" t="s">
        <v>8559</v>
      </c>
      <c r="AP511" t="s">
        <v>8560</v>
      </c>
      <c r="AQ511" t="s">
        <v>8561</v>
      </c>
      <c r="AR511">
        <v>0.18</v>
      </c>
      <c r="AS511" t="s">
        <v>890</v>
      </c>
      <c r="AT511">
        <v>0</v>
      </c>
      <c r="AU511">
        <v>337724.89316921413</v>
      </c>
      <c r="AV511">
        <v>120144.98311179331</v>
      </c>
      <c r="AW511">
        <v>1861.5062600000001</v>
      </c>
      <c r="AX511">
        <v>1155.0600199999999</v>
      </c>
      <c r="AZ511">
        <v>726.5610999999999</v>
      </c>
      <c r="BA511">
        <v>923.17931999999996</v>
      </c>
      <c r="BB511">
        <v>365.82805296073371</v>
      </c>
      <c r="BC511">
        <v>204.71395928410004</v>
      </c>
      <c r="BD511">
        <v>130.14262831601698</v>
      </c>
      <c r="BE511">
        <v>72.826598448617332</v>
      </c>
      <c r="BF511">
        <v>812</v>
      </c>
      <c r="BG511" t="s">
        <v>8562</v>
      </c>
      <c r="BH511" t="s">
        <v>8563</v>
      </c>
      <c r="BJ511" s="1"/>
      <c r="BK511">
        <v>106.45977000000001</v>
      </c>
    </row>
    <row r="512" spans="1:63" ht="60" x14ac:dyDescent="0.25">
      <c r="A512">
        <v>8352</v>
      </c>
      <c r="B512" t="s">
        <v>8564</v>
      </c>
      <c r="C512" t="s">
        <v>8565</v>
      </c>
      <c r="D512" t="s">
        <v>8566</v>
      </c>
      <c r="E512" t="s">
        <v>8567</v>
      </c>
      <c r="F512" s="1">
        <v>44074</v>
      </c>
      <c r="G512" s="1">
        <v>44074</v>
      </c>
      <c r="H512" t="s">
        <v>131</v>
      </c>
      <c r="I512" t="s">
        <v>616</v>
      </c>
      <c r="K512" t="s">
        <v>132</v>
      </c>
      <c r="L512" t="s">
        <v>67</v>
      </c>
      <c r="M512" t="s">
        <v>69</v>
      </c>
      <c r="N512" t="s">
        <v>6939</v>
      </c>
      <c r="P512" t="s">
        <v>8568</v>
      </c>
      <c r="Q512" t="s">
        <v>8569</v>
      </c>
      <c r="R512" t="s">
        <v>1703</v>
      </c>
      <c r="S512" t="s">
        <v>8570</v>
      </c>
      <c r="T512" t="s">
        <v>8571</v>
      </c>
      <c r="U512" t="s">
        <v>8572</v>
      </c>
      <c r="V512" t="s">
        <v>8573</v>
      </c>
      <c r="W512" t="s">
        <v>8574</v>
      </c>
      <c r="X512" t="s">
        <v>8575</v>
      </c>
      <c r="Y512" t="s">
        <v>683</v>
      </c>
      <c r="Z512">
        <v>483</v>
      </c>
      <c r="AA512" t="s">
        <v>201</v>
      </c>
      <c r="AB512" t="s">
        <v>202</v>
      </c>
      <c r="AC512" t="s">
        <v>203</v>
      </c>
      <c r="AD512" t="s">
        <v>82</v>
      </c>
      <c r="AE512" s="4" t="s">
        <v>8576</v>
      </c>
      <c r="AH512" t="s">
        <v>8577</v>
      </c>
      <c r="AI512" t="s">
        <v>8578</v>
      </c>
      <c r="AJ512" t="s">
        <v>8579</v>
      </c>
      <c r="AK512" t="s">
        <v>8580</v>
      </c>
      <c r="AL512" t="s">
        <v>8581</v>
      </c>
      <c r="AM512" t="s">
        <v>8582</v>
      </c>
      <c r="AN512" t="s">
        <v>8583</v>
      </c>
      <c r="AO512" t="s">
        <v>8584</v>
      </c>
      <c r="AP512" t="s">
        <v>8585</v>
      </c>
      <c r="AQ512" t="s">
        <v>8586</v>
      </c>
      <c r="AR512">
        <v>0.9</v>
      </c>
      <c r="AS512" t="s">
        <v>890</v>
      </c>
      <c r="AT512">
        <v>0</v>
      </c>
      <c r="AU512">
        <v>42416.949935541365</v>
      </c>
      <c r="AV512">
        <v>41131.347828377875</v>
      </c>
      <c r="AW512">
        <v>1465.3224</v>
      </c>
      <c r="AX512">
        <v>4258.1009325328132</v>
      </c>
      <c r="AY512">
        <v>500.51719040130371</v>
      </c>
      <c r="AZ512">
        <v>4525.9765249999991</v>
      </c>
      <c r="BA512">
        <v>2136.2444999999998</v>
      </c>
      <c r="BB512">
        <v>19.855849803494575</v>
      </c>
      <c r="BC512">
        <v>6.3667881591396727</v>
      </c>
      <c r="BD512">
        <v>19.254045044178174</v>
      </c>
      <c r="BE512">
        <v>6.1738191624133147</v>
      </c>
      <c r="BF512">
        <v>-221</v>
      </c>
      <c r="BG512" t="s">
        <v>8587</v>
      </c>
      <c r="BJ512" s="1"/>
    </row>
    <row r="513" spans="1:63" ht="30.75" x14ac:dyDescent="0.3">
      <c r="A513">
        <v>8353</v>
      </c>
      <c r="B513" t="s">
        <v>8588</v>
      </c>
      <c r="C513" t="s">
        <v>8589</v>
      </c>
      <c r="D513" t="s">
        <v>8590</v>
      </c>
      <c r="E513" t="s">
        <v>8591</v>
      </c>
      <c r="F513" s="1">
        <v>43830</v>
      </c>
      <c r="G513" s="1">
        <v>44020</v>
      </c>
      <c r="H513" t="s">
        <v>131</v>
      </c>
      <c r="I513" t="s">
        <v>66</v>
      </c>
      <c r="K513" t="s">
        <v>67</v>
      </c>
      <c r="L513" t="s">
        <v>68</v>
      </c>
      <c r="M513" t="s">
        <v>69</v>
      </c>
      <c r="N513" t="s">
        <v>1153</v>
      </c>
      <c r="O513" t="s">
        <v>8592</v>
      </c>
      <c r="P513" t="s">
        <v>8593</v>
      </c>
      <c r="Q513" t="s">
        <v>8594</v>
      </c>
      <c r="R513" t="s">
        <v>5395</v>
      </c>
      <c r="S513" t="s">
        <v>8595</v>
      </c>
      <c r="T513" t="s">
        <v>8571</v>
      </c>
      <c r="U513" t="s">
        <v>8572</v>
      </c>
      <c r="V513" t="s">
        <v>8573</v>
      </c>
      <c r="W513" t="s">
        <v>8574</v>
      </c>
      <c r="X513" t="s">
        <v>8575</v>
      </c>
      <c r="Y513" t="s">
        <v>683</v>
      </c>
      <c r="Z513">
        <v>483</v>
      </c>
      <c r="AA513" t="s">
        <v>201</v>
      </c>
      <c r="AB513" t="s">
        <v>202</v>
      </c>
      <c r="AC513" t="s">
        <v>203</v>
      </c>
      <c r="AD513" t="s">
        <v>82</v>
      </c>
      <c r="AE513" s="4" t="s">
        <v>8596</v>
      </c>
      <c r="AF513" s="3">
        <f>69000+128000</f>
        <v>197000</v>
      </c>
      <c r="AG513" s="3" t="s">
        <v>19447</v>
      </c>
      <c r="AH513" t="s">
        <v>8597</v>
      </c>
      <c r="AI513" t="s">
        <v>8598</v>
      </c>
      <c r="AJ513" t="s">
        <v>8599</v>
      </c>
      <c r="AK513" t="s">
        <v>8600</v>
      </c>
      <c r="AL513" t="s">
        <v>8601</v>
      </c>
      <c r="AM513" t="s">
        <v>8602</v>
      </c>
      <c r="AN513" t="s">
        <v>8603</v>
      </c>
      <c r="AO513" t="s">
        <v>8604</v>
      </c>
      <c r="AP513" t="s">
        <v>8605</v>
      </c>
      <c r="AQ513" t="s">
        <v>8606</v>
      </c>
      <c r="AR513">
        <v>0.8</v>
      </c>
      <c r="AS513" t="s">
        <v>94</v>
      </c>
      <c r="AT513">
        <v>0</v>
      </c>
      <c r="AU513">
        <v>6740.3090699613149</v>
      </c>
      <c r="AV513">
        <v>6692.2302975629718</v>
      </c>
      <c r="AW513">
        <v>10.02603</v>
      </c>
      <c r="AX513">
        <v>76.436905074359188</v>
      </c>
      <c r="AY513">
        <v>74.042884758576605</v>
      </c>
      <c r="AZ513">
        <v>512.55123100000003</v>
      </c>
      <c r="BF513">
        <v>-275</v>
      </c>
      <c r="BJ513" s="1"/>
    </row>
    <row r="514" spans="1:63" ht="30.75" x14ac:dyDescent="0.3">
      <c r="A514">
        <v>8354</v>
      </c>
      <c r="B514" t="s">
        <v>8607</v>
      </c>
      <c r="C514" t="s">
        <v>8608</v>
      </c>
      <c r="D514" t="s">
        <v>8609</v>
      </c>
      <c r="E514" t="s">
        <v>8610</v>
      </c>
      <c r="F514" s="1">
        <v>45291</v>
      </c>
      <c r="G514" s="1">
        <v>45291</v>
      </c>
      <c r="H514" t="s">
        <v>119</v>
      </c>
      <c r="I514" t="s">
        <v>66</v>
      </c>
      <c r="K514" t="s">
        <v>100</v>
      </c>
      <c r="L514" t="s">
        <v>100</v>
      </c>
      <c r="M514" t="s">
        <v>69</v>
      </c>
      <c r="N514" t="s">
        <v>1153</v>
      </c>
      <c r="O514" t="s">
        <v>8611</v>
      </c>
      <c r="P514" t="s">
        <v>8593</v>
      </c>
      <c r="Q514" t="s">
        <v>8594</v>
      </c>
      <c r="R514" t="s">
        <v>5395</v>
      </c>
      <c r="S514" t="s">
        <v>8595</v>
      </c>
      <c r="T514" t="s">
        <v>75</v>
      </c>
      <c r="U514" t="s">
        <v>76</v>
      </c>
      <c r="V514" t="s">
        <v>77</v>
      </c>
      <c r="W514" t="s">
        <v>78</v>
      </c>
      <c r="Z514">
        <v>478</v>
      </c>
      <c r="AA514" t="s">
        <v>79</v>
      </c>
      <c r="AB514" t="s">
        <v>80</v>
      </c>
      <c r="AC514" t="s">
        <v>81</v>
      </c>
      <c r="AD514" t="s">
        <v>82</v>
      </c>
      <c r="AE514" s="4" t="s">
        <v>8612</v>
      </c>
      <c r="AF514" s="3">
        <f>1230000+31000</f>
        <v>1261000</v>
      </c>
      <c r="AG514" s="3" t="s">
        <v>19447</v>
      </c>
      <c r="AH514" t="s">
        <v>8613</v>
      </c>
      <c r="AI514" t="s">
        <v>8614</v>
      </c>
      <c r="AJ514" t="s">
        <v>8615</v>
      </c>
      <c r="AK514" t="s">
        <v>8616</v>
      </c>
      <c r="AL514" t="s">
        <v>8617</v>
      </c>
      <c r="AM514" t="s">
        <v>8618</v>
      </c>
      <c r="AN514" t="s">
        <v>8619</v>
      </c>
      <c r="AO514" t="s">
        <v>8620</v>
      </c>
      <c r="AP514" t="s">
        <v>8621</v>
      </c>
      <c r="AQ514" t="s">
        <v>8622</v>
      </c>
      <c r="AR514">
        <v>0.36</v>
      </c>
      <c r="AS514" t="s">
        <v>94</v>
      </c>
      <c r="AT514">
        <v>0</v>
      </c>
      <c r="AU514">
        <v>13904.518883569584</v>
      </c>
      <c r="AV514">
        <v>7289.7248996411254</v>
      </c>
      <c r="AW514">
        <v>2930.9989599999999</v>
      </c>
      <c r="AX514">
        <v>1044.606845371796</v>
      </c>
      <c r="AY514">
        <v>370.21442379288305</v>
      </c>
      <c r="AZ514">
        <v>2635.0544650000002</v>
      </c>
      <c r="BA514">
        <v>589.51859999999999</v>
      </c>
      <c r="BB514">
        <v>23.58622591987697</v>
      </c>
      <c r="BC514">
        <v>4.3120495654110984</v>
      </c>
      <c r="BD514">
        <v>12.365555386447729</v>
      </c>
      <c r="BE514">
        <v>2.2606790891994022</v>
      </c>
      <c r="BF514">
        <v>996</v>
      </c>
      <c r="BG514" t="s">
        <v>8623</v>
      </c>
      <c r="BH514" t="s">
        <v>8624</v>
      </c>
      <c r="BJ514" s="1"/>
      <c r="BK514">
        <v>72.298310000000001</v>
      </c>
    </row>
    <row r="515" spans="1:63" ht="30.75" x14ac:dyDescent="0.3">
      <c r="A515">
        <v>8355</v>
      </c>
      <c r="B515" t="s">
        <v>8625</v>
      </c>
      <c r="C515" t="s">
        <v>8626</v>
      </c>
      <c r="D515" t="s">
        <v>8627</v>
      </c>
      <c r="E515" t="s">
        <v>8628</v>
      </c>
      <c r="F515" s="1">
        <v>44560</v>
      </c>
      <c r="G515" s="1">
        <v>45291</v>
      </c>
      <c r="H515" t="s">
        <v>119</v>
      </c>
      <c r="I515" t="s">
        <v>66</v>
      </c>
      <c r="K515" t="s">
        <v>68</v>
      </c>
      <c r="L515" t="s">
        <v>133</v>
      </c>
      <c r="M515" t="s">
        <v>69</v>
      </c>
      <c r="N515" t="s">
        <v>1153</v>
      </c>
      <c r="O515" t="s">
        <v>8629</v>
      </c>
      <c r="P515" t="s">
        <v>8630</v>
      </c>
      <c r="Q515" t="s">
        <v>8631</v>
      </c>
      <c r="R515" t="s">
        <v>5395</v>
      </c>
      <c r="S515" t="s">
        <v>8632</v>
      </c>
      <c r="T515" t="s">
        <v>8571</v>
      </c>
      <c r="U515" t="s">
        <v>8572</v>
      </c>
      <c r="V515" t="s">
        <v>8573</v>
      </c>
      <c r="W515" t="s">
        <v>8574</v>
      </c>
      <c r="X515" t="s">
        <v>8575</v>
      </c>
      <c r="Y515" t="s">
        <v>683</v>
      </c>
      <c r="Z515">
        <v>483</v>
      </c>
      <c r="AA515" t="s">
        <v>201</v>
      </c>
      <c r="AB515" t="s">
        <v>202</v>
      </c>
      <c r="AC515" t="s">
        <v>203</v>
      </c>
      <c r="AD515" t="s">
        <v>82</v>
      </c>
      <c r="AE515" s="4" t="s">
        <v>8633</v>
      </c>
      <c r="AF515" s="3">
        <f>68100000+120000</f>
        <v>68220000</v>
      </c>
      <c r="AG515" s="3" t="s">
        <v>19447</v>
      </c>
      <c r="AH515" t="s">
        <v>8634</v>
      </c>
      <c r="AI515" t="s">
        <v>8635</v>
      </c>
      <c r="AJ515" t="s">
        <v>8636</v>
      </c>
      <c r="AK515" t="s">
        <v>8637</v>
      </c>
      <c r="AL515" t="s">
        <v>8638</v>
      </c>
      <c r="AM515" t="s">
        <v>8639</v>
      </c>
      <c r="AN515" t="s">
        <v>8640</v>
      </c>
      <c r="AO515" t="s">
        <v>8641</v>
      </c>
      <c r="AP515" t="s">
        <v>8642</v>
      </c>
      <c r="AQ515" t="s">
        <v>8643</v>
      </c>
      <c r="AR515">
        <v>0.56000000000000005</v>
      </c>
      <c r="AS515" t="s">
        <v>94</v>
      </c>
      <c r="AT515">
        <v>0</v>
      </c>
      <c r="AU515">
        <v>13207.760154045855</v>
      </c>
      <c r="AV515">
        <v>6502.2318500847787</v>
      </c>
      <c r="AW515">
        <v>7816.1705999999995</v>
      </c>
      <c r="AX515">
        <v>5007.531279177937</v>
      </c>
      <c r="AY515">
        <v>1398.1971700091972</v>
      </c>
      <c r="AZ515">
        <v>6789.9310679999999</v>
      </c>
      <c r="BA515">
        <v>2665.9766599999998</v>
      </c>
      <c r="BB515">
        <v>4.9541919673242205</v>
      </c>
      <c r="BC515">
        <v>1.3967733753298164</v>
      </c>
      <c r="BD515">
        <v>2.4389680328577139</v>
      </c>
      <c r="BE515">
        <v>0.68763698178134125</v>
      </c>
      <c r="BF515">
        <v>996</v>
      </c>
      <c r="BG515" t="s">
        <v>8644</v>
      </c>
      <c r="BH515" t="s">
        <v>8645</v>
      </c>
      <c r="BJ515" s="1"/>
      <c r="BK515">
        <v>95.796419999999998</v>
      </c>
    </row>
    <row r="516" spans="1:63" ht="30.75" x14ac:dyDescent="0.3">
      <c r="A516">
        <v>8356</v>
      </c>
      <c r="B516" t="s">
        <v>8646</v>
      </c>
      <c r="C516" t="s">
        <v>8647</v>
      </c>
      <c r="D516" t="s">
        <v>8648</v>
      </c>
      <c r="E516" t="s">
        <v>8649</v>
      </c>
      <c r="F516" s="1">
        <v>44561</v>
      </c>
      <c r="G516" s="1">
        <v>45352</v>
      </c>
      <c r="H516" t="s">
        <v>119</v>
      </c>
      <c r="I516" t="s">
        <v>66</v>
      </c>
      <c r="K516" t="s">
        <v>133</v>
      </c>
      <c r="L516" t="s">
        <v>100</v>
      </c>
      <c r="N516" t="s">
        <v>8650</v>
      </c>
      <c r="O516" t="s">
        <v>8651</v>
      </c>
      <c r="P516" t="s">
        <v>8630</v>
      </c>
      <c r="Q516" t="s">
        <v>8631</v>
      </c>
      <c r="R516" t="s">
        <v>5395</v>
      </c>
      <c r="S516" t="s">
        <v>8632</v>
      </c>
      <c r="T516" t="s">
        <v>8219</v>
      </c>
      <c r="U516" t="s">
        <v>8220</v>
      </c>
      <c r="V516" t="s">
        <v>8007</v>
      </c>
      <c r="W516" t="s">
        <v>8008</v>
      </c>
      <c r="Z516">
        <v>474</v>
      </c>
      <c r="AA516" t="s">
        <v>346</v>
      </c>
      <c r="AB516" t="s">
        <v>347</v>
      </c>
      <c r="AC516" t="s">
        <v>348</v>
      </c>
      <c r="AD516" t="s">
        <v>82</v>
      </c>
      <c r="AE516" s="4" t="s">
        <v>8652</v>
      </c>
      <c r="AF516" s="3">
        <f>4050000+1890000</f>
        <v>5940000</v>
      </c>
      <c r="AG516" s="3" t="s">
        <v>19447</v>
      </c>
      <c r="AH516" t="s">
        <v>8653</v>
      </c>
      <c r="AI516" t="s">
        <v>8654</v>
      </c>
      <c r="AJ516" t="s">
        <v>8655</v>
      </c>
      <c r="AK516" t="s">
        <v>8656</v>
      </c>
      <c r="AL516" t="s">
        <v>8657</v>
      </c>
      <c r="AM516" t="s">
        <v>8658</v>
      </c>
      <c r="AN516" t="s">
        <v>8659</v>
      </c>
      <c r="AO516" t="s">
        <v>8660</v>
      </c>
      <c r="AP516" t="s">
        <v>8661</v>
      </c>
      <c r="AQ516" t="s">
        <v>8662</v>
      </c>
      <c r="AR516">
        <v>0.42</v>
      </c>
      <c r="AS516" t="s">
        <v>94</v>
      </c>
      <c r="AT516">
        <v>0</v>
      </c>
      <c r="AU516">
        <v>868516.80579439912</v>
      </c>
      <c r="AV516">
        <v>531743.26946411701</v>
      </c>
      <c r="AW516">
        <v>1340.4246000000001</v>
      </c>
      <c r="AX516">
        <v>1423.3652128005201</v>
      </c>
      <c r="AY516">
        <v>1006.3602902959827</v>
      </c>
      <c r="AZ516">
        <v>4754.2057999999997</v>
      </c>
      <c r="BA516">
        <v>344.51280000000003</v>
      </c>
      <c r="BB516">
        <v>2521.0001073817834</v>
      </c>
      <c r="BC516">
        <v>170.34021171405675</v>
      </c>
      <c r="BD516">
        <v>1543.4644792998024</v>
      </c>
      <c r="BE516">
        <v>104.28958944000497</v>
      </c>
      <c r="BF516">
        <v>1057</v>
      </c>
      <c r="BG516" t="s">
        <v>8663</v>
      </c>
      <c r="BH516" t="s">
        <v>8664</v>
      </c>
      <c r="BJ516" s="1"/>
      <c r="BK516">
        <v>39.523409999999998</v>
      </c>
    </row>
    <row r="517" spans="1:63" x14ac:dyDescent="0.25">
      <c r="A517">
        <v>8357</v>
      </c>
      <c r="B517" t="s">
        <v>8665</v>
      </c>
      <c r="C517" t="s">
        <v>8666</v>
      </c>
      <c r="D517" t="s">
        <v>8667</v>
      </c>
      <c r="F517" s="1">
        <v>43425</v>
      </c>
      <c r="G517" s="1">
        <v>43425</v>
      </c>
      <c r="H517" t="s">
        <v>131</v>
      </c>
      <c r="I517" t="s">
        <v>66</v>
      </c>
      <c r="K517" t="s">
        <v>68</v>
      </c>
      <c r="L517" t="s">
        <v>100</v>
      </c>
      <c r="M517" t="s">
        <v>69</v>
      </c>
      <c r="N517" t="s">
        <v>1216</v>
      </c>
      <c r="P517" t="s">
        <v>158</v>
      </c>
      <c r="Q517" t="s">
        <v>159</v>
      </c>
      <c r="R517" t="s">
        <v>137</v>
      </c>
      <c r="S517" t="s">
        <v>160</v>
      </c>
      <c r="T517" t="s">
        <v>8668</v>
      </c>
      <c r="U517" t="s">
        <v>8669</v>
      </c>
      <c r="V517" t="s">
        <v>106</v>
      </c>
      <c r="W517" t="s">
        <v>107</v>
      </c>
      <c r="X517" t="s">
        <v>108</v>
      </c>
      <c r="Y517" t="s">
        <v>109</v>
      </c>
      <c r="Z517">
        <v>478</v>
      </c>
      <c r="AA517" t="s">
        <v>79</v>
      </c>
      <c r="AB517" t="s">
        <v>80</v>
      </c>
      <c r="AC517" t="s">
        <v>81</v>
      </c>
      <c r="AD517" t="s">
        <v>82</v>
      </c>
      <c r="AE517" s="4"/>
      <c r="AR517">
        <v>0.48</v>
      </c>
      <c r="AS517" t="s">
        <v>154</v>
      </c>
      <c r="AT517">
        <v>1</v>
      </c>
      <c r="AU517">
        <v>0</v>
      </c>
      <c r="AV517">
        <v>0</v>
      </c>
      <c r="AZ517">
        <v>3303.7992599999998</v>
      </c>
      <c r="BF517">
        <v>-870</v>
      </c>
      <c r="BJ517" s="1"/>
    </row>
    <row r="518" spans="1:63" x14ac:dyDescent="0.25">
      <c r="A518">
        <v>8358</v>
      </c>
      <c r="B518" t="s">
        <v>8670</v>
      </c>
      <c r="C518" t="s">
        <v>8671</v>
      </c>
      <c r="D518" t="s">
        <v>8672</v>
      </c>
      <c r="F518" s="1">
        <v>43646</v>
      </c>
      <c r="G518" s="1">
        <v>43646</v>
      </c>
      <c r="H518" t="s">
        <v>131</v>
      </c>
      <c r="I518" t="s">
        <v>66</v>
      </c>
      <c r="K518" t="s">
        <v>68</v>
      </c>
      <c r="L518" t="s">
        <v>100</v>
      </c>
      <c r="M518" t="s">
        <v>69</v>
      </c>
      <c r="P518" t="s">
        <v>158</v>
      </c>
      <c r="Q518" t="s">
        <v>159</v>
      </c>
      <c r="R518" t="s">
        <v>137</v>
      </c>
      <c r="S518" t="s">
        <v>160</v>
      </c>
      <c r="T518" t="s">
        <v>8668</v>
      </c>
      <c r="U518" t="s">
        <v>8669</v>
      </c>
      <c r="V518" t="s">
        <v>106</v>
      </c>
      <c r="W518" t="s">
        <v>107</v>
      </c>
      <c r="X518" t="s">
        <v>108</v>
      </c>
      <c r="Y518" t="s">
        <v>109</v>
      </c>
      <c r="Z518">
        <v>478</v>
      </c>
      <c r="AA518" t="s">
        <v>79</v>
      </c>
      <c r="AB518" t="s">
        <v>80</v>
      </c>
      <c r="AC518" t="s">
        <v>81</v>
      </c>
      <c r="AD518" t="s">
        <v>82</v>
      </c>
      <c r="AE518" s="4"/>
      <c r="AR518">
        <v>0.48</v>
      </c>
      <c r="AS518" t="s">
        <v>154</v>
      </c>
      <c r="AT518">
        <v>1</v>
      </c>
      <c r="AU518">
        <v>0</v>
      </c>
      <c r="AV518">
        <v>0</v>
      </c>
      <c r="AZ518">
        <v>1435.28332</v>
      </c>
      <c r="BF518">
        <v>-649</v>
      </c>
      <c r="BJ518" s="1"/>
    </row>
    <row r="519" spans="1:63" ht="45.75" x14ac:dyDescent="0.3">
      <c r="A519">
        <v>8359</v>
      </c>
      <c r="B519" t="s">
        <v>8673</v>
      </c>
      <c r="C519" t="s">
        <v>8674</v>
      </c>
      <c r="D519" t="s">
        <v>8675</v>
      </c>
      <c r="F519" s="1">
        <v>44043</v>
      </c>
      <c r="G519" s="1">
        <v>44043</v>
      </c>
      <c r="H519" t="s">
        <v>131</v>
      </c>
      <c r="I519" t="s">
        <v>66</v>
      </c>
      <c r="K519" t="s">
        <v>68</v>
      </c>
      <c r="L519" t="s">
        <v>133</v>
      </c>
      <c r="N519" t="s">
        <v>134</v>
      </c>
      <c r="P519" t="s">
        <v>158</v>
      </c>
      <c r="Q519" t="s">
        <v>159</v>
      </c>
      <c r="R519" t="s">
        <v>137</v>
      </c>
      <c r="S519" t="s">
        <v>160</v>
      </c>
      <c r="T519" t="s">
        <v>8668</v>
      </c>
      <c r="U519" t="s">
        <v>8669</v>
      </c>
      <c r="V519" t="s">
        <v>106</v>
      </c>
      <c r="W519" t="s">
        <v>107</v>
      </c>
      <c r="X519" t="s">
        <v>108</v>
      </c>
      <c r="Y519" t="s">
        <v>109</v>
      </c>
      <c r="Z519">
        <v>478</v>
      </c>
      <c r="AA519" t="s">
        <v>79</v>
      </c>
      <c r="AB519" t="s">
        <v>80</v>
      </c>
      <c r="AC519" t="s">
        <v>81</v>
      </c>
      <c r="AD519" t="s">
        <v>82</v>
      </c>
      <c r="AE519" s="4" t="s">
        <v>8676</v>
      </c>
      <c r="AF519" s="3">
        <f>1487000</f>
        <v>1487000</v>
      </c>
      <c r="AG519" s="3" t="s">
        <v>19447</v>
      </c>
      <c r="AH519" t="s">
        <v>8677</v>
      </c>
      <c r="AI519" t="s">
        <v>8678</v>
      </c>
      <c r="AJ519" t="s">
        <v>8679</v>
      </c>
      <c r="AK519" t="s">
        <v>8680</v>
      </c>
      <c r="AL519" t="s">
        <v>8681</v>
      </c>
      <c r="AM519" t="s">
        <v>8682</v>
      </c>
      <c r="AN519" t="s">
        <v>8683</v>
      </c>
      <c r="AO519" t="s">
        <v>8684</v>
      </c>
      <c r="AP519" t="s">
        <v>8685</v>
      </c>
      <c r="AQ519" t="s">
        <v>8686</v>
      </c>
      <c r="AR519">
        <v>0.56000000000000005</v>
      </c>
      <c r="AS519" t="s">
        <v>94</v>
      </c>
      <c r="AT519">
        <v>0</v>
      </c>
      <c r="AU519">
        <v>0</v>
      </c>
      <c r="AV519">
        <v>0</v>
      </c>
      <c r="AW519">
        <v>258.52949999999998</v>
      </c>
      <c r="AX519">
        <v>401.91163888888889</v>
      </c>
      <c r="AY519">
        <v>129.31520910942277</v>
      </c>
      <c r="AZ519">
        <v>759.02306199999998</v>
      </c>
      <c r="BA519">
        <v>193.88910000000001</v>
      </c>
      <c r="BB519">
        <v>0</v>
      </c>
      <c r="BC519">
        <v>0</v>
      </c>
      <c r="BD519">
        <v>0</v>
      </c>
      <c r="BE519">
        <v>0</v>
      </c>
      <c r="BF519">
        <v>-252</v>
      </c>
      <c r="BG519" t="s">
        <v>8687</v>
      </c>
      <c r="BJ519" s="1"/>
    </row>
    <row r="520" spans="1:63" x14ac:dyDescent="0.25">
      <c r="A520">
        <v>8360</v>
      </c>
      <c r="B520" t="s">
        <v>8688</v>
      </c>
      <c r="C520" t="s">
        <v>8689</v>
      </c>
      <c r="D520" t="s">
        <v>8690</v>
      </c>
      <c r="E520" t="s">
        <v>8691</v>
      </c>
      <c r="F520" s="1">
        <v>44377</v>
      </c>
      <c r="G520" s="1">
        <v>44377</v>
      </c>
      <c r="H520" t="s">
        <v>119</v>
      </c>
      <c r="I520" t="s">
        <v>66</v>
      </c>
      <c r="K520" t="s">
        <v>100</v>
      </c>
      <c r="L520" t="s">
        <v>100</v>
      </c>
      <c r="M520" t="s">
        <v>120</v>
      </c>
      <c r="N520" t="s">
        <v>134</v>
      </c>
      <c r="P520" t="s">
        <v>8692</v>
      </c>
      <c r="Q520" t="s">
        <v>8693</v>
      </c>
      <c r="R520" t="s">
        <v>137</v>
      </c>
      <c r="S520" t="s">
        <v>8694</v>
      </c>
      <c r="T520" t="s">
        <v>1011</v>
      </c>
      <c r="U520" t="s">
        <v>1012</v>
      </c>
      <c r="V520" t="s">
        <v>310</v>
      </c>
      <c r="W520" t="s">
        <v>311</v>
      </c>
      <c r="Z520">
        <v>478</v>
      </c>
      <c r="AA520" t="s">
        <v>79</v>
      </c>
      <c r="AB520" t="s">
        <v>80</v>
      </c>
      <c r="AC520" t="s">
        <v>81</v>
      </c>
      <c r="AD520" t="s">
        <v>82</v>
      </c>
      <c r="AE520" s="4" t="s">
        <v>8695</v>
      </c>
      <c r="AH520" t="s">
        <v>8696</v>
      </c>
      <c r="AI520" t="s">
        <v>8697</v>
      </c>
      <c r="AJ520" t="s">
        <v>8698</v>
      </c>
      <c r="AK520" t="s">
        <v>8699</v>
      </c>
      <c r="AL520" t="s">
        <v>8700</v>
      </c>
      <c r="AM520" t="s">
        <v>8701</v>
      </c>
      <c r="AN520" t="s">
        <v>8702</v>
      </c>
      <c r="AO520" t="s">
        <v>8703</v>
      </c>
      <c r="AP520" t="s">
        <v>8704</v>
      </c>
      <c r="AQ520" t="s">
        <v>8705</v>
      </c>
      <c r="AR520">
        <v>0.36</v>
      </c>
      <c r="AS520" t="s">
        <v>94</v>
      </c>
      <c r="AT520">
        <v>0</v>
      </c>
      <c r="AU520">
        <v>26431.457408874208</v>
      </c>
      <c r="AV520">
        <v>14172.481327927644</v>
      </c>
      <c r="AW520">
        <v>85.704300000000003</v>
      </c>
      <c r="AX520">
        <v>1461.3974388888889</v>
      </c>
      <c r="AY520">
        <v>129.31520910942277</v>
      </c>
      <c r="AZ520">
        <v>761.63920199999995</v>
      </c>
      <c r="BA520">
        <v>71.538300000000007</v>
      </c>
      <c r="BB520">
        <v>369.47281957880193</v>
      </c>
      <c r="BC520">
        <v>31.723681142885933</v>
      </c>
      <c r="BD520">
        <v>198.11040139236803</v>
      </c>
      <c r="BE520">
        <v>17.010158452319377</v>
      </c>
      <c r="BF520">
        <v>82</v>
      </c>
      <c r="BG520" t="s">
        <v>8706</v>
      </c>
      <c r="BH520" t="s">
        <v>8707</v>
      </c>
      <c r="BJ520" s="1"/>
      <c r="BK520">
        <v>2.6161400000000001</v>
      </c>
    </row>
    <row r="521" spans="1:63" x14ac:dyDescent="0.25">
      <c r="A521">
        <v>8361</v>
      </c>
      <c r="B521" t="s">
        <v>8708</v>
      </c>
      <c r="C521" t="s">
        <v>8709</v>
      </c>
      <c r="D521" t="s">
        <v>8710</v>
      </c>
      <c r="E521" t="s">
        <v>8711</v>
      </c>
      <c r="F521" s="1">
        <v>44286</v>
      </c>
      <c r="G521" s="1">
        <v>44286</v>
      </c>
      <c r="H521" t="s">
        <v>131</v>
      </c>
      <c r="I521" t="s">
        <v>66</v>
      </c>
      <c r="K521" t="s">
        <v>68</v>
      </c>
      <c r="L521" t="s">
        <v>68</v>
      </c>
      <c r="N521" t="s">
        <v>1153</v>
      </c>
      <c r="P521" t="s">
        <v>194</v>
      </c>
      <c r="Q521" t="s">
        <v>195</v>
      </c>
      <c r="R521" t="s">
        <v>137</v>
      </c>
      <c r="S521" t="s">
        <v>196</v>
      </c>
      <c r="T521" t="s">
        <v>664</v>
      </c>
      <c r="U521" t="s">
        <v>665</v>
      </c>
      <c r="V521" t="s">
        <v>666</v>
      </c>
      <c r="W521" t="s">
        <v>667</v>
      </c>
      <c r="Z521">
        <v>478</v>
      </c>
      <c r="AA521" t="s">
        <v>79</v>
      </c>
      <c r="AB521" t="s">
        <v>80</v>
      </c>
      <c r="AC521" t="s">
        <v>81</v>
      </c>
      <c r="AD521" t="s">
        <v>82</v>
      </c>
      <c r="AE521" s="4"/>
      <c r="AR521">
        <v>0.64</v>
      </c>
      <c r="AS521" t="s">
        <v>94</v>
      </c>
      <c r="AT521">
        <v>0</v>
      </c>
      <c r="AU521">
        <v>4870.1528816874261</v>
      </c>
      <c r="AV521">
        <v>2251.6022411219815</v>
      </c>
      <c r="AW521">
        <v>323.79180000000002</v>
      </c>
      <c r="AX521">
        <v>1228.0309199999999</v>
      </c>
      <c r="AY521">
        <v>319.78232016023304</v>
      </c>
      <c r="AZ521">
        <v>2155.4841499999998</v>
      </c>
      <c r="BA521">
        <v>299.33249999999998</v>
      </c>
      <c r="BB521">
        <v>16.270043786382789</v>
      </c>
      <c r="BC521">
        <v>1.9839171620770237</v>
      </c>
      <c r="BD521">
        <v>7.5220774260128183</v>
      </c>
      <c r="BE521">
        <v>0.91721809085903894</v>
      </c>
      <c r="BF521">
        <v>-9</v>
      </c>
      <c r="BG521" t="s">
        <v>8712</v>
      </c>
      <c r="BH521" t="s">
        <v>8713</v>
      </c>
      <c r="BJ521" s="1"/>
      <c r="BK521">
        <v>16.49877</v>
      </c>
    </row>
    <row r="522" spans="1:63" ht="60.75" x14ac:dyDescent="0.3">
      <c r="A522">
        <v>8363</v>
      </c>
      <c r="B522" t="s">
        <v>8714</v>
      </c>
      <c r="C522" t="s">
        <v>8715</v>
      </c>
      <c r="D522" t="s">
        <v>8716</v>
      </c>
      <c r="E522" t="s">
        <v>8717</v>
      </c>
      <c r="F522" s="1">
        <v>44316</v>
      </c>
      <c r="G522" s="1">
        <v>44957</v>
      </c>
      <c r="H522" t="s">
        <v>119</v>
      </c>
      <c r="I522" t="s">
        <v>66</v>
      </c>
      <c r="K522" t="s">
        <v>68</v>
      </c>
      <c r="L522" t="s">
        <v>133</v>
      </c>
      <c r="N522" t="s">
        <v>1153</v>
      </c>
      <c r="P522" t="s">
        <v>1154</v>
      </c>
      <c r="Q522" t="s">
        <v>1155</v>
      </c>
      <c r="R522" t="s">
        <v>267</v>
      </c>
      <c r="S522" t="s">
        <v>1156</v>
      </c>
      <c r="T522" t="s">
        <v>664</v>
      </c>
      <c r="U522" t="s">
        <v>665</v>
      </c>
      <c r="V522" t="s">
        <v>666</v>
      </c>
      <c r="W522" t="s">
        <v>667</v>
      </c>
      <c r="Z522">
        <v>478</v>
      </c>
      <c r="AA522" t="s">
        <v>79</v>
      </c>
      <c r="AB522" t="s">
        <v>80</v>
      </c>
      <c r="AC522" t="s">
        <v>81</v>
      </c>
      <c r="AD522" t="s">
        <v>82</v>
      </c>
      <c r="AE522" s="4" t="s">
        <v>8718</v>
      </c>
      <c r="AF522" s="3">
        <f>7900000+900000</f>
        <v>8800000</v>
      </c>
      <c r="AG522" s="3" t="s">
        <v>19447</v>
      </c>
      <c r="AH522" t="s">
        <v>8719</v>
      </c>
      <c r="AI522" t="s">
        <v>8720</v>
      </c>
      <c r="AJ522" t="s">
        <v>8721</v>
      </c>
      <c r="AK522" t="s">
        <v>8722</v>
      </c>
      <c r="AL522" t="s">
        <v>8723</v>
      </c>
      <c r="AM522" t="s">
        <v>8724</v>
      </c>
      <c r="AN522" t="s">
        <v>8725</v>
      </c>
      <c r="AO522" t="s">
        <v>8726</v>
      </c>
      <c r="AP522" t="s">
        <v>8727</v>
      </c>
      <c r="AQ522" t="s">
        <v>8728</v>
      </c>
      <c r="AR522">
        <v>0.56000000000000005</v>
      </c>
      <c r="AS522" t="s">
        <v>94</v>
      </c>
      <c r="AT522">
        <v>0</v>
      </c>
      <c r="AU522">
        <v>54627.205263624979</v>
      </c>
      <c r="AV522">
        <v>41179.184104168409</v>
      </c>
      <c r="AW522">
        <v>1135.6632400000001</v>
      </c>
      <c r="AX522">
        <v>131.46241000000001</v>
      </c>
      <c r="AY522">
        <v>37.436703406134392</v>
      </c>
      <c r="AZ522">
        <v>1372.2735399999999</v>
      </c>
      <c r="BA522">
        <v>76.395150000000001</v>
      </c>
      <c r="BB522">
        <v>715.06116898291293</v>
      </c>
      <c r="BC522">
        <v>37.70855658074931</v>
      </c>
      <c r="BD522">
        <v>539.02877478699111</v>
      </c>
      <c r="BE522">
        <v>28.425536072135589</v>
      </c>
      <c r="BF522">
        <v>662</v>
      </c>
      <c r="BG522" t="s">
        <v>8729</v>
      </c>
      <c r="BH522" t="s">
        <v>8730</v>
      </c>
      <c r="BJ522" s="1"/>
      <c r="BK522">
        <v>18.148630000000001</v>
      </c>
    </row>
    <row r="523" spans="1:63" x14ac:dyDescent="0.25">
      <c r="A523">
        <v>8364</v>
      </c>
      <c r="B523" t="s">
        <v>8731</v>
      </c>
      <c r="C523" t="s">
        <v>8732</v>
      </c>
      <c r="D523" t="s">
        <v>8733</v>
      </c>
      <c r="E523" t="s">
        <v>8734</v>
      </c>
      <c r="F523" s="1">
        <v>44560</v>
      </c>
      <c r="G523" s="1">
        <v>44742</v>
      </c>
      <c r="H523" t="s">
        <v>119</v>
      </c>
      <c r="I523" t="s">
        <v>639</v>
      </c>
      <c r="J523" t="s">
        <v>2829</v>
      </c>
      <c r="K523" t="s">
        <v>100</v>
      </c>
      <c r="L523" t="s">
        <v>99</v>
      </c>
      <c r="M523" t="s">
        <v>120</v>
      </c>
      <c r="N523" t="s">
        <v>1661</v>
      </c>
      <c r="P523" t="s">
        <v>5063</v>
      </c>
      <c r="Q523" t="s">
        <v>5064</v>
      </c>
      <c r="R523" t="s">
        <v>2004</v>
      </c>
      <c r="S523" t="s">
        <v>5065</v>
      </c>
      <c r="T523" t="s">
        <v>2973</v>
      </c>
      <c r="U523" t="s">
        <v>2974</v>
      </c>
      <c r="V523" t="s">
        <v>2456</v>
      </c>
      <c r="W523" t="s">
        <v>2457</v>
      </c>
      <c r="X523" t="s">
        <v>2458</v>
      </c>
      <c r="Y523" t="s">
        <v>1671</v>
      </c>
      <c r="Z523">
        <v>470</v>
      </c>
      <c r="AA523" t="s">
        <v>1672</v>
      </c>
      <c r="AB523" t="s">
        <v>1673</v>
      </c>
      <c r="AC523" t="s">
        <v>1674</v>
      </c>
      <c r="AD523" t="s">
        <v>1675</v>
      </c>
      <c r="AE523" s="4" t="s">
        <v>8735</v>
      </c>
      <c r="AH523" t="s">
        <v>8736</v>
      </c>
      <c r="AI523" t="s">
        <v>8737</v>
      </c>
      <c r="AJ523" t="s">
        <v>8738</v>
      </c>
      <c r="AK523" t="s">
        <v>8737</v>
      </c>
      <c r="AL523" t="s">
        <v>8739</v>
      </c>
      <c r="AM523" t="s">
        <v>8740</v>
      </c>
      <c r="AN523" t="s">
        <v>8741</v>
      </c>
      <c r="AO523" t="s">
        <v>8742</v>
      </c>
      <c r="AP523" t="s">
        <v>8743</v>
      </c>
      <c r="AQ523" t="s">
        <v>8744</v>
      </c>
      <c r="AR523">
        <v>0.3</v>
      </c>
      <c r="AS523" t="s">
        <v>154</v>
      </c>
      <c r="AT523">
        <v>1</v>
      </c>
      <c r="AU523">
        <v>191185.43322131559</v>
      </c>
      <c r="AV523">
        <v>92398.471685558048</v>
      </c>
      <c r="AW523">
        <v>2231.6026663999996</v>
      </c>
      <c r="AX523">
        <v>2561.8336500852397</v>
      </c>
      <c r="AY523">
        <v>121.53416448652727</v>
      </c>
      <c r="AZ523">
        <v>2305.3641299999999</v>
      </c>
      <c r="BA523">
        <v>1418.0022219999998</v>
      </c>
      <c r="BB523">
        <v>134.82731568055019</v>
      </c>
      <c r="BC523">
        <v>51.347467626606402</v>
      </c>
      <c r="BD523">
        <v>65.161020379245954</v>
      </c>
      <c r="BE523">
        <v>24.81584215744077</v>
      </c>
      <c r="BF523">
        <v>447</v>
      </c>
      <c r="BG523" t="s">
        <v>8745</v>
      </c>
      <c r="BH523" t="s">
        <v>8746</v>
      </c>
      <c r="BJ523" s="1"/>
      <c r="BK523">
        <v>48.995190000000001</v>
      </c>
    </row>
    <row r="524" spans="1:63" x14ac:dyDescent="0.25">
      <c r="A524">
        <v>8365</v>
      </c>
      <c r="B524" t="s">
        <v>8747</v>
      </c>
      <c r="C524" t="s">
        <v>8748</v>
      </c>
      <c r="D524" t="s">
        <v>8749</v>
      </c>
      <c r="E524" t="s">
        <v>8750</v>
      </c>
      <c r="F524" s="1">
        <v>44377</v>
      </c>
      <c r="G524" s="1">
        <v>44561</v>
      </c>
      <c r="H524" t="s">
        <v>119</v>
      </c>
      <c r="I524" t="s">
        <v>639</v>
      </c>
      <c r="J524" t="s">
        <v>2829</v>
      </c>
      <c r="K524" t="s">
        <v>100</v>
      </c>
      <c r="L524" t="s">
        <v>100</v>
      </c>
      <c r="M524" t="s">
        <v>120</v>
      </c>
      <c r="N524" t="s">
        <v>1661</v>
      </c>
      <c r="P524" t="s">
        <v>5002</v>
      </c>
      <c r="Q524" t="s">
        <v>5003</v>
      </c>
      <c r="R524" t="s">
        <v>2004</v>
      </c>
      <c r="S524" t="s">
        <v>5004</v>
      </c>
      <c r="T524" t="s">
        <v>5047</v>
      </c>
      <c r="U524" t="s">
        <v>5048</v>
      </c>
      <c r="V524" t="s">
        <v>3286</v>
      </c>
      <c r="W524" t="s">
        <v>3287</v>
      </c>
      <c r="X524" t="s">
        <v>3288</v>
      </c>
      <c r="Y524" t="s">
        <v>109</v>
      </c>
      <c r="Z524">
        <v>470</v>
      </c>
      <c r="AA524" t="s">
        <v>1672</v>
      </c>
      <c r="AB524" t="s">
        <v>1673</v>
      </c>
      <c r="AC524" t="s">
        <v>1674</v>
      </c>
      <c r="AD524" t="s">
        <v>1675</v>
      </c>
      <c r="AE524" s="4"/>
      <c r="AR524">
        <v>0.36</v>
      </c>
      <c r="AS524" t="s">
        <v>94</v>
      </c>
      <c r="AT524">
        <v>0</v>
      </c>
      <c r="AU524">
        <v>281580.2007654818</v>
      </c>
      <c r="AV524">
        <v>150818.74674887335</v>
      </c>
      <c r="AW524">
        <v>1153.8546592</v>
      </c>
      <c r="AX524">
        <v>1484.0856428852401</v>
      </c>
      <c r="AY524">
        <v>121.53416448652727</v>
      </c>
      <c r="AZ524">
        <v>2328.5327900000002</v>
      </c>
      <c r="BA524">
        <v>408.662216</v>
      </c>
      <c r="BB524">
        <v>689.02920245869223</v>
      </c>
      <c r="BC524">
        <v>102.87180860269397</v>
      </c>
      <c r="BD524">
        <v>369.05478618770405</v>
      </c>
      <c r="BE524">
        <v>55.099744964562213</v>
      </c>
      <c r="BF524">
        <v>266</v>
      </c>
      <c r="BG524" t="s">
        <v>8751</v>
      </c>
      <c r="BH524" t="s">
        <v>8752</v>
      </c>
      <c r="BJ524" s="1"/>
      <c r="BK524">
        <v>72.163849999999996</v>
      </c>
    </row>
    <row r="525" spans="1:63" ht="60.75" x14ac:dyDescent="0.3">
      <c r="A525">
        <v>8366</v>
      </c>
      <c r="B525" t="s">
        <v>8753</v>
      </c>
      <c r="C525" t="s">
        <v>8754</v>
      </c>
      <c r="D525" t="s">
        <v>8755</v>
      </c>
      <c r="E525" t="s">
        <v>8756</v>
      </c>
      <c r="F525" s="1">
        <v>44592</v>
      </c>
      <c r="G525" s="1">
        <v>44592</v>
      </c>
      <c r="H525" t="s">
        <v>98</v>
      </c>
      <c r="I525" t="s">
        <v>66</v>
      </c>
      <c r="K525" t="s">
        <v>120</v>
      </c>
      <c r="L525" t="s">
        <v>303</v>
      </c>
      <c r="O525" t="s">
        <v>8757</v>
      </c>
      <c r="P525" t="s">
        <v>8758</v>
      </c>
      <c r="Q525" t="s">
        <v>8759</v>
      </c>
      <c r="R525" t="s">
        <v>817</v>
      </c>
      <c r="S525" t="s">
        <v>8760</v>
      </c>
      <c r="T525" t="s">
        <v>3839</v>
      </c>
      <c r="U525" t="s">
        <v>3840</v>
      </c>
      <c r="V525" t="s">
        <v>3841</v>
      </c>
      <c r="W525" t="s">
        <v>3842</v>
      </c>
      <c r="X525" t="s">
        <v>3843</v>
      </c>
      <c r="Y525" t="s">
        <v>1671</v>
      </c>
      <c r="Z525">
        <v>465</v>
      </c>
      <c r="AA525" t="s">
        <v>1707</v>
      </c>
      <c r="AB525" t="s">
        <v>1708</v>
      </c>
      <c r="AC525" t="s">
        <v>1709</v>
      </c>
      <c r="AD525" t="s">
        <v>1675</v>
      </c>
      <c r="AE525" s="4" t="s">
        <v>8761</v>
      </c>
      <c r="AF525" s="3">
        <f>3900000</f>
        <v>3900000</v>
      </c>
      <c r="AG525" s="3" t="s">
        <v>19447</v>
      </c>
      <c r="AH525" t="s">
        <v>8762</v>
      </c>
      <c r="AI525" t="s">
        <v>8763</v>
      </c>
      <c r="AJ525" t="s">
        <v>8764</v>
      </c>
      <c r="AK525" t="s">
        <v>8765</v>
      </c>
      <c r="AL525" t="s">
        <v>8766</v>
      </c>
      <c r="AM525" t="s">
        <v>8767</v>
      </c>
      <c r="AN525" t="s">
        <v>8768</v>
      </c>
      <c r="AO525" t="s">
        <v>8769</v>
      </c>
      <c r="AP525" t="s">
        <v>8770</v>
      </c>
      <c r="AQ525" t="s">
        <v>8771</v>
      </c>
      <c r="AR525">
        <v>0.06</v>
      </c>
      <c r="AS525" t="s">
        <v>154</v>
      </c>
      <c r="AT525">
        <v>1</v>
      </c>
      <c r="AU525">
        <v>61001.349231057698</v>
      </c>
      <c r="AV525">
        <v>8933.1896183823264</v>
      </c>
      <c r="AX525">
        <v>2481.6445989601439</v>
      </c>
      <c r="AY525">
        <v>454.50474216905195</v>
      </c>
      <c r="AZ525">
        <v>1006.8518650000001</v>
      </c>
      <c r="BA525">
        <v>2092.2158333333336</v>
      </c>
      <c r="BB525">
        <v>29.156336673865006</v>
      </c>
      <c r="BC525">
        <v>19.683774337638376</v>
      </c>
      <c r="BD525">
        <v>4.269726610447214</v>
      </c>
      <c r="BE525">
        <v>2.8825409729469809</v>
      </c>
      <c r="BF525">
        <v>297</v>
      </c>
      <c r="BJ525" s="1"/>
    </row>
    <row r="526" spans="1:63" ht="60.75" x14ac:dyDescent="0.3">
      <c r="A526">
        <v>8367</v>
      </c>
      <c r="B526" t="s">
        <v>8772</v>
      </c>
      <c r="C526" t="s">
        <v>8773</v>
      </c>
      <c r="D526" t="s">
        <v>8774</v>
      </c>
      <c r="E526" t="s">
        <v>8775</v>
      </c>
      <c r="F526" s="1">
        <v>44865</v>
      </c>
      <c r="G526" s="1">
        <v>45230</v>
      </c>
      <c r="H526" t="s">
        <v>119</v>
      </c>
      <c r="I526" t="s">
        <v>639</v>
      </c>
      <c r="K526" t="s">
        <v>120</v>
      </c>
      <c r="L526" t="s">
        <v>99</v>
      </c>
      <c r="M526" t="s">
        <v>120</v>
      </c>
      <c r="N526" t="s">
        <v>3686</v>
      </c>
      <c r="O526" t="s">
        <v>8776</v>
      </c>
      <c r="P526" t="s">
        <v>8758</v>
      </c>
      <c r="Q526" t="s">
        <v>8759</v>
      </c>
      <c r="R526" t="s">
        <v>817</v>
      </c>
      <c r="S526" t="s">
        <v>8760</v>
      </c>
      <c r="T526" t="s">
        <v>3839</v>
      </c>
      <c r="U526" t="s">
        <v>3840</v>
      </c>
      <c r="V526" t="s">
        <v>3841</v>
      </c>
      <c r="W526" t="s">
        <v>3842</v>
      </c>
      <c r="X526" t="s">
        <v>3843</v>
      </c>
      <c r="Y526" t="s">
        <v>1671</v>
      </c>
      <c r="Z526">
        <v>465</v>
      </c>
      <c r="AA526" t="s">
        <v>1707</v>
      </c>
      <c r="AB526" t="s">
        <v>1708</v>
      </c>
      <c r="AC526" t="s">
        <v>1709</v>
      </c>
      <c r="AD526" t="s">
        <v>1675</v>
      </c>
      <c r="AE526" s="4" t="s">
        <v>8761</v>
      </c>
      <c r="AF526" s="3">
        <f>3900000</f>
        <v>3900000</v>
      </c>
      <c r="AG526" s="3" t="s">
        <v>19447</v>
      </c>
      <c r="AH526" t="s">
        <v>8777</v>
      </c>
      <c r="AI526" t="s">
        <v>8778</v>
      </c>
      <c r="AJ526" t="s">
        <v>8779</v>
      </c>
      <c r="AK526" t="s">
        <v>8780</v>
      </c>
      <c r="AL526" t="s">
        <v>8766</v>
      </c>
      <c r="AM526" t="s">
        <v>8767</v>
      </c>
      <c r="AN526" t="s">
        <v>8781</v>
      </c>
      <c r="AO526" t="s">
        <v>8782</v>
      </c>
      <c r="AP526" t="s">
        <v>8783</v>
      </c>
      <c r="AQ526" t="s">
        <v>8784</v>
      </c>
      <c r="AR526">
        <v>0.1</v>
      </c>
      <c r="AS526" t="s">
        <v>94</v>
      </c>
      <c r="AT526">
        <v>0</v>
      </c>
      <c r="AU526">
        <v>53624.472801494303</v>
      </c>
      <c r="AV526">
        <v>12452.908505339255</v>
      </c>
      <c r="AW526">
        <v>2286.3118841999999</v>
      </c>
      <c r="AX526">
        <v>2331.6038031601438</v>
      </c>
      <c r="AY526">
        <v>454.50474216905195</v>
      </c>
      <c r="AZ526">
        <v>1011.922865</v>
      </c>
      <c r="BA526">
        <v>2079.6515833999997</v>
      </c>
      <c r="BB526">
        <v>25.785315785360655</v>
      </c>
      <c r="BC526">
        <v>17.345360332256231</v>
      </c>
      <c r="BD526">
        <v>5.9879782771016528</v>
      </c>
      <c r="BE526">
        <v>4.0280150820188334</v>
      </c>
      <c r="BF526">
        <v>935</v>
      </c>
      <c r="BG526" t="s">
        <v>8785</v>
      </c>
      <c r="BH526" t="s">
        <v>8785</v>
      </c>
      <c r="BI526">
        <v>5137</v>
      </c>
      <c r="BJ526" s="1">
        <v>44834</v>
      </c>
      <c r="BK526">
        <v>5.0709999999999997</v>
      </c>
    </row>
    <row r="527" spans="1:63" ht="75.75" x14ac:dyDescent="0.3">
      <c r="A527">
        <v>8368</v>
      </c>
      <c r="B527" t="s">
        <v>8786</v>
      </c>
      <c r="C527" t="s">
        <v>8787</v>
      </c>
      <c r="D527" t="s">
        <v>8788</v>
      </c>
      <c r="E527" t="s">
        <v>8789</v>
      </c>
      <c r="F527" s="1">
        <v>44834</v>
      </c>
      <c r="G527" s="1">
        <v>44895</v>
      </c>
      <c r="H527" t="s">
        <v>119</v>
      </c>
      <c r="I527" t="s">
        <v>639</v>
      </c>
      <c r="J527" t="s">
        <v>2829</v>
      </c>
      <c r="K527" t="s">
        <v>303</v>
      </c>
      <c r="L527" t="s">
        <v>99</v>
      </c>
      <c r="M527" t="s">
        <v>69</v>
      </c>
      <c r="N527" t="s">
        <v>3196</v>
      </c>
      <c r="O527" t="s">
        <v>8790</v>
      </c>
      <c r="P527" t="s">
        <v>8758</v>
      </c>
      <c r="Q527" t="s">
        <v>8759</v>
      </c>
      <c r="R527" t="s">
        <v>817</v>
      </c>
      <c r="S527" t="s">
        <v>8760</v>
      </c>
      <c r="T527" t="s">
        <v>3839</v>
      </c>
      <c r="U527" t="s">
        <v>3840</v>
      </c>
      <c r="V527" t="s">
        <v>3841</v>
      </c>
      <c r="W527" t="s">
        <v>3842</v>
      </c>
      <c r="X527" t="s">
        <v>3843</v>
      </c>
      <c r="Y527" t="s">
        <v>1671</v>
      </c>
      <c r="Z527">
        <v>465</v>
      </c>
      <c r="AA527" t="s">
        <v>1707</v>
      </c>
      <c r="AB527" t="s">
        <v>1708</v>
      </c>
      <c r="AC527" t="s">
        <v>1709</v>
      </c>
      <c r="AD527" t="s">
        <v>1675</v>
      </c>
      <c r="AE527" s="4" t="s">
        <v>8791</v>
      </c>
      <c r="AF527" s="3">
        <f>7190000+1280000</f>
        <v>8470000</v>
      </c>
      <c r="AG527" s="3" t="s">
        <v>19447</v>
      </c>
      <c r="AH527" t="s">
        <v>8792</v>
      </c>
      <c r="AI527" t="s">
        <v>8793</v>
      </c>
      <c r="AJ527" t="s">
        <v>8794</v>
      </c>
      <c r="AK527" t="s">
        <v>8795</v>
      </c>
      <c r="AL527" t="s">
        <v>8796</v>
      </c>
      <c r="AM527" t="s">
        <v>8797</v>
      </c>
      <c r="AN527" t="s">
        <v>8798</v>
      </c>
      <c r="AO527" t="s">
        <v>8799</v>
      </c>
      <c r="AP527" t="s">
        <v>8800</v>
      </c>
      <c r="AQ527" t="s">
        <v>8801</v>
      </c>
      <c r="AR527">
        <v>0.15</v>
      </c>
      <c r="AS527" t="s">
        <v>94</v>
      </c>
      <c r="AT527">
        <v>0</v>
      </c>
      <c r="AU527">
        <v>211722.19150165163</v>
      </c>
      <c r="AV527">
        <v>67384.839336820733</v>
      </c>
      <c r="AW527">
        <v>5321.8584682000001</v>
      </c>
      <c r="AX527">
        <v>3052.500147160144</v>
      </c>
      <c r="AY527">
        <v>454.50474216905195</v>
      </c>
      <c r="AZ527">
        <v>1063.1960549999999</v>
      </c>
      <c r="BA527">
        <v>2751.8250426</v>
      </c>
      <c r="BB527">
        <v>76.938827223409035</v>
      </c>
      <c r="BC527">
        <v>55.496990995631556</v>
      </c>
      <c r="BD527">
        <v>24.487326880764801</v>
      </c>
      <c r="BE527">
        <v>17.66303189757247</v>
      </c>
      <c r="BF527">
        <v>600</v>
      </c>
      <c r="BG527" t="s">
        <v>8802</v>
      </c>
      <c r="BH527" t="s">
        <v>8802</v>
      </c>
      <c r="BI527">
        <v>5146</v>
      </c>
      <c r="BJ527" s="1">
        <v>44316</v>
      </c>
      <c r="BK527">
        <v>56.344189999999998</v>
      </c>
    </row>
    <row r="528" spans="1:63" ht="30" x14ac:dyDescent="0.25">
      <c r="A528">
        <v>8369</v>
      </c>
      <c r="B528" t="s">
        <v>8803</v>
      </c>
      <c r="C528" t="s">
        <v>8804</v>
      </c>
      <c r="D528" t="s">
        <v>8805</v>
      </c>
      <c r="E528" t="s">
        <v>8806</v>
      </c>
      <c r="F528" s="1">
        <v>44561</v>
      </c>
      <c r="G528" s="1">
        <v>44560</v>
      </c>
      <c r="H528" t="s">
        <v>98</v>
      </c>
      <c r="I528" t="s">
        <v>639</v>
      </c>
      <c r="J528" t="s">
        <v>2829</v>
      </c>
      <c r="K528" t="s">
        <v>303</v>
      </c>
      <c r="L528" t="s">
        <v>303</v>
      </c>
      <c r="O528" t="s">
        <v>8807</v>
      </c>
      <c r="P528" t="s">
        <v>8758</v>
      </c>
      <c r="Q528" t="s">
        <v>8759</v>
      </c>
      <c r="R528" t="s">
        <v>817</v>
      </c>
      <c r="S528" t="s">
        <v>8760</v>
      </c>
      <c r="T528" t="s">
        <v>3839</v>
      </c>
      <c r="U528" t="s">
        <v>3840</v>
      </c>
      <c r="V528" t="s">
        <v>3841</v>
      </c>
      <c r="W528" t="s">
        <v>3842</v>
      </c>
      <c r="X528" t="s">
        <v>3843</v>
      </c>
      <c r="Y528" t="s">
        <v>1671</v>
      </c>
      <c r="Z528">
        <v>465</v>
      </c>
      <c r="AA528" t="s">
        <v>1707</v>
      </c>
      <c r="AB528" t="s">
        <v>1708</v>
      </c>
      <c r="AC528" t="s">
        <v>1709</v>
      </c>
      <c r="AD528" t="s">
        <v>1675</v>
      </c>
      <c r="AE528" s="4" t="s">
        <v>8808</v>
      </c>
      <c r="AH528" t="s">
        <v>8809</v>
      </c>
      <c r="AI528" t="s">
        <v>8810</v>
      </c>
      <c r="AJ528" t="s">
        <v>8811</v>
      </c>
      <c r="AK528" t="s">
        <v>8812</v>
      </c>
      <c r="AL528" t="s">
        <v>8813</v>
      </c>
      <c r="AM528" t="s">
        <v>8797</v>
      </c>
      <c r="AN528" t="s">
        <v>8814</v>
      </c>
      <c r="AO528" t="s">
        <v>8815</v>
      </c>
      <c r="AP528" t="s">
        <v>8816</v>
      </c>
      <c r="AQ528" t="s">
        <v>8817</v>
      </c>
      <c r="AR528">
        <v>0.09</v>
      </c>
      <c r="AS528" t="s">
        <v>154</v>
      </c>
      <c r="AT528">
        <v>1</v>
      </c>
      <c r="AU528">
        <v>49107.938070394943</v>
      </c>
      <c r="AV528">
        <v>9247.9906160256724</v>
      </c>
      <c r="AX528">
        <v>2481.6445989601439</v>
      </c>
      <c r="AY528">
        <v>454.50474216905195</v>
      </c>
      <c r="AZ528">
        <v>1006.8518650000001</v>
      </c>
      <c r="BA528">
        <v>2092.2158333333336</v>
      </c>
      <c r="BB528">
        <v>23.471736179415018</v>
      </c>
      <c r="BC528">
        <v>15.846035921320789</v>
      </c>
      <c r="BD528">
        <v>4.4201895754185694</v>
      </c>
      <c r="BE528">
        <v>2.9841202310614925</v>
      </c>
      <c r="BF528">
        <v>265</v>
      </c>
      <c r="BJ528" s="1"/>
    </row>
    <row r="529" spans="1:63" ht="30.75" x14ac:dyDescent="0.3">
      <c r="A529">
        <v>8370</v>
      </c>
      <c r="B529" t="s">
        <v>8818</v>
      </c>
      <c r="C529" t="s">
        <v>8819</v>
      </c>
      <c r="D529" t="s">
        <v>8820</v>
      </c>
      <c r="E529" t="s">
        <v>8821</v>
      </c>
      <c r="F529" s="1">
        <v>43920</v>
      </c>
      <c r="G529" s="1">
        <v>44834</v>
      </c>
      <c r="H529" t="s">
        <v>65</v>
      </c>
      <c r="I529" t="s">
        <v>66</v>
      </c>
      <c r="J529" t="s">
        <v>2829</v>
      </c>
      <c r="K529" t="s">
        <v>132</v>
      </c>
      <c r="L529" t="s">
        <v>132</v>
      </c>
      <c r="M529" t="s">
        <v>120</v>
      </c>
      <c r="N529" t="s">
        <v>3074</v>
      </c>
      <c r="P529" t="s">
        <v>8822</v>
      </c>
      <c r="Q529" t="s">
        <v>8823</v>
      </c>
      <c r="R529" t="s">
        <v>753</v>
      </c>
      <c r="S529" t="s">
        <v>8824</v>
      </c>
      <c r="T529" t="s">
        <v>4301</v>
      </c>
      <c r="U529" t="s">
        <v>4302</v>
      </c>
      <c r="V529" t="s">
        <v>1776</v>
      </c>
      <c r="W529" t="s">
        <v>1777</v>
      </c>
      <c r="X529" t="s">
        <v>1778</v>
      </c>
      <c r="Y529" t="s">
        <v>1671</v>
      </c>
      <c r="Z529">
        <v>465</v>
      </c>
      <c r="AA529" t="s">
        <v>1707</v>
      </c>
      <c r="AB529" t="s">
        <v>1708</v>
      </c>
      <c r="AC529" t="s">
        <v>1709</v>
      </c>
      <c r="AD529" t="s">
        <v>1675</v>
      </c>
      <c r="AE529" s="4" t="s">
        <v>8825</v>
      </c>
      <c r="AF529" s="3">
        <f>7900000+1200000</f>
        <v>9100000</v>
      </c>
      <c r="AG529" s="3" t="s">
        <v>19447</v>
      </c>
      <c r="AH529" t="s">
        <v>8826</v>
      </c>
      <c r="AI529" t="s">
        <v>8827</v>
      </c>
      <c r="AJ529" t="s">
        <v>8828</v>
      </c>
      <c r="AK529" t="s">
        <v>8829</v>
      </c>
      <c r="AL529" t="s">
        <v>8830</v>
      </c>
      <c r="AM529" t="s">
        <v>8831</v>
      </c>
      <c r="AN529" t="s">
        <v>8821</v>
      </c>
      <c r="AO529" t="s">
        <v>8832</v>
      </c>
      <c r="AP529" t="s">
        <v>8833</v>
      </c>
      <c r="AQ529" t="s">
        <v>8834</v>
      </c>
      <c r="AR529">
        <v>0.81</v>
      </c>
      <c r="AS529" t="s">
        <v>890</v>
      </c>
      <c r="AT529">
        <v>0</v>
      </c>
      <c r="AU529">
        <v>5862.0618685556128</v>
      </c>
      <c r="AV529">
        <v>3034.5852013798112</v>
      </c>
      <c r="AW529">
        <v>3116.0242199999998</v>
      </c>
      <c r="AX529">
        <v>3429.0956753025898</v>
      </c>
      <c r="AY529">
        <v>1250.8137011211822</v>
      </c>
      <c r="AZ529">
        <v>3228.1789450000001</v>
      </c>
      <c r="BA529">
        <v>1098.6536599999999</v>
      </c>
      <c r="BB529">
        <v>5.3356777317390574</v>
      </c>
      <c r="BC529">
        <v>1.3548159597811882</v>
      </c>
      <c r="BD529">
        <v>2.7620944724107241</v>
      </c>
      <c r="BE529">
        <v>0.70134102203840887</v>
      </c>
      <c r="BF529">
        <v>539</v>
      </c>
      <c r="BG529" t="s">
        <v>8835</v>
      </c>
      <c r="BH529" t="s">
        <v>8836</v>
      </c>
      <c r="BJ529" s="1"/>
    </row>
    <row r="530" spans="1:63" ht="30" x14ac:dyDescent="0.25">
      <c r="A530">
        <v>8371</v>
      </c>
      <c r="B530" t="s">
        <v>8837</v>
      </c>
      <c r="C530" t="s">
        <v>8838</v>
      </c>
      <c r="D530" t="s">
        <v>8839</v>
      </c>
      <c r="E530" t="s">
        <v>8840</v>
      </c>
      <c r="F530" s="1">
        <v>44074</v>
      </c>
      <c r="G530" s="1">
        <v>45046</v>
      </c>
      <c r="H530" t="s">
        <v>119</v>
      </c>
      <c r="I530" t="s">
        <v>639</v>
      </c>
      <c r="J530" t="s">
        <v>2829</v>
      </c>
      <c r="K530" t="s">
        <v>68</v>
      </c>
      <c r="L530" t="s">
        <v>133</v>
      </c>
      <c r="M530" t="s">
        <v>120</v>
      </c>
      <c r="N530" t="s">
        <v>3074</v>
      </c>
      <c r="P530" t="s">
        <v>8841</v>
      </c>
      <c r="Q530" t="s">
        <v>8842</v>
      </c>
      <c r="R530" t="s">
        <v>753</v>
      </c>
      <c r="S530" t="s">
        <v>8843</v>
      </c>
      <c r="T530" t="s">
        <v>8844</v>
      </c>
      <c r="U530" t="s">
        <v>8845</v>
      </c>
      <c r="V530" t="s">
        <v>1776</v>
      </c>
      <c r="W530" t="s">
        <v>1777</v>
      </c>
      <c r="X530" t="s">
        <v>1778</v>
      </c>
      <c r="Y530" t="s">
        <v>1671</v>
      </c>
      <c r="Z530">
        <v>465</v>
      </c>
      <c r="AA530" t="s">
        <v>1707</v>
      </c>
      <c r="AB530" t="s">
        <v>1708</v>
      </c>
      <c r="AC530" t="s">
        <v>1709</v>
      </c>
      <c r="AD530" t="s">
        <v>1675</v>
      </c>
      <c r="AE530" s="4" t="s">
        <v>8846</v>
      </c>
      <c r="AH530" t="s">
        <v>8847</v>
      </c>
      <c r="AI530" t="s">
        <v>8848</v>
      </c>
      <c r="AK530" t="s">
        <v>8849</v>
      </c>
      <c r="AL530" t="s">
        <v>943</v>
      </c>
      <c r="AM530" t="s">
        <v>8850</v>
      </c>
      <c r="AN530" t="s">
        <v>8851</v>
      </c>
      <c r="AO530" t="s">
        <v>8852</v>
      </c>
      <c r="AP530" t="s">
        <v>943</v>
      </c>
      <c r="AQ530" t="s">
        <v>8853</v>
      </c>
      <c r="AR530">
        <v>0.56000000000000005</v>
      </c>
      <c r="AS530" t="s">
        <v>94</v>
      </c>
      <c r="AT530">
        <v>0</v>
      </c>
      <c r="AU530">
        <v>18381.29797141485</v>
      </c>
      <c r="AV530">
        <v>6373.2080738464083</v>
      </c>
      <c r="AW530">
        <v>8254.2865199999997</v>
      </c>
      <c r="AX530">
        <v>11494.04073727582</v>
      </c>
      <c r="AY530">
        <v>1500.687548955867</v>
      </c>
      <c r="AZ530">
        <v>6219.0031949999993</v>
      </c>
      <c r="BA530">
        <v>8366.4271000000008</v>
      </c>
      <c r="BB530">
        <v>2.1970307936364919</v>
      </c>
      <c r="BC530">
        <v>1.260250647368018</v>
      </c>
      <c r="BD530">
        <v>0.76175982861864755</v>
      </c>
      <c r="BE530">
        <v>0.43695715141370867</v>
      </c>
      <c r="BF530">
        <v>751</v>
      </c>
      <c r="BG530" t="s">
        <v>8854</v>
      </c>
      <c r="BH530" t="s">
        <v>8855</v>
      </c>
      <c r="BJ530" s="1"/>
      <c r="BK530">
        <v>87.526539999999997</v>
      </c>
    </row>
    <row r="531" spans="1:63" ht="45" x14ac:dyDescent="0.25">
      <c r="A531">
        <v>8372</v>
      </c>
      <c r="B531" t="s">
        <v>8856</v>
      </c>
      <c r="C531" t="s">
        <v>8857</v>
      </c>
      <c r="D531" t="s">
        <v>8858</v>
      </c>
      <c r="E531" t="s">
        <v>8859</v>
      </c>
      <c r="F531" s="1">
        <v>44195</v>
      </c>
      <c r="G531" s="1">
        <v>44925</v>
      </c>
      <c r="H531" t="s">
        <v>65</v>
      </c>
      <c r="I531" t="s">
        <v>66</v>
      </c>
      <c r="J531" t="s">
        <v>2829</v>
      </c>
      <c r="K531" t="s">
        <v>132</v>
      </c>
      <c r="L531" t="s">
        <v>68</v>
      </c>
      <c r="M531" t="s">
        <v>120</v>
      </c>
      <c r="N531" t="s">
        <v>3074</v>
      </c>
      <c r="O531" t="s">
        <v>8860</v>
      </c>
      <c r="P531" t="s">
        <v>8861</v>
      </c>
      <c r="Q531" t="s">
        <v>8862</v>
      </c>
      <c r="R531" t="s">
        <v>753</v>
      </c>
      <c r="S531" t="s">
        <v>8863</v>
      </c>
      <c r="T531" t="s">
        <v>4301</v>
      </c>
      <c r="U531" t="s">
        <v>4302</v>
      </c>
      <c r="V531" t="s">
        <v>1776</v>
      </c>
      <c r="W531" t="s">
        <v>1777</v>
      </c>
      <c r="X531" t="s">
        <v>1778</v>
      </c>
      <c r="Y531" t="s">
        <v>1671</v>
      </c>
      <c r="Z531">
        <v>465</v>
      </c>
      <c r="AA531" t="s">
        <v>1707</v>
      </c>
      <c r="AB531" t="s">
        <v>1708</v>
      </c>
      <c r="AC531" t="s">
        <v>1709</v>
      </c>
      <c r="AD531" t="s">
        <v>1675</v>
      </c>
      <c r="AE531" s="4" t="s">
        <v>8864</v>
      </c>
      <c r="AH531" t="s">
        <v>8865</v>
      </c>
      <c r="AI531" t="s">
        <v>8866</v>
      </c>
      <c r="AJ531" t="s">
        <v>8867</v>
      </c>
      <c r="AK531" t="s">
        <v>8868</v>
      </c>
      <c r="AL531" t="s">
        <v>8869</v>
      </c>
      <c r="AM531" t="s">
        <v>8870</v>
      </c>
      <c r="AN531" t="s">
        <v>8871</v>
      </c>
      <c r="AO531" t="s">
        <v>8872</v>
      </c>
      <c r="AP531" t="s">
        <v>8873</v>
      </c>
      <c r="AQ531" t="s">
        <v>8874</v>
      </c>
      <c r="AR531">
        <v>0.72</v>
      </c>
      <c r="AS531" t="s">
        <v>94</v>
      </c>
      <c r="AT531">
        <v>0</v>
      </c>
      <c r="AU531">
        <v>71533.480677555053</v>
      </c>
      <c r="AV531">
        <v>63979.919793830006</v>
      </c>
      <c r="AW531">
        <v>3377.4988400000002</v>
      </c>
      <c r="AX531">
        <v>2821.23789530259</v>
      </c>
      <c r="AY531">
        <v>1250.8137011211822</v>
      </c>
      <c r="AZ531">
        <v>3320.8300350000004</v>
      </c>
      <c r="BA531">
        <v>605.94719999999995</v>
      </c>
      <c r="BB531">
        <v>118.05233307052998</v>
      </c>
      <c r="BC531">
        <v>18.216842055608751</v>
      </c>
      <c r="BD531">
        <v>105.58662502909496</v>
      </c>
      <c r="BE531">
        <v>16.293238950141262</v>
      </c>
      <c r="BF531">
        <v>630</v>
      </c>
      <c r="BG531" t="s">
        <v>8875</v>
      </c>
      <c r="BH531" t="s">
        <v>8876</v>
      </c>
      <c r="BJ531" s="1"/>
      <c r="BK531">
        <v>92.651089999999996</v>
      </c>
    </row>
    <row r="532" spans="1:63" ht="30.75" x14ac:dyDescent="0.3">
      <c r="A532">
        <v>8373</v>
      </c>
      <c r="B532" t="s">
        <v>8877</v>
      </c>
      <c r="C532" t="s">
        <v>8878</v>
      </c>
      <c r="D532" t="s">
        <v>8879</v>
      </c>
      <c r="E532" t="s">
        <v>8880</v>
      </c>
      <c r="F532" s="1">
        <v>44256</v>
      </c>
      <c r="G532" s="1">
        <v>44621</v>
      </c>
      <c r="H532" t="s">
        <v>119</v>
      </c>
      <c r="I532" t="s">
        <v>639</v>
      </c>
      <c r="J532" t="s">
        <v>3739</v>
      </c>
      <c r="K532" t="s">
        <v>68</v>
      </c>
      <c r="L532" t="s">
        <v>133</v>
      </c>
      <c r="M532" t="s">
        <v>120</v>
      </c>
      <c r="N532" t="s">
        <v>3074</v>
      </c>
      <c r="P532" t="s">
        <v>8881</v>
      </c>
      <c r="Q532" t="s">
        <v>8882</v>
      </c>
      <c r="R532" t="s">
        <v>753</v>
      </c>
      <c r="S532" t="s">
        <v>8883</v>
      </c>
      <c r="T532" t="s">
        <v>5584</v>
      </c>
      <c r="U532" t="s">
        <v>5585</v>
      </c>
      <c r="V532" t="s">
        <v>3286</v>
      </c>
      <c r="W532" t="s">
        <v>3287</v>
      </c>
      <c r="X532" t="s">
        <v>3288</v>
      </c>
      <c r="Y532" t="s">
        <v>109</v>
      </c>
      <c r="Z532">
        <v>465</v>
      </c>
      <c r="AA532" t="s">
        <v>1707</v>
      </c>
      <c r="AB532" t="s">
        <v>1708</v>
      </c>
      <c r="AC532" t="s">
        <v>1709</v>
      </c>
      <c r="AD532" t="s">
        <v>1675</v>
      </c>
      <c r="AE532" s="4" t="s">
        <v>8884</v>
      </c>
      <c r="AF532" s="3">
        <f>3287000</f>
        <v>3287000</v>
      </c>
      <c r="AG532" s="3" t="s">
        <v>19447</v>
      </c>
      <c r="AH532" t="s">
        <v>8885</v>
      </c>
      <c r="AI532" t="s">
        <v>8886</v>
      </c>
      <c r="AJ532" t="s">
        <v>8887</v>
      </c>
      <c r="AK532" t="s">
        <v>8888</v>
      </c>
      <c r="AL532" t="s">
        <v>8889</v>
      </c>
      <c r="AM532" t="s">
        <v>8890</v>
      </c>
      <c r="AN532" t="s">
        <v>8891</v>
      </c>
      <c r="AO532" t="s">
        <v>8892</v>
      </c>
      <c r="AP532" t="s">
        <v>8893</v>
      </c>
      <c r="AQ532" t="s">
        <v>8894</v>
      </c>
      <c r="AR532">
        <v>0.56000000000000005</v>
      </c>
      <c r="AS532" t="s">
        <v>94</v>
      </c>
      <c r="AT532">
        <v>0</v>
      </c>
      <c r="AU532">
        <v>46508.893052053376</v>
      </c>
      <c r="AV532">
        <v>32162.657828965661</v>
      </c>
      <c r="AW532">
        <v>2757.6998848000003</v>
      </c>
      <c r="AX532">
        <v>5964.9398620758211</v>
      </c>
      <c r="AY532">
        <v>1500.687548955867</v>
      </c>
      <c r="AZ532">
        <v>6172.4759949999998</v>
      </c>
      <c r="BA532">
        <v>3548.6997040000006</v>
      </c>
      <c r="BB532">
        <v>13.105897069743541</v>
      </c>
      <c r="BC532">
        <v>4.7842868488466532</v>
      </c>
      <c r="BD532">
        <v>9.0632232963281627</v>
      </c>
      <c r="BE532">
        <v>3.3085152274610339</v>
      </c>
      <c r="BF532">
        <v>326</v>
      </c>
      <c r="BG532" t="s">
        <v>8895</v>
      </c>
      <c r="BH532" t="s">
        <v>8896</v>
      </c>
      <c r="BJ532" s="1"/>
      <c r="BK532">
        <v>40.999339999999997</v>
      </c>
    </row>
    <row r="533" spans="1:63" ht="45" x14ac:dyDescent="0.25">
      <c r="A533">
        <v>8374</v>
      </c>
      <c r="B533" t="s">
        <v>8897</v>
      </c>
      <c r="C533" t="s">
        <v>8898</v>
      </c>
      <c r="D533" t="s">
        <v>8899</v>
      </c>
      <c r="E533" t="s">
        <v>8900</v>
      </c>
      <c r="F533" s="1">
        <v>44195</v>
      </c>
      <c r="G533" s="1">
        <v>44515</v>
      </c>
      <c r="H533" t="s">
        <v>65</v>
      </c>
      <c r="I533" t="s">
        <v>639</v>
      </c>
      <c r="K533" t="s">
        <v>99</v>
      </c>
      <c r="L533" t="s">
        <v>100</v>
      </c>
      <c r="M533" t="s">
        <v>120</v>
      </c>
      <c r="N533" t="s">
        <v>3074</v>
      </c>
      <c r="P533" t="s">
        <v>5434</v>
      </c>
      <c r="Q533" t="s">
        <v>5435</v>
      </c>
      <c r="R533" t="s">
        <v>753</v>
      </c>
      <c r="S533" t="s">
        <v>5436</v>
      </c>
      <c r="T533" t="s">
        <v>4301</v>
      </c>
      <c r="U533" t="s">
        <v>4302</v>
      </c>
      <c r="V533" t="s">
        <v>1776</v>
      </c>
      <c r="W533" t="s">
        <v>1777</v>
      </c>
      <c r="X533" t="s">
        <v>1778</v>
      </c>
      <c r="Y533" t="s">
        <v>1671</v>
      </c>
      <c r="Z533">
        <v>465</v>
      </c>
      <c r="AA533" t="s">
        <v>1707</v>
      </c>
      <c r="AB533" t="s">
        <v>1708</v>
      </c>
      <c r="AC533" t="s">
        <v>1709</v>
      </c>
      <c r="AD533" t="s">
        <v>1675</v>
      </c>
      <c r="AE533" s="4" t="s">
        <v>8901</v>
      </c>
      <c r="AH533" t="s">
        <v>8902</v>
      </c>
      <c r="AI533" t="s">
        <v>8903</v>
      </c>
      <c r="AJ533" t="s">
        <v>8904</v>
      </c>
      <c r="AK533" t="s">
        <v>2474</v>
      </c>
      <c r="AL533" t="s">
        <v>8905</v>
      </c>
      <c r="AM533" t="s">
        <v>8906</v>
      </c>
      <c r="AN533" t="s">
        <v>8907</v>
      </c>
      <c r="AO533" t="s">
        <v>8907</v>
      </c>
      <c r="AP533" t="s">
        <v>8908</v>
      </c>
      <c r="AQ533" t="s">
        <v>8909</v>
      </c>
      <c r="AR533">
        <v>0.3</v>
      </c>
      <c r="AS533" t="s">
        <v>94</v>
      </c>
      <c r="AT533">
        <v>0</v>
      </c>
      <c r="AU533">
        <v>15010.042195120939</v>
      </c>
      <c r="AV533">
        <v>6363.3721026983021</v>
      </c>
      <c r="AW533">
        <v>1163.4828416</v>
      </c>
      <c r="AX533">
        <v>2719.2485757647</v>
      </c>
      <c r="AY533">
        <v>1545.1612204536082</v>
      </c>
      <c r="AZ533">
        <v>2608.4365700000003</v>
      </c>
      <c r="BA533">
        <v>1093.902368</v>
      </c>
      <c r="BB533">
        <v>13.721555628921484</v>
      </c>
      <c r="BC533">
        <v>4.0542053135819467</v>
      </c>
      <c r="BD533">
        <v>5.8171298361229091</v>
      </c>
      <c r="BE533">
        <v>1.7187438020290464</v>
      </c>
      <c r="BF533">
        <v>220</v>
      </c>
      <c r="BG533" t="s">
        <v>8910</v>
      </c>
      <c r="BH533" t="s">
        <v>8911</v>
      </c>
      <c r="BJ533" s="1"/>
      <c r="BK533">
        <v>47.71331</v>
      </c>
    </row>
    <row r="534" spans="1:63" ht="30.75" x14ac:dyDescent="0.3">
      <c r="A534">
        <v>8375</v>
      </c>
      <c r="B534" t="s">
        <v>8912</v>
      </c>
      <c r="C534" t="s">
        <v>8913</v>
      </c>
      <c r="D534" t="s">
        <v>8914</v>
      </c>
      <c r="E534" t="s">
        <v>8915</v>
      </c>
      <c r="F534" s="1">
        <v>44926</v>
      </c>
      <c r="G534" s="1">
        <v>45107</v>
      </c>
      <c r="H534" t="s">
        <v>119</v>
      </c>
      <c r="I534" t="s">
        <v>639</v>
      </c>
      <c r="J534" t="s">
        <v>2394</v>
      </c>
      <c r="K534" t="s">
        <v>133</v>
      </c>
      <c r="L534" t="s">
        <v>133</v>
      </c>
      <c r="M534" t="s">
        <v>69</v>
      </c>
      <c r="N534" t="s">
        <v>4523</v>
      </c>
      <c r="O534" t="s">
        <v>8916</v>
      </c>
      <c r="P534" t="s">
        <v>8917</v>
      </c>
      <c r="Q534" t="s">
        <v>8918</v>
      </c>
      <c r="R534" t="s">
        <v>8919</v>
      </c>
      <c r="S534" t="s">
        <v>8920</v>
      </c>
      <c r="T534" t="s">
        <v>8921</v>
      </c>
      <c r="U534" t="s">
        <v>8922</v>
      </c>
      <c r="V534" t="s">
        <v>1776</v>
      </c>
      <c r="W534" t="s">
        <v>1777</v>
      </c>
      <c r="X534" t="s">
        <v>1778</v>
      </c>
      <c r="Y534" t="s">
        <v>1671</v>
      </c>
      <c r="Z534">
        <v>466</v>
      </c>
      <c r="AA534" t="s">
        <v>8923</v>
      </c>
      <c r="AB534" t="s">
        <v>8924</v>
      </c>
      <c r="AC534" t="s">
        <v>8925</v>
      </c>
      <c r="AD534" t="s">
        <v>8926</v>
      </c>
      <c r="AE534" s="4" t="s">
        <v>8927</v>
      </c>
      <c r="AF534" s="3">
        <f>7000000</f>
        <v>7000000</v>
      </c>
      <c r="AG534" s="3" t="s">
        <v>19447</v>
      </c>
      <c r="AH534" t="s">
        <v>8928</v>
      </c>
      <c r="AI534" t="s">
        <v>8929</v>
      </c>
      <c r="AJ534" t="s">
        <v>8930</v>
      </c>
      <c r="AK534" t="s">
        <v>8931</v>
      </c>
      <c r="AL534" t="s">
        <v>8932</v>
      </c>
      <c r="AM534" t="s">
        <v>8933</v>
      </c>
      <c r="AN534" t="s">
        <v>8934</v>
      </c>
      <c r="AO534" t="s">
        <v>8935</v>
      </c>
      <c r="AP534" t="s">
        <v>8936</v>
      </c>
      <c r="AQ534" t="s">
        <v>8937</v>
      </c>
      <c r="AR534">
        <v>0.49</v>
      </c>
      <c r="AS534" t="s">
        <v>94</v>
      </c>
      <c r="AT534">
        <v>0</v>
      </c>
      <c r="AU534">
        <v>330739.7326090053</v>
      </c>
      <c r="AV534">
        <v>243234.55812438179</v>
      </c>
      <c r="AW534">
        <v>2691.8626417569726</v>
      </c>
      <c r="AX534">
        <v>4431.9797945866931</v>
      </c>
      <c r="AY534">
        <v>773.35170947309825</v>
      </c>
      <c r="AZ534">
        <v>3961.8342599999996</v>
      </c>
      <c r="BA534">
        <v>2533.9150714559728</v>
      </c>
      <c r="BB534">
        <v>130.52518465781262</v>
      </c>
      <c r="BC534">
        <v>50.916332471048804</v>
      </c>
      <c r="BD534">
        <v>95.991598481089042</v>
      </c>
      <c r="BE534">
        <v>37.445188493728807</v>
      </c>
      <c r="BF534">
        <v>812</v>
      </c>
      <c r="BG534" t="s">
        <v>8938</v>
      </c>
      <c r="BH534" t="s">
        <v>8938</v>
      </c>
      <c r="BJ534" s="1"/>
      <c r="BK534">
        <v>113.75167</v>
      </c>
    </row>
    <row r="535" spans="1:63" ht="90" x14ac:dyDescent="0.25">
      <c r="A535">
        <v>8376</v>
      </c>
      <c r="B535" t="s">
        <v>8939</v>
      </c>
      <c r="C535" t="s">
        <v>8940</v>
      </c>
      <c r="D535" t="s">
        <v>8941</v>
      </c>
      <c r="E535" t="s">
        <v>8942</v>
      </c>
      <c r="F535" s="1">
        <v>44104</v>
      </c>
      <c r="G535" s="1">
        <v>44135</v>
      </c>
      <c r="H535" t="s">
        <v>65</v>
      </c>
      <c r="I535" t="s">
        <v>639</v>
      </c>
      <c r="J535" t="s">
        <v>1804</v>
      </c>
      <c r="K535" t="s">
        <v>132</v>
      </c>
      <c r="L535" t="s">
        <v>68</v>
      </c>
      <c r="N535" t="s">
        <v>8943</v>
      </c>
      <c r="O535" t="s">
        <v>8944</v>
      </c>
      <c r="P535" t="s">
        <v>8945</v>
      </c>
      <c r="Q535" t="s">
        <v>8946</v>
      </c>
      <c r="R535" t="s">
        <v>8947</v>
      </c>
      <c r="S535" t="s">
        <v>8948</v>
      </c>
      <c r="T535" t="s">
        <v>8949</v>
      </c>
      <c r="U535" t="s">
        <v>8950</v>
      </c>
      <c r="V535" t="s">
        <v>1752</v>
      </c>
      <c r="W535" t="s">
        <v>1753</v>
      </c>
      <c r="X535" t="s">
        <v>1754</v>
      </c>
      <c r="Y535" t="s">
        <v>1755</v>
      </c>
      <c r="Z535">
        <v>482</v>
      </c>
      <c r="AA535" t="s">
        <v>8951</v>
      </c>
      <c r="AB535" t="s">
        <v>8952</v>
      </c>
      <c r="AC535" t="s">
        <v>8953</v>
      </c>
      <c r="AD535" t="s">
        <v>8926</v>
      </c>
      <c r="AE535" s="4" t="s">
        <v>8954</v>
      </c>
      <c r="AH535" t="s">
        <v>8955</v>
      </c>
      <c r="AI535" t="s">
        <v>8956</v>
      </c>
      <c r="AJ535" t="s">
        <v>8957</v>
      </c>
      <c r="AK535" t="s">
        <v>8958</v>
      </c>
      <c r="AL535" t="s">
        <v>8959</v>
      </c>
      <c r="AM535" t="s">
        <v>8960</v>
      </c>
      <c r="AN535" t="s">
        <v>8961</v>
      </c>
      <c r="AO535" t="s">
        <v>8962</v>
      </c>
      <c r="AP535" t="s">
        <v>8963</v>
      </c>
      <c r="AQ535" t="s">
        <v>8964</v>
      </c>
      <c r="AR535">
        <v>0.72</v>
      </c>
      <c r="AS535" t="s">
        <v>94</v>
      </c>
      <c r="AT535">
        <v>0</v>
      </c>
      <c r="AU535">
        <v>642340.18741235207</v>
      </c>
      <c r="AV535">
        <v>590010.50515868037</v>
      </c>
      <c r="AX535">
        <v>5931.5423092416668</v>
      </c>
      <c r="AY535">
        <v>1166.8001461391298</v>
      </c>
      <c r="AZ535">
        <v>2550.5181533333325</v>
      </c>
      <c r="BA535">
        <v>4403.3333333333339</v>
      </c>
      <c r="BB535">
        <v>145.87589418902772</v>
      </c>
      <c r="BC535">
        <v>92.37185876689729</v>
      </c>
      <c r="BD535">
        <v>133.99178769689939</v>
      </c>
      <c r="BE535">
        <v>84.846578373145888</v>
      </c>
      <c r="BF535">
        <v>-160</v>
      </c>
      <c r="BJ535" s="1"/>
    </row>
    <row r="536" spans="1:63" ht="30" x14ac:dyDescent="0.25">
      <c r="A536">
        <v>8377</v>
      </c>
      <c r="B536" t="s">
        <v>8965</v>
      </c>
      <c r="C536" t="s">
        <v>8966</v>
      </c>
      <c r="D536" t="s">
        <v>8967</v>
      </c>
      <c r="E536" t="s">
        <v>8968</v>
      </c>
      <c r="F536" s="1">
        <v>44621</v>
      </c>
      <c r="G536" s="1">
        <v>44834</v>
      </c>
      <c r="H536" t="s">
        <v>119</v>
      </c>
      <c r="I536" t="s">
        <v>66</v>
      </c>
      <c r="J536" t="s">
        <v>1804</v>
      </c>
      <c r="K536" t="s">
        <v>99</v>
      </c>
      <c r="L536" t="s">
        <v>99</v>
      </c>
      <c r="M536" t="s">
        <v>303</v>
      </c>
      <c r="N536" t="s">
        <v>8943</v>
      </c>
      <c r="O536" t="s">
        <v>8969</v>
      </c>
      <c r="P536" t="s">
        <v>8970</v>
      </c>
      <c r="Q536" t="s">
        <v>8971</v>
      </c>
      <c r="R536" t="s">
        <v>8972</v>
      </c>
      <c r="S536" t="s">
        <v>8973</v>
      </c>
      <c r="T536" t="s">
        <v>8949</v>
      </c>
      <c r="U536" t="s">
        <v>8950</v>
      </c>
      <c r="V536" t="s">
        <v>1752</v>
      </c>
      <c r="W536" t="s">
        <v>1753</v>
      </c>
      <c r="X536" t="s">
        <v>1754</v>
      </c>
      <c r="Y536" t="s">
        <v>1755</v>
      </c>
      <c r="Z536">
        <v>482</v>
      </c>
      <c r="AA536" t="s">
        <v>8951</v>
      </c>
      <c r="AB536" t="s">
        <v>8952</v>
      </c>
      <c r="AC536" t="s">
        <v>8953</v>
      </c>
      <c r="AD536" t="s">
        <v>8926</v>
      </c>
      <c r="AE536" s="4" t="s">
        <v>8974</v>
      </c>
      <c r="AH536" t="s">
        <v>8975</v>
      </c>
      <c r="AI536" t="s">
        <v>8976</v>
      </c>
      <c r="AJ536" t="s">
        <v>8977</v>
      </c>
      <c r="AK536" t="s">
        <v>8978</v>
      </c>
      <c r="AL536" t="s">
        <v>8979</v>
      </c>
      <c r="AM536" t="s">
        <v>8980</v>
      </c>
      <c r="AN536" t="s">
        <v>8981</v>
      </c>
      <c r="AO536" t="s">
        <v>8982</v>
      </c>
      <c r="AP536" t="s">
        <v>8983</v>
      </c>
      <c r="AQ536" t="s">
        <v>8984</v>
      </c>
      <c r="AR536">
        <v>0.25</v>
      </c>
      <c r="AS536" t="s">
        <v>94</v>
      </c>
      <c r="AT536">
        <v>0</v>
      </c>
      <c r="AU536">
        <v>642714.26429883472</v>
      </c>
      <c r="AV536">
        <v>280311.46218359959</v>
      </c>
      <c r="AW536">
        <v>7754.4064399999988</v>
      </c>
      <c r="AX536">
        <v>9625.9487492416665</v>
      </c>
      <c r="AY536">
        <v>1166.8001461391298</v>
      </c>
      <c r="AZ536">
        <v>2578.5185333333329</v>
      </c>
      <c r="BA536">
        <v>8226.2228466666675</v>
      </c>
      <c r="BB536">
        <v>78.129935971679615</v>
      </c>
      <c r="BC536">
        <v>59.484465355970855</v>
      </c>
      <c r="BD536">
        <v>34.075354802378605</v>
      </c>
      <c r="BE536">
        <v>25.943375442790988</v>
      </c>
      <c r="BF536">
        <v>539</v>
      </c>
      <c r="BG536" t="s">
        <v>8985</v>
      </c>
      <c r="BH536" t="s">
        <v>8985</v>
      </c>
      <c r="BJ536" s="1"/>
      <c r="BK536">
        <v>28.00038</v>
      </c>
    </row>
    <row r="537" spans="1:63" ht="30" x14ac:dyDescent="0.25">
      <c r="A537">
        <v>8378</v>
      </c>
      <c r="B537" t="s">
        <v>8986</v>
      </c>
      <c r="C537" t="s">
        <v>8987</v>
      </c>
      <c r="D537" t="s">
        <v>8988</v>
      </c>
      <c r="E537" t="s">
        <v>8989</v>
      </c>
      <c r="F537" s="1">
        <v>44773</v>
      </c>
      <c r="G537" s="1">
        <v>44865</v>
      </c>
      <c r="H537" t="s">
        <v>119</v>
      </c>
      <c r="I537" t="s">
        <v>616</v>
      </c>
      <c r="J537" t="s">
        <v>1804</v>
      </c>
      <c r="K537" t="s">
        <v>100</v>
      </c>
      <c r="L537" t="s">
        <v>133</v>
      </c>
      <c r="M537" t="s">
        <v>120</v>
      </c>
      <c r="N537" t="s">
        <v>8943</v>
      </c>
      <c r="O537" t="s">
        <v>8990</v>
      </c>
      <c r="P537" t="s">
        <v>8991</v>
      </c>
      <c r="Q537" t="s">
        <v>8992</v>
      </c>
      <c r="R537" t="s">
        <v>8972</v>
      </c>
      <c r="S537" t="s">
        <v>8993</v>
      </c>
      <c r="T537" t="s">
        <v>8949</v>
      </c>
      <c r="U537" t="s">
        <v>8950</v>
      </c>
      <c r="V537" t="s">
        <v>1752</v>
      </c>
      <c r="W537" t="s">
        <v>1753</v>
      </c>
      <c r="X537" t="s">
        <v>1754</v>
      </c>
      <c r="Y537" t="s">
        <v>1755</v>
      </c>
      <c r="Z537">
        <v>482</v>
      </c>
      <c r="AA537" t="s">
        <v>8951</v>
      </c>
      <c r="AB537" t="s">
        <v>8952</v>
      </c>
      <c r="AC537" t="s">
        <v>8953</v>
      </c>
      <c r="AD537" t="s">
        <v>8926</v>
      </c>
      <c r="AE537" s="4" t="s">
        <v>8994</v>
      </c>
      <c r="AH537" t="s">
        <v>8995</v>
      </c>
      <c r="AI537" t="s">
        <v>8996</v>
      </c>
      <c r="AJ537" t="s">
        <v>8997</v>
      </c>
      <c r="AK537" t="s">
        <v>8998</v>
      </c>
      <c r="AL537" t="s">
        <v>8999</v>
      </c>
      <c r="AM537" t="s">
        <v>9000</v>
      </c>
      <c r="AN537" t="s">
        <v>9001</v>
      </c>
      <c r="AO537" t="s">
        <v>9002</v>
      </c>
      <c r="AP537" t="s">
        <v>9003</v>
      </c>
      <c r="AQ537" t="s">
        <v>9004</v>
      </c>
      <c r="AR537">
        <v>0.42</v>
      </c>
      <c r="AS537" t="s">
        <v>890</v>
      </c>
      <c r="AT537">
        <v>0</v>
      </c>
      <c r="AU537">
        <v>713686.45614863001</v>
      </c>
      <c r="AV537">
        <v>486421.98469984299</v>
      </c>
      <c r="AW537">
        <v>12083.668420000002</v>
      </c>
      <c r="AX537">
        <v>13273.544062575</v>
      </c>
      <c r="AY537">
        <v>2311.0924059769213</v>
      </c>
      <c r="AZ537">
        <v>5531.3917233333332</v>
      </c>
      <c r="BA537">
        <v>10571.90892</v>
      </c>
      <c r="BB537">
        <v>67.507813541457381</v>
      </c>
      <c r="BC537">
        <v>44.319265469597482</v>
      </c>
      <c r="BD537">
        <v>46.010799788449461</v>
      </c>
      <c r="BE537">
        <v>30.206353062235017</v>
      </c>
      <c r="BF537">
        <v>570</v>
      </c>
      <c r="BG537" t="s">
        <v>9005</v>
      </c>
      <c r="BH537" t="s">
        <v>9005</v>
      </c>
      <c r="BJ537" s="1"/>
      <c r="BK537">
        <v>160.91484</v>
      </c>
    </row>
    <row r="538" spans="1:63" x14ac:dyDescent="0.25">
      <c r="A538">
        <v>8379</v>
      </c>
      <c r="B538" t="s">
        <v>9006</v>
      </c>
      <c r="C538" t="s">
        <v>9007</v>
      </c>
      <c r="D538" t="s">
        <v>9008</v>
      </c>
      <c r="E538" t="s">
        <v>9009</v>
      </c>
      <c r="F538" s="1">
        <v>44196</v>
      </c>
      <c r="G538" s="1">
        <v>44286</v>
      </c>
      <c r="H538" t="s">
        <v>119</v>
      </c>
      <c r="I538" t="s">
        <v>66</v>
      </c>
      <c r="J538" t="s">
        <v>1804</v>
      </c>
      <c r="K538" t="s">
        <v>133</v>
      </c>
      <c r="L538" t="s">
        <v>133</v>
      </c>
      <c r="N538" t="s">
        <v>8943</v>
      </c>
      <c r="O538" t="s">
        <v>9010</v>
      </c>
      <c r="P538" t="s">
        <v>8945</v>
      </c>
      <c r="Q538" t="s">
        <v>8946</v>
      </c>
      <c r="R538" t="s">
        <v>8947</v>
      </c>
      <c r="S538" t="s">
        <v>8948</v>
      </c>
      <c r="T538" t="s">
        <v>9011</v>
      </c>
      <c r="U538" t="s">
        <v>9012</v>
      </c>
      <c r="V538" t="s">
        <v>1752</v>
      </c>
      <c r="W538" t="s">
        <v>1753</v>
      </c>
      <c r="X538" t="s">
        <v>1754</v>
      </c>
      <c r="Y538" t="s">
        <v>1755</v>
      </c>
      <c r="Z538">
        <v>482</v>
      </c>
      <c r="AA538" t="s">
        <v>8951</v>
      </c>
      <c r="AB538" t="s">
        <v>8952</v>
      </c>
      <c r="AC538" t="s">
        <v>8953</v>
      </c>
      <c r="AD538" t="s">
        <v>8926</v>
      </c>
      <c r="AE538" s="4" t="s">
        <v>9013</v>
      </c>
      <c r="AH538" t="s">
        <v>9014</v>
      </c>
      <c r="AI538" t="s">
        <v>9015</v>
      </c>
      <c r="AJ538" t="s">
        <v>9016</v>
      </c>
      <c r="AK538" t="s">
        <v>9017</v>
      </c>
      <c r="AL538" t="s">
        <v>9018</v>
      </c>
      <c r="AM538" t="s">
        <v>6366</v>
      </c>
      <c r="AN538" t="s">
        <v>9019</v>
      </c>
      <c r="AO538" t="s">
        <v>9020</v>
      </c>
      <c r="AP538" t="s">
        <v>9021</v>
      </c>
      <c r="AQ538" t="s">
        <v>9022</v>
      </c>
      <c r="AR538">
        <v>0.49</v>
      </c>
      <c r="AS538" t="s">
        <v>94</v>
      </c>
      <c r="AT538">
        <v>0</v>
      </c>
      <c r="AU538">
        <v>306396.92050089897</v>
      </c>
      <c r="AV538">
        <v>226033.43013985624</v>
      </c>
      <c r="AW538">
        <v>282.02366000000001</v>
      </c>
      <c r="AX538">
        <v>612.84220876126301</v>
      </c>
      <c r="AY538">
        <v>378.9836895685645</v>
      </c>
      <c r="AZ538">
        <v>318.75216333333327</v>
      </c>
      <c r="BA538">
        <v>170.08638999999999</v>
      </c>
      <c r="BB538">
        <v>1801.419387529472</v>
      </c>
      <c r="BC538">
        <v>626.78550701783627</v>
      </c>
      <c r="BD538">
        <v>1328.9330800651142</v>
      </c>
      <c r="BE538">
        <v>462.38871422591473</v>
      </c>
      <c r="BF538">
        <v>-9</v>
      </c>
      <c r="BG538" t="s">
        <v>9023</v>
      </c>
      <c r="BH538" t="s">
        <v>9023</v>
      </c>
      <c r="BJ538" s="1"/>
      <c r="BK538">
        <v>57.185459999999999</v>
      </c>
    </row>
    <row r="539" spans="1:63" ht="30" x14ac:dyDescent="0.25">
      <c r="A539">
        <v>8380</v>
      </c>
      <c r="B539" t="s">
        <v>9024</v>
      </c>
      <c r="C539" t="s">
        <v>9025</v>
      </c>
      <c r="D539" t="s">
        <v>9026</v>
      </c>
      <c r="E539" t="s">
        <v>9027</v>
      </c>
      <c r="F539" s="1">
        <v>44561</v>
      </c>
      <c r="G539" s="1">
        <v>44742</v>
      </c>
      <c r="H539" t="s">
        <v>119</v>
      </c>
      <c r="I539" t="s">
        <v>639</v>
      </c>
      <c r="J539" t="s">
        <v>1804</v>
      </c>
      <c r="K539" t="s">
        <v>99</v>
      </c>
      <c r="L539" t="s">
        <v>100</v>
      </c>
      <c r="N539" t="s">
        <v>8943</v>
      </c>
      <c r="O539" t="s">
        <v>9028</v>
      </c>
      <c r="P539" t="s">
        <v>9029</v>
      </c>
      <c r="Q539" t="s">
        <v>9030</v>
      </c>
      <c r="R539" t="s">
        <v>8947</v>
      </c>
      <c r="S539" t="s">
        <v>9031</v>
      </c>
      <c r="T539" t="s">
        <v>9011</v>
      </c>
      <c r="U539" t="s">
        <v>9012</v>
      </c>
      <c r="V539" t="s">
        <v>1752</v>
      </c>
      <c r="W539" t="s">
        <v>1753</v>
      </c>
      <c r="X539" t="s">
        <v>1754</v>
      </c>
      <c r="Y539" t="s">
        <v>1755</v>
      </c>
      <c r="Z539">
        <v>482</v>
      </c>
      <c r="AA539" t="s">
        <v>8951</v>
      </c>
      <c r="AB539" t="s">
        <v>8952</v>
      </c>
      <c r="AC539" t="s">
        <v>8953</v>
      </c>
      <c r="AD539" t="s">
        <v>8926</v>
      </c>
      <c r="AE539" s="4" t="s">
        <v>9032</v>
      </c>
      <c r="AH539" t="s">
        <v>9033</v>
      </c>
      <c r="AI539" t="s">
        <v>9034</v>
      </c>
      <c r="AJ539" t="s">
        <v>9035</v>
      </c>
      <c r="AK539" t="s">
        <v>8958</v>
      </c>
      <c r="AL539" t="s">
        <v>9036</v>
      </c>
      <c r="AM539" t="s">
        <v>9037</v>
      </c>
      <c r="AN539" t="s">
        <v>9038</v>
      </c>
      <c r="AO539" t="s">
        <v>9039</v>
      </c>
      <c r="AP539" t="s">
        <v>9040</v>
      </c>
      <c r="AQ539" t="s">
        <v>9041</v>
      </c>
      <c r="AR539">
        <v>0.3</v>
      </c>
      <c r="AS539" t="s">
        <v>94</v>
      </c>
      <c r="AT539">
        <v>0</v>
      </c>
      <c r="AU539">
        <v>798517.61764991598</v>
      </c>
      <c r="AV539">
        <v>422382.71000211046</v>
      </c>
      <c r="AW539">
        <v>4068.5063299999997</v>
      </c>
      <c r="AX539">
        <v>4399.3248787612629</v>
      </c>
      <c r="AY539">
        <v>378.9836895685645</v>
      </c>
      <c r="AZ539">
        <v>318.75216333333327</v>
      </c>
      <c r="BA539">
        <v>3939.8601100000001</v>
      </c>
      <c r="BB539">
        <v>202.67664215365147</v>
      </c>
      <c r="BC539">
        <v>187.50653179912391</v>
      </c>
      <c r="BD539">
        <v>107.20753991494141</v>
      </c>
      <c r="BE539">
        <v>99.183180550855809</v>
      </c>
      <c r="BF539">
        <v>447</v>
      </c>
      <c r="BG539" t="s">
        <v>9042</v>
      </c>
      <c r="BH539" t="s">
        <v>9042</v>
      </c>
      <c r="BI539">
        <v>5111</v>
      </c>
      <c r="BJ539" s="1">
        <v>44316</v>
      </c>
      <c r="BK539">
        <v>57.185459999999999</v>
      </c>
    </row>
    <row r="540" spans="1:63" x14ac:dyDescent="0.25">
      <c r="A540">
        <v>8381</v>
      </c>
      <c r="B540" t="s">
        <v>9043</v>
      </c>
      <c r="C540" t="s">
        <v>9044</v>
      </c>
      <c r="D540" t="s">
        <v>9045</v>
      </c>
      <c r="F540" s="1">
        <v>45107</v>
      </c>
      <c r="G540" s="1">
        <v>45291</v>
      </c>
      <c r="H540" t="s">
        <v>119</v>
      </c>
      <c r="I540" t="s">
        <v>639</v>
      </c>
      <c r="J540" t="s">
        <v>1804</v>
      </c>
      <c r="K540" t="s">
        <v>99</v>
      </c>
      <c r="L540" t="s">
        <v>99</v>
      </c>
      <c r="N540" t="s">
        <v>8943</v>
      </c>
      <c r="P540" t="s">
        <v>8945</v>
      </c>
      <c r="Q540" t="s">
        <v>8946</v>
      </c>
      <c r="R540" t="s">
        <v>8947</v>
      </c>
      <c r="S540" t="s">
        <v>8948</v>
      </c>
      <c r="T540" t="s">
        <v>9011</v>
      </c>
      <c r="U540" t="s">
        <v>9012</v>
      </c>
      <c r="V540" t="s">
        <v>1752</v>
      </c>
      <c r="W540" t="s">
        <v>1753</v>
      </c>
      <c r="X540" t="s">
        <v>1754</v>
      </c>
      <c r="Y540" t="s">
        <v>1755</v>
      </c>
      <c r="Z540">
        <v>482</v>
      </c>
      <c r="AA540" t="s">
        <v>8951</v>
      </c>
      <c r="AB540" t="s">
        <v>8952</v>
      </c>
      <c r="AC540" t="s">
        <v>8953</v>
      </c>
      <c r="AD540" t="s">
        <v>8926</v>
      </c>
      <c r="AE540" s="4"/>
      <c r="AH540" t="s">
        <v>9046</v>
      </c>
      <c r="AI540" t="s">
        <v>9047</v>
      </c>
      <c r="AJ540" t="s">
        <v>9048</v>
      </c>
      <c r="AK540" t="s">
        <v>9049</v>
      </c>
      <c r="AM540" t="s">
        <v>9050</v>
      </c>
      <c r="AN540" t="s">
        <v>9051</v>
      </c>
      <c r="AQ540" t="s">
        <v>9052</v>
      </c>
      <c r="AR540">
        <v>0.25</v>
      </c>
      <c r="AS540" t="s">
        <v>94</v>
      </c>
      <c r="AT540">
        <v>0</v>
      </c>
      <c r="AU540">
        <v>1206523.0370940601</v>
      </c>
      <c r="AV540">
        <v>530773.17032472405</v>
      </c>
      <c r="AW540">
        <v>18548.05257</v>
      </c>
      <c r="AX540">
        <v>18878.871118761264</v>
      </c>
      <c r="AY540">
        <v>378.9836895685645</v>
      </c>
      <c r="AZ540">
        <v>301.93291333333326</v>
      </c>
      <c r="BA540">
        <v>17881.758239999999</v>
      </c>
      <c r="BB540">
        <v>67.472282138071236</v>
      </c>
      <c r="BC540">
        <v>66.351931899860006</v>
      </c>
      <c r="BD540">
        <v>29.682381519812115</v>
      </c>
      <c r="BE540">
        <v>29.189517455449391</v>
      </c>
      <c r="BF540">
        <v>996</v>
      </c>
      <c r="BG540" t="s">
        <v>9053</v>
      </c>
      <c r="BH540" t="s">
        <v>9053</v>
      </c>
      <c r="BJ540" s="1"/>
      <c r="BK540">
        <v>40.366210000000002</v>
      </c>
    </row>
    <row r="541" spans="1:63" ht="16.5" x14ac:dyDescent="0.3">
      <c r="A541">
        <v>8382</v>
      </c>
      <c r="B541" t="s">
        <v>9054</v>
      </c>
      <c r="C541" t="s">
        <v>9055</v>
      </c>
      <c r="D541" t="s">
        <v>9056</v>
      </c>
      <c r="E541" t="s">
        <v>9057</v>
      </c>
      <c r="F541" s="1">
        <v>44895</v>
      </c>
      <c r="G541" s="1">
        <v>45260</v>
      </c>
      <c r="H541" t="s">
        <v>98</v>
      </c>
      <c r="I541" t="s">
        <v>515</v>
      </c>
      <c r="J541" t="s">
        <v>1804</v>
      </c>
      <c r="K541" t="s">
        <v>99</v>
      </c>
      <c r="L541" t="s">
        <v>303</v>
      </c>
      <c r="N541" t="s">
        <v>8943</v>
      </c>
      <c r="P541" t="s">
        <v>9058</v>
      </c>
      <c r="Q541" t="s">
        <v>9059</v>
      </c>
      <c r="R541" t="s">
        <v>8972</v>
      </c>
      <c r="S541" t="s">
        <v>9060</v>
      </c>
      <c r="T541" t="s">
        <v>9061</v>
      </c>
      <c r="U541" t="s">
        <v>9062</v>
      </c>
      <c r="V541" t="s">
        <v>1752</v>
      </c>
      <c r="W541" t="s">
        <v>1753</v>
      </c>
      <c r="X541" t="s">
        <v>1754</v>
      </c>
      <c r="Y541" t="s">
        <v>1755</v>
      </c>
      <c r="Z541">
        <v>482</v>
      </c>
      <c r="AA541" t="s">
        <v>8951</v>
      </c>
      <c r="AB541" t="s">
        <v>8952</v>
      </c>
      <c r="AC541" t="s">
        <v>8953</v>
      </c>
      <c r="AD541" t="s">
        <v>8926</v>
      </c>
      <c r="AE541" s="4" t="s">
        <v>9063</v>
      </c>
      <c r="AF541" s="3">
        <f>1100000</f>
        <v>1100000</v>
      </c>
      <c r="AG541" s="3" t="s">
        <v>19447</v>
      </c>
      <c r="AH541" t="s">
        <v>9064</v>
      </c>
      <c r="AI541" t="s">
        <v>9065</v>
      </c>
      <c r="AJ541" t="s">
        <v>9066</v>
      </c>
      <c r="AK541" t="s">
        <v>9067</v>
      </c>
      <c r="AL541" t="s">
        <v>9068</v>
      </c>
      <c r="AM541" t="s">
        <v>9069</v>
      </c>
      <c r="AN541" t="s">
        <v>9070</v>
      </c>
      <c r="AO541" t="s">
        <v>9070</v>
      </c>
      <c r="AP541" t="s">
        <v>9071</v>
      </c>
      <c r="AQ541" t="s">
        <v>9072</v>
      </c>
      <c r="AR541">
        <v>0.15</v>
      </c>
      <c r="AS541" t="s">
        <v>154</v>
      </c>
      <c r="AT541">
        <v>1</v>
      </c>
      <c r="AU541">
        <v>294086.35147675697</v>
      </c>
      <c r="AV541">
        <v>81746.494011978997</v>
      </c>
      <c r="AW541">
        <v>3041.3058900000001</v>
      </c>
      <c r="AX541">
        <v>1593.7</v>
      </c>
      <c r="AY541">
        <v>0</v>
      </c>
      <c r="AZ541">
        <v>2482.4845700000001</v>
      </c>
      <c r="BF541">
        <v>965</v>
      </c>
      <c r="BG541" t="s">
        <v>9073</v>
      </c>
      <c r="BJ541" s="1"/>
    </row>
    <row r="542" spans="1:63" ht="30" x14ac:dyDescent="0.25">
      <c r="A542">
        <v>8383</v>
      </c>
      <c r="B542" t="s">
        <v>9074</v>
      </c>
      <c r="C542" t="s">
        <v>9075</v>
      </c>
      <c r="D542" t="s">
        <v>9076</v>
      </c>
      <c r="E542" t="s">
        <v>9077</v>
      </c>
      <c r="F542" s="1">
        <v>44560</v>
      </c>
      <c r="G542" s="1">
        <v>44651</v>
      </c>
      <c r="H542" t="s">
        <v>119</v>
      </c>
      <c r="I542" t="s">
        <v>616</v>
      </c>
      <c r="J542" t="s">
        <v>1804</v>
      </c>
      <c r="K542" t="s">
        <v>133</v>
      </c>
      <c r="L542" t="s">
        <v>133</v>
      </c>
      <c r="N542" t="s">
        <v>9078</v>
      </c>
      <c r="O542" t="s">
        <v>9079</v>
      </c>
      <c r="P542" t="s">
        <v>9080</v>
      </c>
      <c r="Q542" t="s">
        <v>9081</v>
      </c>
      <c r="R542" t="s">
        <v>9082</v>
      </c>
      <c r="S542" t="s">
        <v>9083</v>
      </c>
      <c r="T542" t="s">
        <v>9084</v>
      </c>
      <c r="U542" t="s">
        <v>9085</v>
      </c>
      <c r="V542" t="s">
        <v>1752</v>
      </c>
      <c r="W542" t="s">
        <v>1753</v>
      </c>
      <c r="X542" t="s">
        <v>1754</v>
      </c>
      <c r="Y542" t="s">
        <v>1755</v>
      </c>
      <c r="Z542">
        <v>471</v>
      </c>
      <c r="AA542" t="s">
        <v>9086</v>
      </c>
      <c r="AB542" t="s">
        <v>9087</v>
      </c>
      <c r="AC542" t="s">
        <v>9088</v>
      </c>
      <c r="AD542" t="s">
        <v>8926</v>
      </c>
      <c r="AE542" s="4" t="s">
        <v>9089</v>
      </c>
      <c r="AH542" t="s">
        <v>9090</v>
      </c>
      <c r="AI542" t="s">
        <v>9091</v>
      </c>
      <c r="AJ542" t="s">
        <v>9092</v>
      </c>
      <c r="AK542" t="s">
        <v>9093</v>
      </c>
      <c r="AL542" t="s">
        <v>9094</v>
      </c>
      <c r="AM542" t="s">
        <v>9095</v>
      </c>
      <c r="AN542" t="s">
        <v>9096</v>
      </c>
      <c r="AO542" t="s">
        <v>9097</v>
      </c>
      <c r="AP542" t="s">
        <v>9098</v>
      </c>
      <c r="AQ542" t="s">
        <v>9099</v>
      </c>
      <c r="AR542">
        <v>0.49</v>
      </c>
      <c r="AS542" t="s">
        <v>94</v>
      </c>
      <c r="AT542">
        <v>0</v>
      </c>
      <c r="AU542">
        <v>420083.77309022698</v>
      </c>
      <c r="AV542">
        <v>309440.66550715</v>
      </c>
      <c r="AW542">
        <v>6634.4070899999997</v>
      </c>
      <c r="AX542">
        <v>7183.5294189801816</v>
      </c>
      <c r="AY542">
        <v>545.93066112396491</v>
      </c>
      <c r="AZ542">
        <v>1644.4811499999998</v>
      </c>
      <c r="BA542">
        <v>5502.3012600000002</v>
      </c>
      <c r="BB542">
        <v>76.34692344894016</v>
      </c>
      <c r="BC542">
        <v>58.779426739287985</v>
      </c>
      <c r="BD542">
        <v>56.238408419525541</v>
      </c>
      <c r="BE542">
        <v>43.297899355963459</v>
      </c>
      <c r="BF542">
        <v>356</v>
      </c>
      <c r="BG542" t="s">
        <v>9100</v>
      </c>
      <c r="BH542" t="s">
        <v>9100</v>
      </c>
      <c r="BJ542" s="1"/>
      <c r="BK542">
        <v>52.478259999999999</v>
      </c>
    </row>
    <row r="543" spans="1:63" ht="30" x14ac:dyDescent="0.25">
      <c r="A543">
        <v>8387</v>
      </c>
      <c r="B543" t="s">
        <v>9101</v>
      </c>
      <c r="C543" t="s">
        <v>9102</v>
      </c>
      <c r="D543" t="s">
        <v>9103</v>
      </c>
      <c r="F543" s="1">
        <v>44620</v>
      </c>
      <c r="G543" s="1">
        <v>44772</v>
      </c>
      <c r="H543" t="s">
        <v>119</v>
      </c>
      <c r="I543" t="s">
        <v>66</v>
      </c>
      <c r="J543" t="s">
        <v>1804</v>
      </c>
      <c r="K543" t="s">
        <v>100</v>
      </c>
      <c r="L543" t="s">
        <v>100</v>
      </c>
      <c r="N543" t="s">
        <v>8943</v>
      </c>
      <c r="P543" t="s">
        <v>9104</v>
      </c>
      <c r="Q543" t="s">
        <v>9105</v>
      </c>
      <c r="R543" t="s">
        <v>8972</v>
      </c>
      <c r="S543" t="s">
        <v>9106</v>
      </c>
      <c r="T543" t="s">
        <v>9107</v>
      </c>
      <c r="U543" t="s">
        <v>9108</v>
      </c>
      <c r="V543" t="s">
        <v>1752</v>
      </c>
      <c r="W543" t="s">
        <v>1753</v>
      </c>
      <c r="X543" t="s">
        <v>1754</v>
      </c>
      <c r="Y543" t="s">
        <v>1755</v>
      </c>
      <c r="Z543">
        <v>482</v>
      </c>
      <c r="AA543" t="s">
        <v>8951</v>
      </c>
      <c r="AB543" t="s">
        <v>8952</v>
      </c>
      <c r="AC543" t="s">
        <v>8953</v>
      </c>
      <c r="AD543" t="s">
        <v>8926</v>
      </c>
      <c r="AE543" s="4" t="s">
        <v>8974</v>
      </c>
      <c r="AH543" t="s">
        <v>9109</v>
      </c>
      <c r="AI543" t="s">
        <v>9110</v>
      </c>
      <c r="AJ543" t="s">
        <v>9111</v>
      </c>
      <c r="AK543" t="s">
        <v>9112</v>
      </c>
      <c r="AL543" t="s">
        <v>9113</v>
      </c>
      <c r="AM543" t="s">
        <v>9114</v>
      </c>
      <c r="AN543" t="s">
        <v>9115</v>
      </c>
      <c r="AO543" t="s">
        <v>9116</v>
      </c>
      <c r="AP543" t="s">
        <v>9117</v>
      </c>
      <c r="AQ543" t="s">
        <v>9118</v>
      </c>
      <c r="AR543">
        <v>0.36</v>
      </c>
      <c r="AS543" t="s">
        <v>94</v>
      </c>
      <c r="AT543">
        <v>0</v>
      </c>
      <c r="AU543">
        <v>626013.28242268402</v>
      </c>
      <c r="AV543">
        <v>279914.42603196099</v>
      </c>
      <c r="AW543">
        <v>479.50561999999996</v>
      </c>
      <c r="AX543">
        <v>2316.9491391745901</v>
      </c>
      <c r="AY543">
        <v>1265.8278659402304</v>
      </c>
      <c r="AZ543">
        <v>2035.2251799999999</v>
      </c>
      <c r="BA543">
        <v>405.71708999999998</v>
      </c>
      <c r="BB543">
        <v>1542.9798198115932</v>
      </c>
      <c r="BC543">
        <v>256.46378044929509</v>
      </c>
      <c r="BD543">
        <v>689.92515457497984</v>
      </c>
      <c r="BE543">
        <v>114.67474240263822</v>
      </c>
      <c r="BF543">
        <v>477</v>
      </c>
      <c r="BG543" t="s">
        <v>9119</v>
      </c>
      <c r="BH543" t="s">
        <v>9119</v>
      </c>
      <c r="BJ543" s="1"/>
      <c r="BK543">
        <v>100.00136000000001</v>
      </c>
    </row>
    <row r="544" spans="1:63" ht="45.75" x14ac:dyDescent="0.3">
      <c r="A544">
        <v>8388</v>
      </c>
      <c r="B544" t="s">
        <v>9120</v>
      </c>
      <c r="C544" t="s">
        <v>9121</v>
      </c>
      <c r="D544" t="s">
        <v>9122</v>
      </c>
      <c r="E544" t="s">
        <v>9123</v>
      </c>
      <c r="F544" s="1">
        <v>45257</v>
      </c>
      <c r="G544" s="1">
        <v>45291</v>
      </c>
      <c r="H544" t="s">
        <v>119</v>
      </c>
      <c r="I544" t="s">
        <v>515</v>
      </c>
      <c r="J544" t="s">
        <v>1804</v>
      </c>
      <c r="K544" t="s">
        <v>100</v>
      </c>
      <c r="L544" t="s">
        <v>100</v>
      </c>
      <c r="M544" t="s">
        <v>120</v>
      </c>
      <c r="N544" t="s">
        <v>4523</v>
      </c>
      <c r="O544" t="s">
        <v>9124</v>
      </c>
      <c r="P544" t="s">
        <v>9125</v>
      </c>
      <c r="Q544" t="s">
        <v>9126</v>
      </c>
      <c r="R544" t="s">
        <v>8919</v>
      </c>
      <c r="S544" t="s">
        <v>9127</v>
      </c>
      <c r="T544" t="s">
        <v>9128</v>
      </c>
      <c r="U544" t="s">
        <v>9129</v>
      </c>
      <c r="V544" t="s">
        <v>1752</v>
      </c>
      <c r="W544" t="s">
        <v>1753</v>
      </c>
      <c r="X544" t="s">
        <v>1754</v>
      </c>
      <c r="Y544" t="s">
        <v>1755</v>
      </c>
      <c r="Z544">
        <v>466</v>
      </c>
      <c r="AA544" t="s">
        <v>8923</v>
      </c>
      <c r="AB544" t="s">
        <v>8924</v>
      </c>
      <c r="AC544" t="s">
        <v>8925</v>
      </c>
      <c r="AD544" t="s">
        <v>8926</v>
      </c>
      <c r="AE544" s="4" t="s">
        <v>9130</v>
      </c>
      <c r="AF544" s="3">
        <f>101800000</f>
        <v>101800000</v>
      </c>
      <c r="AG544" s="3" t="s">
        <v>19447</v>
      </c>
      <c r="AH544" t="s">
        <v>9131</v>
      </c>
      <c r="AI544" t="s">
        <v>9132</v>
      </c>
      <c r="AJ544" t="s">
        <v>9133</v>
      </c>
      <c r="AK544" t="s">
        <v>9134</v>
      </c>
      <c r="AL544" t="s">
        <v>9135</v>
      </c>
      <c r="AM544" t="s">
        <v>9136</v>
      </c>
      <c r="AN544" t="s">
        <v>9137</v>
      </c>
      <c r="AO544" t="s">
        <v>9138</v>
      </c>
      <c r="AP544" t="s">
        <v>9139</v>
      </c>
      <c r="AQ544" t="s">
        <v>9140</v>
      </c>
      <c r="AR544">
        <v>0.36</v>
      </c>
      <c r="AS544" t="s">
        <v>94</v>
      </c>
      <c r="AT544">
        <v>0</v>
      </c>
      <c r="AU544">
        <v>811268.57869314903</v>
      </c>
      <c r="AV544">
        <v>475611.00390193274</v>
      </c>
      <c r="AW544">
        <v>119620.82079880001</v>
      </c>
      <c r="AX544">
        <v>121867.81464120546</v>
      </c>
      <c r="AY544">
        <v>2117.6171490858555</v>
      </c>
      <c r="AZ544">
        <v>8159.1359949999996</v>
      </c>
      <c r="BA544">
        <v>119073.1138933</v>
      </c>
      <c r="BB544">
        <v>6.8131969692177288</v>
      </c>
      <c r="BC544">
        <v>6.3762810089845905</v>
      </c>
      <c r="BD544">
        <v>3.9942770315734086</v>
      </c>
      <c r="BE544">
        <v>3.7381324649959597</v>
      </c>
      <c r="BF544">
        <v>996</v>
      </c>
      <c r="BG544" t="s">
        <v>9141</v>
      </c>
      <c r="BJ544" s="1"/>
    </row>
    <row r="545" spans="1:63" ht="90.75" x14ac:dyDescent="0.3">
      <c r="A545">
        <v>8389</v>
      </c>
      <c r="B545" t="s">
        <v>9142</v>
      </c>
      <c r="C545" t="s">
        <v>9143</v>
      </c>
      <c r="D545" t="s">
        <v>9144</v>
      </c>
      <c r="E545" t="s">
        <v>9145</v>
      </c>
      <c r="F545" s="1">
        <v>43769</v>
      </c>
      <c r="G545" s="1">
        <v>44439</v>
      </c>
      <c r="H545" t="s">
        <v>119</v>
      </c>
      <c r="I545" t="s">
        <v>515</v>
      </c>
      <c r="J545" t="s">
        <v>1804</v>
      </c>
      <c r="K545" t="s">
        <v>133</v>
      </c>
      <c r="L545" t="s">
        <v>133</v>
      </c>
      <c r="M545" t="s">
        <v>69</v>
      </c>
      <c r="N545" t="s">
        <v>4523</v>
      </c>
      <c r="O545" t="s">
        <v>9146</v>
      </c>
      <c r="P545" t="s">
        <v>9147</v>
      </c>
      <c r="Q545" t="s">
        <v>9148</v>
      </c>
      <c r="R545" t="s">
        <v>8919</v>
      </c>
      <c r="S545" t="s">
        <v>9149</v>
      </c>
      <c r="T545" t="s">
        <v>9128</v>
      </c>
      <c r="U545" t="s">
        <v>9129</v>
      </c>
      <c r="V545" t="s">
        <v>1752</v>
      </c>
      <c r="W545" t="s">
        <v>1753</v>
      </c>
      <c r="X545" t="s">
        <v>1754</v>
      </c>
      <c r="Y545" t="s">
        <v>1755</v>
      </c>
      <c r="Z545">
        <v>466</v>
      </c>
      <c r="AA545" t="s">
        <v>8923</v>
      </c>
      <c r="AB545" t="s">
        <v>8924</v>
      </c>
      <c r="AC545" t="s">
        <v>8925</v>
      </c>
      <c r="AD545" t="s">
        <v>8926</v>
      </c>
      <c r="AE545" s="4" t="s">
        <v>9150</v>
      </c>
      <c r="AF545" s="3">
        <f>101800000</f>
        <v>101800000</v>
      </c>
      <c r="AG545" s="3" t="s">
        <v>19447</v>
      </c>
      <c r="AH545" t="s">
        <v>9151</v>
      </c>
      <c r="AI545" t="s">
        <v>9152</v>
      </c>
      <c r="AJ545" t="s">
        <v>9153</v>
      </c>
      <c r="AK545" t="s">
        <v>9154</v>
      </c>
      <c r="AL545" t="s">
        <v>9155</v>
      </c>
      <c r="AM545" t="s">
        <v>9156</v>
      </c>
      <c r="AN545" t="s">
        <v>9157</v>
      </c>
      <c r="AO545" t="s">
        <v>9158</v>
      </c>
      <c r="AP545" t="s">
        <v>9139</v>
      </c>
      <c r="AQ545" t="s">
        <v>9159</v>
      </c>
      <c r="AR545">
        <v>0.49</v>
      </c>
      <c r="AS545" t="s">
        <v>94</v>
      </c>
      <c r="AT545">
        <v>0</v>
      </c>
      <c r="AU545">
        <v>1351205.6731808139</v>
      </c>
      <c r="AV545">
        <v>995825.90242334281</v>
      </c>
      <c r="AW545">
        <v>6686.1504575999998</v>
      </c>
      <c r="AX545">
        <v>8933.1443000054587</v>
      </c>
      <c r="AY545">
        <v>2117.6171490858555</v>
      </c>
      <c r="AZ545">
        <v>8159.1359949999996</v>
      </c>
      <c r="BA545">
        <v>6357.1016479999998</v>
      </c>
      <c r="BB545">
        <v>212.5505848417439</v>
      </c>
      <c r="BC545">
        <v>93.082361036738092</v>
      </c>
      <c r="BD545">
        <v>156.6477866114723</v>
      </c>
      <c r="BE545">
        <v>68.600826668303327</v>
      </c>
      <c r="BF545">
        <v>144</v>
      </c>
      <c r="BG545" t="s">
        <v>9160</v>
      </c>
      <c r="BJ545" s="1"/>
    </row>
    <row r="546" spans="1:63" ht="45" x14ac:dyDescent="0.25">
      <c r="A546">
        <v>8390</v>
      </c>
      <c r="B546" t="s">
        <v>9161</v>
      </c>
      <c r="C546" t="s">
        <v>9162</v>
      </c>
      <c r="D546" t="s">
        <v>9163</v>
      </c>
      <c r="E546" t="s">
        <v>9164</v>
      </c>
      <c r="F546" s="1">
        <v>44560</v>
      </c>
      <c r="G546" s="1">
        <v>44560</v>
      </c>
      <c r="H546" t="s">
        <v>119</v>
      </c>
      <c r="I546" t="s">
        <v>66</v>
      </c>
      <c r="J546" t="s">
        <v>5920</v>
      </c>
      <c r="K546" t="s">
        <v>99</v>
      </c>
      <c r="L546" t="s">
        <v>99</v>
      </c>
      <c r="M546" t="s">
        <v>69</v>
      </c>
      <c r="N546" t="s">
        <v>9165</v>
      </c>
      <c r="O546" t="s">
        <v>9166</v>
      </c>
      <c r="P546" t="s">
        <v>9167</v>
      </c>
      <c r="Q546" t="s">
        <v>9168</v>
      </c>
      <c r="R546" t="s">
        <v>9169</v>
      </c>
      <c r="S546" t="s">
        <v>9170</v>
      </c>
      <c r="T546" t="s">
        <v>9171</v>
      </c>
      <c r="U546" t="s">
        <v>9172</v>
      </c>
      <c r="V546" t="s">
        <v>9173</v>
      </c>
      <c r="W546" t="s">
        <v>9174</v>
      </c>
      <c r="X546" t="s">
        <v>9175</v>
      </c>
      <c r="Y546" t="s">
        <v>1755</v>
      </c>
      <c r="Z546">
        <v>484</v>
      </c>
      <c r="AA546" t="s">
        <v>9176</v>
      </c>
      <c r="AB546" t="s">
        <v>9177</v>
      </c>
      <c r="AC546" t="s">
        <v>9178</v>
      </c>
      <c r="AD546" t="s">
        <v>8926</v>
      </c>
      <c r="AE546" s="4" t="s">
        <v>9179</v>
      </c>
      <c r="AH546" t="s">
        <v>9180</v>
      </c>
      <c r="AI546" t="s">
        <v>9181</v>
      </c>
      <c r="AJ546" t="s">
        <v>9182</v>
      </c>
      <c r="AK546" t="s">
        <v>9183</v>
      </c>
      <c r="AL546" t="s">
        <v>9184</v>
      </c>
      <c r="AM546" t="s">
        <v>9185</v>
      </c>
      <c r="AN546" t="s">
        <v>9186</v>
      </c>
      <c r="AO546" t="s">
        <v>9187</v>
      </c>
      <c r="AP546" t="s">
        <v>9188</v>
      </c>
      <c r="AQ546" t="s">
        <v>9189</v>
      </c>
      <c r="AR546">
        <v>0.25</v>
      </c>
      <c r="AS546" t="s">
        <v>94</v>
      </c>
      <c r="AT546">
        <v>0</v>
      </c>
      <c r="AU546">
        <v>61491.236658140879</v>
      </c>
      <c r="AV546">
        <v>26327.564480339784</v>
      </c>
      <c r="AW546">
        <v>1485.3227499999998</v>
      </c>
      <c r="AX546">
        <v>1903.1566995121282</v>
      </c>
      <c r="AY546">
        <v>461.59278066340943</v>
      </c>
      <c r="AZ546">
        <v>1332.963013333333</v>
      </c>
      <c r="BA546">
        <v>1095.47812</v>
      </c>
      <c r="BB546">
        <v>56.131871130516856</v>
      </c>
      <c r="BC546">
        <v>25.321279488350875</v>
      </c>
      <c r="BD546">
        <v>24.032944154411577</v>
      </c>
      <c r="BE546">
        <v>10.841343493552991</v>
      </c>
      <c r="BF546">
        <v>265</v>
      </c>
      <c r="BG546" t="s">
        <v>9190</v>
      </c>
      <c r="BH546" t="s">
        <v>9190</v>
      </c>
      <c r="BJ546" s="1"/>
      <c r="BK546">
        <v>48.654020000000003</v>
      </c>
    </row>
    <row r="547" spans="1:63" x14ac:dyDescent="0.25">
      <c r="A547">
        <v>8391</v>
      </c>
      <c r="B547" t="s">
        <v>9191</v>
      </c>
      <c r="C547" t="s">
        <v>9192</v>
      </c>
      <c r="D547" t="s">
        <v>9193</v>
      </c>
      <c r="E547" t="s">
        <v>9194</v>
      </c>
      <c r="F547" s="1">
        <v>44560</v>
      </c>
      <c r="G547" s="1">
        <v>44742</v>
      </c>
      <c r="H547" t="s">
        <v>119</v>
      </c>
      <c r="I547" t="s">
        <v>616</v>
      </c>
      <c r="J547" t="s">
        <v>5920</v>
      </c>
      <c r="K547" t="s">
        <v>100</v>
      </c>
      <c r="L547" t="s">
        <v>100</v>
      </c>
      <c r="M547" t="s">
        <v>69</v>
      </c>
      <c r="N547" t="s">
        <v>9165</v>
      </c>
      <c r="O547" t="s">
        <v>9195</v>
      </c>
      <c r="P547" t="s">
        <v>9196</v>
      </c>
      <c r="Q547" t="s">
        <v>9197</v>
      </c>
      <c r="R547" t="s">
        <v>9198</v>
      </c>
      <c r="S547" t="s">
        <v>9199</v>
      </c>
      <c r="T547" t="s">
        <v>9200</v>
      </c>
      <c r="U547" t="s">
        <v>9201</v>
      </c>
      <c r="V547" t="s">
        <v>9173</v>
      </c>
      <c r="W547" t="s">
        <v>9174</v>
      </c>
      <c r="X547" t="s">
        <v>9175</v>
      </c>
      <c r="Y547" t="s">
        <v>1755</v>
      </c>
      <c r="Z547">
        <v>486</v>
      </c>
      <c r="AA547" t="s">
        <v>9202</v>
      </c>
      <c r="AB547" t="s">
        <v>9203</v>
      </c>
      <c r="AC547" t="s">
        <v>9204</v>
      </c>
      <c r="AD547" t="s">
        <v>8926</v>
      </c>
      <c r="AE547" s="4"/>
      <c r="AH547" t="s">
        <v>9205</v>
      </c>
      <c r="AI547" t="s">
        <v>9206</v>
      </c>
      <c r="AJ547" t="s">
        <v>9207</v>
      </c>
      <c r="AK547" t="s">
        <v>9208</v>
      </c>
      <c r="AL547" t="s">
        <v>9209</v>
      </c>
      <c r="AM547" t="s">
        <v>9210</v>
      </c>
      <c r="AN547" t="s">
        <v>9211</v>
      </c>
      <c r="AO547" t="s">
        <v>9212</v>
      </c>
      <c r="AP547" t="s">
        <v>9213</v>
      </c>
      <c r="AQ547" t="s">
        <v>9214</v>
      </c>
      <c r="AR547">
        <v>0.36</v>
      </c>
      <c r="AS547" t="s">
        <v>94</v>
      </c>
      <c r="AT547">
        <v>0</v>
      </c>
      <c r="AU547">
        <v>59072.394625660781</v>
      </c>
      <c r="AV547">
        <v>33858.345732459355</v>
      </c>
      <c r="AW547">
        <v>942.99549999999999</v>
      </c>
      <c r="AX547">
        <v>1463.1642561984152</v>
      </c>
      <c r="AY547">
        <v>336.2535313744844</v>
      </c>
      <c r="AZ547">
        <v>883.53106000000002</v>
      </c>
      <c r="BA547">
        <v>913.40049999999997</v>
      </c>
      <c r="BB547">
        <v>64.673048269254053</v>
      </c>
      <c r="BC547">
        <v>32.874037019896733</v>
      </c>
      <c r="BD547">
        <v>37.06845543927264</v>
      </c>
      <c r="BE547">
        <v>18.842312354099533</v>
      </c>
      <c r="BF547">
        <v>447</v>
      </c>
      <c r="BG547" t="s">
        <v>9215</v>
      </c>
      <c r="BH547" t="s">
        <v>9215</v>
      </c>
      <c r="BJ547" s="1"/>
      <c r="BK547">
        <v>22.824349999999999</v>
      </c>
    </row>
    <row r="548" spans="1:63" ht="45" x14ac:dyDescent="0.25">
      <c r="A548">
        <v>8392</v>
      </c>
      <c r="B548" t="s">
        <v>9216</v>
      </c>
      <c r="C548" t="s">
        <v>9217</v>
      </c>
      <c r="D548" t="s">
        <v>9218</v>
      </c>
      <c r="E548" t="s">
        <v>9219</v>
      </c>
      <c r="F548" s="1">
        <v>45290</v>
      </c>
      <c r="G548" s="1">
        <v>45473</v>
      </c>
      <c r="H548" t="s">
        <v>119</v>
      </c>
      <c r="I548" t="s">
        <v>616</v>
      </c>
      <c r="J548" t="s">
        <v>5920</v>
      </c>
      <c r="K548" t="s">
        <v>68</v>
      </c>
      <c r="L548" t="s">
        <v>133</v>
      </c>
      <c r="M548" t="s">
        <v>69</v>
      </c>
      <c r="N548" t="s">
        <v>9220</v>
      </c>
      <c r="P548" t="s">
        <v>9221</v>
      </c>
      <c r="Q548" t="s">
        <v>9222</v>
      </c>
      <c r="R548" t="s">
        <v>9198</v>
      </c>
      <c r="S548" t="s">
        <v>9223</v>
      </c>
      <c r="T548" t="s">
        <v>9200</v>
      </c>
      <c r="U548" t="s">
        <v>9201</v>
      </c>
      <c r="V548" t="s">
        <v>9173</v>
      </c>
      <c r="W548" t="s">
        <v>9174</v>
      </c>
      <c r="X548" t="s">
        <v>9175</v>
      </c>
      <c r="Y548" t="s">
        <v>1755</v>
      </c>
      <c r="Z548">
        <v>486</v>
      </c>
      <c r="AA548" t="s">
        <v>9202</v>
      </c>
      <c r="AB548" t="s">
        <v>9203</v>
      </c>
      <c r="AC548" t="s">
        <v>9204</v>
      </c>
      <c r="AD548" t="s">
        <v>8926</v>
      </c>
      <c r="AE548" s="4" t="s">
        <v>9224</v>
      </c>
      <c r="AH548" t="s">
        <v>9225</v>
      </c>
      <c r="AI548" t="s">
        <v>9226</v>
      </c>
      <c r="AJ548" t="s">
        <v>9227</v>
      </c>
      <c r="AK548" t="s">
        <v>9228</v>
      </c>
      <c r="AL548" t="s">
        <v>9229</v>
      </c>
      <c r="AM548" t="s">
        <v>9230</v>
      </c>
      <c r="AN548" t="s">
        <v>9231</v>
      </c>
      <c r="AO548" t="s">
        <v>9232</v>
      </c>
      <c r="AP548" t="s">
        <v>9233</v>
      </c>
      <c r="AQ548" t="s">
        <v>9234</v>
      </c>
      <c r="AR548">
        <v>0.56000000000000005</v>
      </c>
      <c r="AS548" t="s">
        <v>94</v>
      </c>
      <c r="AT548">
        <v>0</v>
      </c>
      <c r="AU548">
        <v>52408.253941862138</v>
      </c>
      <c r="AV548">
        <v>40001.577935416062</v>
      </c>
      <c r="AW548">
        <v>1247.7642599999999</v>
      </c>
      <c r="AX548">
        <v>1316.4285548</v>
      </c>
      <c r="AY548">
        <v>208.10257371914275</v>
      </c>
      <c r="AZ548">
        <v>870.01668666666649</v>
      </c>
      <c r="BA548">
        <v>1224.1132748</v>
      </c>
      <c r="BB548">
        <v>42.813238791503821</v>
      </c>
      <c r="BC548">
        <v>25.0262662328545</v>
      </c>
      <c r="BD548">
        <v>32.67800354665026</v>
      </c>
      <c r="BE548">
        <v>19.101764776528075</v>
      </c>
      <c r="BF548">
        <v>1178</v>
      </c>
      <c r="BG548" t="s">
        <v>9235</v>
      </c>
      <c r="BH548" t="s">
        <v>9235</v>
      </c>
      <c r="BJ548" s="1"/>
      <c r="BK548">
        <v>64.728989999999996</v>
      </c>
    </row>
    <row r="549" spans="1:63" ht="45" x14ac:dyDescent="0.25">
      <c r="A549">
        <v>8393</v>
      </c>
      <c r="B549" t="s">
        <v>9236</v>
      </c>
      <c r="C549" t="s">
        <v>9237</v>
      </c>
      <c r="D549" t="s">
        <v>9238</v>
      </c>
      <c r="E549" t="s">
        <v>9239</v>
      </c>
      <c r="F549" s="1">
        <v>44925</v>
      </c>
      <c r="G549" s="1">
        <v>44925</v>
      </c>
      <c r="H549" t="s">
        <v>119</v>
      </c>
      <c r="I549" t="s">
        <v>616</v>
      </c>
      <c r="J549" t="s">
        <v>5920</v>
      </c>
      <c r="K549" t="s">
        <v>133</v>
      </c>
      <c r="L549" t="s">
        <v>133</v>
      </c>
      <c r="M549" t="s">
        <v>69</v>
      </c>
      <c r="N549" t="s">
        <v>9240</v>
      </c>
      <c r="O549" t="s">
        <v>9241</v>
      </c>
      <c r="P549" t="s">
        <v>9242</v>
      </c>
      <c r="Q549" t="s">
        <v>9243</v>
      </c>
      <c r="R549" t="s">
        <v>9198</v>
      </c>
      <c r="S549" t="s">
        <v>9244</v>
      </c>
      <c r="T549" t="s">
        <v>9200</v>
      </c>
      <c r="U549" t="s">
        <v>9201</v>
      </c>
      <c r="V549" t="s">
        <v>9173</v>
      </c>
      <c r="W549" t="s">
        <v>9174</v>
      </c>
      <c r="X549" t="s">
        <v>9175</v>
      </c>
      <c r="Y549" t="s">
        <v>1755</v>
      </c>
      <c r="Z549">
        <v>486</v>
      </c>
      <c r="AA549" t="s">
        <v>9202</v>
      </c>
      <c r="AB549" t="s">
        <v>9203</v>
      </c>
      <c r="AC549" t="s">
        <v>9204</v>
      </c>
      <c r="AD549" t="s">
        <v>8926</v>
      </c>
      <c r="AE549" s="4" t="s">
        <v>9245</v>
      </c>
      <c r="AH549" t="s">
        <v>9246</v>
      </c>
      <c r="AI549" t="s">
        <v>9247</v>
      </c>
      <c r="AJ549" t="s">
        <v>9248</v>
      </c>
      <c r="AK549" t="s">
        <v>9249</v>
      </c>
      <c r="AL549" t="s">
        <v>9250</v>
      </c>
      <c r="AM549" t="s">
        <v>9251</v>
      </c>
      <c r="AN549" t="s">
        <v>9252</v>
      </c>
      <c r="AO549" t="s">
        <v>9253</v>
      </c>
      <c r="AP549" t="s">
        <v>9254</v>
      </c>
      <c r="AQ549" t="s">
        <v>9255</v>
      </c>
      <c r="AR549">
        <v>0.49</v>
      </c>
      <c r="AS549" t="s">
        <v>94</v>
      </c>
      <c r="AT549">
        <v>0</v>
      </c>
      <c r="AU549">
        <v>69573.677887450962</v>
      </c>
      <c r="AV549">
        <v>48530.70695611689</v>
      </c>
      <c r="AW549">
        <v>3477.4256199999995</v>
      </c>
      <c r="AX549">
        <v>4191.2407762108132</v>
      </c>
      <c r="AY549">
        <v>285.92689183889524</v>
      </c>
      <c r="AZ549">
        <v>1755.7408275</v>
      </c>
      <c r="BA549">
        <v>3342.7736199999995</v>
      </c>
      <c r="BB549">
        <v>20.813158710834557</v>
      </c>
      <c r="BC549">
        <v>13.645872460274314</v>
      </c>
      <c r="BD549">
        <v>14.518095591563538</v>
      </c>
      <c r="BE549">
        <v>9.5185975161673575</v>
      </c>
      <c r="BF549">
        <v>630</v>
      </c>
      <c r="BG549" t="s">
        <v>9256</v>
      </c>
      <c r="BH549" t="s">
        <v>9256</v>
      </c>
      <c r="BJ549" s="1"/>
      <c r="BK549">
        <v>24.4025</v>
      </c>
    </row>
    <row r="550" spans="1:63" ht="45" x14ac:dyDescent="0.25">
      <c r="A550">
        <v>8394</v>
      </c>
      <c r="B550" t="s">
        <v>9257</v>
      </c>
      <c r="C550" t="s">
        <v>9258</v>
      </c>
      <c r="D550" t="s">
        <v>9259</v>
      </c>
      <c r="E550" t="s">
        <v>9260</v>
      </c>
      <c r="F550" s="1">
        <v>45260</v>
      </c>
      <c r="G550" s="1">
        <v>45260</v>
      </c>
      <c r="H550" t="s">
        <v>119</v>
      </c>
      <c r="I550" t="s">
        <v>616</v>
      </c>
      <c r="J550" t="s">
        <v>5920</v>
      </c>
      <c r="K550" t="s">
        <v>68</v>
      </c>
      <c r="L550" t="s">
        <v>133</v>
      </c>
      <c r="M550" t="s">
        <v>69</v>
      </c>
      <c r="N550" t="s">
        <v>9220</v>
      </c>
      <c r="O550" t="s">
        <v>9261</v>
      </c>
      <c r="P550" t="s">
        <v>9221</v>
      </c>
      <c r="Q550" t="s">
        <v>9222</v>
      </c>
      <c r="R550" t="s">
        <v>9198</v>
      </c>
      <c r="S550" t="s">
        <v>9223</v>
      </c>
      <c r="T550" t="s">
        <v>9200</v>
      </c>
      <c r="U550" t="s">
        <v>9201</v>
      </c>
      <c r="V550" t="s">
        <v>9173</v>
      </c>
      <c r="W550" t="s">
        <v>9174</v>
      </c>
      <c r="X550" t="s">
        <v>9175</v>
      </c>
      <c r="Y550" t="s">
        <v>1755</v>
      </c>
      <c r="Z550">
        <v>486</v>
      </c>
      <c r="AA550" t="s">
        <v>9202</v>
      </c>
      <c r="AB550" t="s">
        <v>9203</v>
      </c>
      <c r="AC550" t="s">
        <v>9204</v>
      </c>
      <c r="AD550" t="s">
        <v>8926</v>
      </c>
      <c r="AE550" s="4" t="s">
        <v>9262</v>
      </c>
      <c r="AH550" t="s">
        <v>9225</v>
      </c>
      <c r="AI550" t="s">
        <v>9263</v>
      </c>
      <c r="AJ550" t="s">
        <v>9227</v>
      </c>
      <c r="AK550" t="s">
        <v>9228</v>
      </c>
      <c r="AL550" t="s">
        <v>9229</v>
      </c>
      <c r="AM550" t="s">
        <v>9230</v>
      </c>
      <c r="AN550" t="s">
        <v>9231</v>
      </c>
      <c r="AO550" t="s">
        <v>9264</v>
      </c>
      <c r="AP550" t="s">
        <v>9265</v>
      </c>
      <c r="AQ550" t="s">
        <v>9234</v>
      </c>
      <c r="AR550">
        <v>0.56000000000000005</v>
      </c>
      <c r="AS550" t="s">
        <v>94</v>
      </c>
      <c r="AT550">
        <v>0</v>
      </c>
      <c r="AU550">
        <v>78132.932549374425</v>
      </c>
      <c r="AV550">
        <v>57647.502933194482</v>
      </c>
      <c r="AW550">
        <v>4404.1291093999998</v>
      </c>
      <c r="AX550">
        <v>4832.0026167463293</v>
      </c>
      <c r="AY550">
        <v>167.09104089469568</v>
      </c>
      <c r="AZ550">
        <v>737.57469333333324</v>
      </c>
      <c r="BA550">
        <v>4274.0277750999994</v>
      </c>
      <c r="BB550">
        <v>18.280866821822737</v>
      </c>
      <c r="BC550">
        <v>15.590409064069163</v>
      </c>
      <c r="BD550">
        <v>13.487863431548639</v>
      </c>
      <c r="BE550">
        <v>11.502808392385429</v>
      </c>
      <c r="BF550">
        <v>965</v>
      </c>
      <c r="BG550" t="s">
        <v>9266</v>
      </c>
      <c r="BH550" t="s">
        <v>9266</v>
      </c>
      <c r="BI550">
        <v>5054</v>
      </c>
      <c r="BJ550" s="1">
        <v>44253</v>
      </c>
      <c r="BK550">
        <v>29.589449999999999</v>
      </c>
    </row>
    <row r="551" spans="1:63" ht="30" x14ac:dyDescent="0.25">
      <c r="A551">
        <v>8395</v>
      </c>
      <c r="B551" t="s">
        <v>9267</v>
      </c>
      <c r="C551" t="s">
        <v>9268</v>
      </c>
      <c r="D551" t="s">
        <v>9269</v>
      </c>
      <c r="E551" t="s">
        <v>9270</v>
      </c>
      <c r="F551" s="1">
        <v>44134</v>
      </c>
      <c r="G551" s="1">
        <v>44285</v>
      </c>
      <c r="H551" t="s">
        <v>131</v>
      </c>
      <c r="I551" t="s">
        <v>66</v>
      </c>
      <c r="J551" t="s">
        <v>5920</v>
      </c>
      <c r="K551" t="s">
        <v>67</v>
      </c>
      <c r="L551" t="s">
        <v>67</v>
      </c>
      <c r="M551" t="s">
        <v>69</v>
      </c>
      <c r="N551" t="s">
        <v>9271</v>
      </c>
      <c r="O551" t="s">
        <v>9272</v>
      </c>
      <c r="P551" t="s">
        <v>9273</v>
      </c>
      <c r="Q551" t="s">
        <v>9274</v>
      </c>
      <c r="R551" t="s">
        <v>9082</v>
      </c>
      <c r="S551" t="s">
        <v>9275</v>
      </c>
      <c r="T551" t="s">
        <v>9276</v>
      </c>
      <c r="U551" t="s">
        <v>9277</v>
      </c>
      <c r="V551" t="s">
        <v>9173</v>
      </c>
      <c r="W551" t="s">
        <v>9174</v>
      </c>
      <c r="X551" t="s">
        <v>9175</v>
      </c>
      <c r="Y551" t="s">
        <v>1755</v>
      </c>
      <c r="Z551">
        <v>471</v>
      </c>
      <c r="AA551" t="s">
        <v>9086</v>
      </c>
      <c r="AB551" t="s">
        <v>9087</v>
      </c>
      <c r="AC551" t="s">
        <v>9088</v>
      </c>
      <c r="AD551" t="s">
        <v>8926</v>
      </c>
      <c r="AE551" s="4" t="s">
        <v>9278</v>
      </c>
      <c r="AH551" t="s">
        <v>9279</v>
      </c>
      <c r="AI551" t="s">
        <v>9280</v>
      </c>
      <c r="AJ551" t="s">
        <v>9281</v>
      </c>
      <c r="AK551" t="s">
        <v>9282</v>
      </c>
      <c r="AL551" t="s">
        <v>9283</v>
      </c>
      <c r="AM551" t="s">
        <v>9284</v>
      </c>
      <c r="AN551" t="s">
        <v>9285</v>
      </c>
      <c r="AO551" t="s">
        <v>9286</v>
      </c>
      <c r="AP551" t="s">
        <v>9287</v>
      </c>
      <c r="AQ551" t="s">
        <v>9288</v>
      </c>
      <c r="AR551">
        <v>1</v>
      </c>
      <c r="AS551" t="s">
        <v>94</v>
      </c>
      <c r="AT551">
        <v>0</v>
      </c>
      <c r="AU551">
        <v>40922.413070746785</v>
      </c>
      <c r="AV551">
        <v>40917.951233911328</v>
      </c>
      <c r="AW551">
        <v>7.1224800000000004</v>
      </c>
      <c r="AX551">
        <v>7.1224800000000004</v>
      </c>
      <c r="AY551">
        <v>172.71651056800494</v>
      </c>
      <c r="AZ551">
        <v>1141.3265000000001</v>
      </c>
      <c r="BA551">
        <v>2.3741599999999998</v>
      </c>
      <c r="BB551">
        <v>17236.586022318115</v>
      </c>
      <c r="BC551">
        <v>35.780702505449966</v>
      </c>
      <c r="BD551">
        <v>17234.706689486524</v>
      </c>
      <c r="BE551">
        <v>35.77680127762742</v>
      </c>
      <c r="BF551">
        <v>-10</v>
      </c>
      <c r="BH551" t="s">
        <v>9289</v>
      </c>
      <c r="BJ551" s="1"/>
      <c r="BK551">
        <v>17.607839999999999</v>
      </c>
    </row>
    <row r="552" spans="1:63" ht="60.75" x14ac:dyDescent="0.3">
      <c r="A552">
        <v>8396</v>
      </c>
      <c r="B552" t="s">
        <v>9290</v>
      </c>
      <c r="C552" t="s">
        <v>9291</v>
      </c>
      <c r="D552" t="s">
        <v>9292</v>
      </c>
      <c r="E552" t="s">
        <v>9293</v>
      </c>
      <c r="F552" s="1">
        <v>44286</v>
      </c>
      <c r="G552" s="1">
        <v>44530</v>
      </c>
      <c r="H552" t="s">
        <v>119</v>
      </c>
      <c r="I552" t="s">
        <v>66</v>
      </c>
      <c r="J552" t="s">
        <v>5920</v>
      </c>
      <c r="K552" t="s">
        <v>68</v>
      </c>
      <c r="L552" t="s">
        <v>133</v>
      </c>
      <c r="M552" t="s">
        <v>69</v>
      </c>
      <c r="N552" t="s">
        <v>9271</v>
      </c>
      <c r="O552" t="s">
        <v>9294</v>
      </c>
      <c r="P552" t="s">
        <v>9295</v>
      </c>
      <c r="Q552" t="s">
        <v>9296</v>
      </c>
      <c r="R552" t="s">
        <v>9082</v>
      </c>
      <c r="S552" t="s">
        <v>9297</v>
      </c>
      <c r="T552" t="s">
        <v>9276</v>
      </c>
      <c r="U552" t="s">
        <v>9277</v>
      </c>
      <c r="V552" t="s">
        <v>9173</v>
      </c>
      <c r="W552" t="s">
        <v>9174</v>
      </c>
      <c r="X552" t="s">
        <v>9175</v>
      </c>
      <c r="Y552" t="s">
        <v>1755</v>
      </c>
      <c r="Z552">
        <v>471</v>
      </c>
      <c r="AA552" t="s">
        <v>9086</v>
      </c>
      <c r="AB552" t="s">
        <v>9087</v>
      </c>
      <c r="AC552" t="s">
        <v>9088</v>
      </c>
      <c r="AD552" t="s">
        <v>8926</v>
      </c>
      <c r="AE552" s="4" t="s">
        <v>9298</v>
      </c>
      <c r="AF552" s="3">
        <f>5300000+1400000</f>
        <v>6700000</v>
      </c>
      <c r="AG552" s="3" t="s">
        <v>19447</v>
      </c>
      <c r="AH552" t="s">
        <v>9299</v>
      </c>
      <c r="AI552" t="s">
        <v>9300</v>
      </c>
      <c r="AJ552" t="s">
        <v>9301</v>
      </c>
      <c r="AK552" t="s">
        <v>9302</v>
      </c>
      <c r="AL552" t="s">
        <v>9303</v>
      </c>
      <c r="AM552" t="s">
        <v>9304</v>
      </c>
      <c r="AN552" t="s">
        <v>9305</v>
      </c>
      <c r="AO552" t="s">
        <v>9306</v>
      </c>
      <c r="AP552" t="s">
        <v>9307</v>
      </c>
      <c r="AQ552" t="s">
        <v>9308</v>
      </c>
      <c r="AR552">
        <v>0.56000000000000005</v>
      </c>
      <c r="AS552" t="s">
        <v>94</v>
      </c>
      <c r="AT552">
        <v>0</v>
      </c>
      <c r="AU552">
        <v>32257.998476029959</v>
      </c>
      <c r="AV552">
        <v>23181.67632355358</v>
      </c>
      <c r="AW552">
        <v>518.19179316300006</v>
      </c>
      <c r="AX552">
        <v>2855.7994683697302</v>
      </c>
      <c r="AY552">
        <v>1675.7145069646836</v>
      </c>
      <c r="AZ552">
        <v>5760.6584700000003</v>
      </c>
      <c r="BA552">
        <v>225.72940932500001</v>
      </c>
      <c r="BB552">
        <v>142.90560796881206</v>
      </c>
      <c r="BC552">
        <v>5.3885580296990776</v>
      </c>
      <c r="BD552">
        <v>102.69674825656917</v>
      </c>
      <c r="BE552">
        <v>3.8723979786901896</v>
      </c>
      <c r="BF552">
        <v>235</v>
      </c>
      <c r="BG552" t="s">
        <v>9309</v>
      </c>
      <c r="BH552" t="s">
        <v>9309</v>
      </c>
      <c r="BJ552" s="1"/>
      <c r="BK552">
        <v>90.630960000000002</v>
      </c>
    </row>
    <row r="553" spans="1:63" ht="60" x14ac:dyDescent="0.25">
      <c r="A553">
        <v>8397</v>
      </c>
      <c r="B553" t="s">
        <v>9310</v>
      </c>
      <c r="C553" t="s">
        <v>9311</v>
      </c>
      <c r="D553" t="s">
        <v>9312</v>
      </c>
      <c r="E553" t="s">
        <v>9313</v>
      </c>
      <c r="F553" s="1">
        <v>44407</v>
      </c>
      <c r="G553" s="1">
        <v>44407</v>
      </c>
      <c r="H553" t="s">
        <v>119</v>
      </c>
      <c r="I553" t="s">
        <v>66</v>
      </c>
      <c r="J553" t="s">
        <v>5920</v>
      </c>
      <c r="K553" t="s">
        <v>133</v>
      </c>
      <c r="L553" t="s">
        <v>133</v>
      </c>
      <c r="M553" t="s">
        <v>120</v>
      </c>
      <c r="N553" t="s">
        <v>9271</v>
      </c>
      <c r="O553" t="s">
        <v>9314</v>
      </c>
      <c r="P553" t="s">
        <v>9273</v>
      </c>
      <c r="Q553" t="s">
        <v>9274</v>
      </c>
      <c r="R553" t="s">
        <v>9082</v>
      </c>
      <c r="S553" t="s">
        <v>9275</v>
      </c>
      <c r="T553" t="s">
        <v>9276</v>
      </c>
      <c r="U553" t="s">
        <v>9277</v>
      </c>
      <c r="V553" t="s">
        <v>9173</v>
      </c>
      <c r="W553" t="s">
        <v>9174</v>
      </c>
      <c r="X553" t="s">
        <v>9175</v>
      </c>
      <c r="Y553" t="s">
        <v>1755</v>
      </c>
      <c r="Z553">
        <v>471</v>
      </c>
      <c r="AA553" t="s">
        <v>9086</v>
      </c>
      <c r="AB553" t="s">
        <v>9087</v>
      </c>
      <c r="AC553" t="s">
        <v>9088</v>
      </c>
      <c r="AD553" t="s">
        <v>8926</v>
      </c>
      <c r="AE553" s="4" t="s">
        <v>9315</v>
      </c>
      <c r="AH553" t="s">
        <v>9316</v>
      </c>
      <c r="AI553" t="s">
        <v>9317</v>
      </c>
      <c r="AJ553" t="s">
        <v>9318</v>
      </c>
      <c r="AK553" t="s">
        <v>9282</v>
      </c>
      <c r="AL553" t="s">
        <v>9319</v>
      </c>
      <c r="AM553" t="s">
        <v>9320</v>
      </c>
      <c r="AN553" t="s">
        <v>9321</v>
      </c>
      <c r="AO553" t="s">
        <v>9322</v>
      </c>
      <c r="AP553" t="s">
        <v>9323</v>
      </c>
      <c r="AQ553" t="s">
        <v>9324</v>
      </c>
      <c r="AR553">
        <v>0.49</v>
      </c>
      <c r="AS553" t="s">
        <v>94</v>
      </c>
      <c r="AT553">
        <v>0</v>
      </c>
      <c r="AU553">
        <v>446254.78751837078</v>
      </c>
      <c r="AV553">
        <v>328184.54925272951</v>
      </c>
      <c r="AW553">
        <v>603.24269000000004</v>
      </c>
      <c r="AX553">
        <v>2357.2270577069803</v>
      </c>
      <c r="AY553">
        <v>1116.4749842391241</v>
      </c>
      <c r="AZ553">
        <v>3998.1958</v>
      </c>
      <c r="BA553">
        <v>436.02971000000002</v>
      </c>
      <c r="BB553">
        <v>1023.4504146939224</v>
      </c>
      <c r="BC553">
        <v>100.63872180428882</v>
      </c>
      <c r="BD553">
        <v>752.66556779520715</v>
      </c>
      <c r="BE553">
        <v>74.011695731895585</v>
      </c>
      <c r="BF553">
        <v>112</v>
      </c>
      <c r="BG553" t="s">
        <v>9325</v>
      </c>
      <c r="BH553" t="s">
        <v>9325</v>
      </c>
      <c r="BJ553" s="1"/>
      <c r="BK553">
        <v>105.52806</v>
      </c>
    </row>
    <row r="554" spans="1:63" ht="30.75" x14ac:dyDescent="0.3">
      <c r="A554">
        <v>8398</v>
      </c>
      <c r="B554" t="s">
        <v>9326</v>
      </c>
      <c r="C554" t="s">
        <v>9327</v>
      </c>
      <c r="D554" t="s">
        <v>9328</v>
      </c>
      <c r="E554" t="s">
        <v>9329</v>
      </c>
      <c r="F554" s="1">
        <v>44560</v>
      </c>
      <c r="G554" s="1">
        <v>44560</v>
      </c>
      <c r="H554" t="s">
        <v>119</v>
      </c>
      <c r="I554" t="s">
        <v>66</v>
      </c>
      <c r="J554" t="s">
        <v>5920</v>
      </c>
      <c r="K554" t="s">
        <v>68</v>
      </c>
      <c r="L554" t="s">
        <v>68</v>
      </c>
      <c r="M554" t="s">
        <v>120</v>
      </c>
      <c r="N554" t="s">
        <v>9271</v>
      </c>
      <c r="O554" t="s">
        <v>9330</v>
      </c>
      <c r="P554" t="s">
        <v>9331</v>
      </c>
      <c r="Q554" t="s">
        <v>9332</v>
      </c>
      <c r="R554" t="s">
        <v>9082</v>
      </c>
      <c r="S554" t="s">
        <v>9333</v>
      </c>
      <c r="T554" t="s">
        <v>9276</v>
      </c>
      <c r="U554" t="s">
        <v>9277</v>
      </c>
      <c r="V554" t="s">
        <v>9173</v>
      </c>
      <c r="W554" t="s">
        <v>9174</v>
      </c>
      <c r="X554" t="s">
        <v>9175</v>
      </c>
      <c r="Y554" t="s">
        <v>1755</v>
      </c>
      <c r="Z554">
        <v>471</v>
      </c>
      <c r="AA554" t="s">
        <v>9086</v>
      </c>
      <c r="AB554" t="s">
        <v>9087</v>
      </c>
      <c r="AC554" t="s">
        <v>9088</v>
      </c>
      <c r="AD554" t="s">
        <v>8926</v>
      </c>
      <c r="AE554" s="4" t="s">
        <v>9334</v>
      </c>
      <c r="AF554" s="3"/>
      <c r="AG554" s="3"/>
      <c r="AH554" t="s">
        <v>9335</v>
      </c>
      <c r="AI554" t="s">
        <v>9336</v>
      </c>
      <c r="AJ554" t="s">
        <v>9337</v>
      </c>
      <c r="AK554" t="s">
        <v>9338</v>
      </c>
      <c r="AL554" t="s">
        <v>9339</v>
      </c>
      <c r="AM554" t="s">
        <v>9340</v>
      </c>
      <c r="AN554" t="s">
        <v>9341</v>
      </c>
      <c r="AO554" t="s">
        <v>9342</v>
      </c>
      <c r="AP554" t="s">
        <v>9343</v>
      </c>
      <c r="AQ554" t="s">
        <v>9344</v>
      </c>
      <c r="AR554">
        <v>0.64</v>
      </c>
      <c r="AS554" t="s">
        <v>94</v>
      </c>
      <c r="AT554">
        <v>0</v>
      </c>
      <c r="AU554">
        <v>132729.23240411343</v>
      </c>
      <c r="AV554">
        <v>116563.54840324377</v>
      </c>
      <c r="AW554">
        <v>1668.9651338634797</v>
      </c>
      <c r="AX554">
        <v>2304.3137948743256</v>
      </c>
      <c r="AY554">
        <v>964.38280910849198</v>
      </c>
      <c r="AZ554">
        <v>3456.7408499999997</v>
      </c>
      <c r="BA554">
        <v>1316.2879388544798</v>
      </c>
      <c r="BB554">
        <v>100.83601656308051</v>
      </c>
      <c r="BC554">
        <v>27.808177632209137</v>
      </c>
      <c r="BD554">
        <v>88.55474927825064</v>
      </c>
      <c r="BE554">
        <v>24.421295902390494</v>
      </c>
      <c r="BF554">
        <v>265</v>
      </c>
      <c r="BG554" t="s">
        <v>9345</v>
      </c>
      <c r="BH554" t="s">
        <v>9345</v>
      </c>
      <c r="BJ554" s="1"/>
      <c r="BK554">
        <v>133.16996</v>
      </c>
    </row>
    <row r="555" spans="1:63" ht="45.75" x14ac:dyDescent="0.3">
      <c r="A555">
        <v>8399</v>
      </c>
      <c r="B555" t="s">
        <v>9346</v>
      </c>
      <c r="C555" t="s">
        <v>9347</v>
      </c>
      <c r="D555" t="s">
        <v>9348</v>
      </c>
      <c r="E555" t="s">
        <v>9349</v>
      </c>
      <c r="F555" s="1">
        <v>44925</v>
      </c>
      <c r="G555" s="1">
        <v>45017</v>
      </c>
      <c r="H555" t="s">
        <v>119</v>
      </c>
      <c r="I555" t="s">
        <v>66</v>
      </c>
      <c r="J555" t="s">
        <v>5920</v>
      </c>
      <c r="K555" t="s">
        <v>100</v>
      </c>
      <c r="L555" t="s">
        <v>100</v>
      </c>
      <c r="M555" t="s">
        <v>120</v>
      </c>
      <c r="N555" t="s">
        <v>9271</v>
      </c>
      <c r="O555" t="s">
        <v>9350</v>
      </c>
      <c r="P555" t="s">
        <v>9273</v>
      </c>
      <c r="Q555" t="s">
        <v>9274</v>
      </c>
      <c r="R555" t="s">
        <v>9082</v>
      </c>
      <c r="S555" t="s">
        <v>9275</v>
      </c>
      <c r="T555" t="s">
        <v>9276</v>
      </c>
      <c r="U555" t="s">
        <v>9277</v>
      </c>
      <c r="V555" t="s">
        <v>9173</v>
      </c>
      <c r="W555" t="s">
        <v>9174</v>
      </c>
      <c r="X555" t="s">
        <v>9175</v>
      </c>
      <c r="Y555" t="s">
        <v>1755</v>
      </c>
      <c r="Z555">
        <v>471</v>
      </c>
      <c r="AA555" t="s">
        <v>9086</v>
      </c>
      <c r="AB555" t="s">
        <v>9087</v>
      </c>
      <c r="AC555" t="s">
        <v>9088</v>
      </c>
      <c r="AD555" t="s">
        <v>8926</v>
      </c>
      <c r="AE555" s="4" t="s">
        <v>9351</v>
      </c>
      <c r="AF555" s="3">
        <f>3000000+2350000</f>
        <v>5350000</v>
      </c>
      <c r="AG555" s="3" t="s">
        <v>19447</v>
      </c>
      <c r="AH555" t="s">
        <v>9352</v>
      </c>
      <c r="AI555" t="s">
        <v>9353</v>
      </c>
      <c r="AJ555" t="s">
        <v>9354</v>
      </c>
      <c r="AK555" t="s">
        <v>9355</v>
      </c>
      <c r="AL555" t="s">
        <v>9283</v>
      </c>
      <c r="AM555" t="s">
        <v>9356</v>
      </c>
      <c r="AN555" t="s">
        <v>9285</v>
      </c>
      <c r="AO555" t="s">
        <v>9357</v>
      </c>
      <c r="AP555" t="s">
        <v>9287</v>
      </c>
      <c r="AQ555" t="s">
        <v>9288</v>
      </c>
      <c r="AR555">
        <v>0.36</v>
      </c>
      <c r="AS555" t="s">
        <v>94</v>
      </c>
      <c r="AT555">
        <v>0</v>
      </c>
      <c r="AU555">
        <v>88314.772128409662</v>
      </c>
      <c r="AV555">
        <v>48839.451370873117</v>
      </c>
      <c r="AW555">
        <v>5209.0948834046267</v>
      </c>
      <c r="AX555">
        <v>5209.0948834046267</v>
      </c>
      <c r="AY555">
        <v>172.71651056800494</v>
      </c>
      <c r="AZ555">
        <v>1271.7078299999998</v>
      </c>
      <c r="BA555">
        <v>4338.3476221466262</v>
      </c>
      <c r="BB555">
        <v>20.356776316765337</v>
      </c>
      <c r="BC555">
        <v>15.742228019264404</v>
      </c>
      <c r="BD555">
        <v>11.257615946116191</v>
      </c>
      <c r="BE555">
        <v>8.7056985064533077</v>
      </c>
      <c r="BF555">
        <v>722</v>
      </c>
      <c r="BG555" t="s">
        <v>9358</v>
      </c>
      <c r="BH555" t="s">
        <v>9358</v>
      </c>
      <c r="BJ555" s="1"/>
      <c r="BK555">
        <v>147.98917</v>
      </c>
    </row>
    <row r="556" spans="1:63" ht="45" x14ac:dyDescent="0.25">
      <c r="A556">
        <v>8400</v>
      </c>
      <c r="B556" t="s">
        <v>9359</v>
      </c>
      <c r="C556" t="s">
        <v>9360</v>
      </c>
      <c r="D556" t="s">
        <v>9361</v>
      </c>
      <c r="E556" t="s">
        <v>9362</v>
      </c>
      <c r="F556" s="1">
        <v>44925</v>
      </c>
      <c r="G556" s="1">
        <v>45107</v>
      </c>
      <c r="H556" t="s">
        <v>119</v>
      </c>
      <c r="I556" t="s">
        <v>66</v>
      </c>
      <c r="J556" t="s">
        <v>5920</v>
      </c>
      <c r="K556" t="s">
        <v>99</v>
      </c>
      <c r="L556" t="s">
        <v>99</v>
      </c>
      <c r="M556" t="s">
        <v>120</v>
      </c>
      <c r="N556" t="s">
        <v>9271</v>
      </c>
      <c r="O556" t="s">
        <v>9363</v>
      </c>
      <c r="P556" t="s">
        <v>9364</v>
      </c>
      <c r="Q556" t="s">
        <v>9365</v>
      </c>
      <c r="R556" t="s">
        <v>9082</v>
      </c>
      <c r="S556" t="s">
        <v>9366</v>
      </c>
      <c r="T556" t="s">
        <v>9276</v>
      </c>
      <c r="U556" t="s">
        <v>9277</v>
      </c>
      <c r="V556" t="s">
        <v>9173</v>
      </c>
      <c r="W556" t="s">
        <v>9174</v>
      </c>
      <c r="X556" t="s">
        <v>9175</v>
      </c>
      <c r="Y556" t="s">
        <v>1755</v>
      </c>
      <c r="Z556">
        <v>471</v>
      </c>
      <c r="AA556" t="s">
        <v>9086</v>
      </c>
      <c r="AB556" t="s">
        <v>9087</v>
      </c>
      <c r="AC556" t="s">
        <v>9088</v>
      </c>
      <c r="AD556" t="s">
        <v>8926</v>
      </c>
      <c r="AE556" s="4" t="s">
        <v>9367</v>
      </c>
      <c r="AH556" t="s">
        <v>9368</v>
      </c>
      <c r="AI556" t="s">
        <v>9369</v>
      </c>
      <c r="AJ556" t="s">
        <v>9370</v>
      </c>
      <c r="AK556" t="s">
        <v>9371</v>
      </c>
      <c r="AL556" t="s">
        <v>9250</v>
      </c>
      <c r="AM556" t="s">
        <v>9372</v>
      </c>
      <c r="AN556" t="s">
        <v>9373</v>
      </c>
      <c r="AO556" t="s">
        <v>9374</v>
      </c>
      <c r="AP556" t="s">
        <v>9375</v>
      </c>
      <c r="AQ556" t="s">
        <v>9376</v>
      </c>
      <c r="AR556">
        <v>0.25</v>
      </c>
      <c r="AS556" t="s">
        <v>94</v>
      </c>
      <c r="AT556">
        <v>0</v>
      </c>
      <c r="AU556">
        <v>45884.107899500334</v>
      </c>
      <c r="AV556">
        <v>14953.311281260989</v>
      </c>
      <c r="AW556">
        <v>8970.7597146321132</v>
      </c>
      <c r="AX556">
        <v>10937.174803840624</v>
      </c>
      <c r="AY556">
        <v>1316.820885195659</v>
      </c>
      <c r="AZ556">
        <v>4482.6499549999999</v>
      </c>
      <c r="BA556">
        <v>8716.663025783113</v>
      </c>
      <c r="BB556">
        <v>5.2639533917715111</v>
      </c>
      <c r="BC556">
        <v>3.4762497083221704</v>
      </c>
      <c r="BD556">
        <v>1.7154857583722609</v>
      </c>
      <c r="BE556">
        <v>1.1328855754107447</v>
      </c>
      <c r="BF556">
        <v>812</v>
      </c>
      <c r="BG556" t="s">
        <v>9377</v>
      </c>
      <c r="BH556" t="s">
        <v>9377</v>
      </c>
      <c r="BJ556" s="1"/>
      <c r="BK556">
        <v>122.27969</v>
      </c>
    </row>
    <row r="557" spans="1:63" ht="60" x14ac:dyDescent="0.25">
      <c r="A557">
        <v>8401</v>
      </c>
      <c r="B557" t="s">
        <v>9378</v>
      </c>
      <c r="C557" t="s">
        <v>9379</v>
      </c>
      <c r="D557" t="s">
        <v>9380</v>
      </c>
      <c r="E557" t="s">
        <v>9381</v>
      </c>
      <c r="F557" s="1">
        <v>44530</v>
      </c>
      <c r="G557" s="1">
        <v>44530</v>
      </c>
      <c r="H557" t="s">
        <v>119</v>
      </c>
      <c r="I557" t="s">
        <v>616</v>
      </c>
      <c r="J557" t="s">
        <v>5920</v>
      </c>
      <c r="K557" t="s">
        <v>99</v>
      </c>
      <c r="L557" t="s">
        <v>133</v>
      </c>
      <c r="M557" t="s">
        <v>120</v>
      </c>
      <c r="N557" t="s">
        <v>9382</v>
      </c>
      <c r="O557" t="s">
        <v>9383</v>
      </c>
      <c r="P557" t="s">
        <v>7345</v>
      </c>
      <c r="Q557" t="s">
        <v>7346</v>
      </c>
      <c r="R557" t="s">
        <v>7347</v>
      </c>
      <c r="S557" t="s">
        <v>7348</v>
      </c>
      <c r="T557" t="s">
        <v>9384</v>
      </c>
      <c r="U557" t="s">
        <v>9385</v>
      </c>
      <c r="V557" t="s">
        <v>9386</v>
      </c>
      <c r="W557" t="s">
        <v>9387</v>
      </c>
      <c r="X557" t="s">
        <v>9388</v>
      </c>
      <c r="Y557" t="s">
        <v>1755</v>
      </c>
      <c r="Z557">
        <v>485</v>
      </c>
      <c r="AA557" t="s">
        <v>9389</v>
      </c>
      <c r="AB557" t="s">
        <v>9390</v>
      </c>
      <c r="AC557" t="s">
        <v>9391</v>
      </c>
      <c r="AD557" t="s">
        <v>8926</v>
      </c>
      <c r="AE557" s="4" t="s">
        <v>9392</v>
      </c>
      <c r="AH557" t="s">
        <v>9393</v>
      </c>
      <c r="AI557" t="s">
        <v>9394</v>
      </c>
      <c r="AJ557" t="s">
        <v>9395</v>
      </c>
      <c r="AK557" t="s">
        <v>9396</v>
      </c>
      <c r="AL557" t="s">
        <v>9397</v>
      </c>
      <c r="AM557" t="s">
        <v>9398</v>
      </c>
      <c r="AN557" t="s">
        <v>9399</v>
      </c>
      <c r="AO557" t="s">
        <v>9400</v>
      </c>
      <c r="AP557" t="s">
        <v>9401</v>
      </c>
      <c r="AQ557" t="s">
        <v>9402</v>
      </c>
      <c r="AR557">
        <v>0.35</v>
      </c>
      <c r="AS557" t="s">
        <v>890</v>
      </c>
      <c r="AT557">
        <v>0</v>
      </c>
      <c r="AU557">
        <v>192486.79036457688</v>
      </c>
      <c r="AV557">
        <v>115088.04455949638</v>
      </c>
      <c r="AW557">
        <v>5894.8567800000001</v>
      </c>
      <c r="AX557">
        <v>6384.1328737388421</v>
      </c>
      <c r="AY557">
        <v>419.60721236793501</v>
      </c>
      <c r="AZ557">
        <v>580.19259999999997</v>
      </c>
      <c r="BA557">
        <v>5550.8999800000001</v>
      </c>
      <c r="BB557">
        <v>34.676681449514582</v>
      </c>
      <c r="BC557">
        <v>31.39518574429631</v>
      </c>
      <c r="BD557">
        <v>20.733222535833978</v>
      </c>
      <c r="BE557">
        <v>18.771212970249486</v>
      </c>
      <c r="BF557">
        <v>235</v>
      </c>
      <c r="BG557" t="s">
        <v>9403</v>
      </c>
      <c r="BH557" t="s">
        <v>9403</v>
      </c>
      <c r="BI557">
        <v>9320</v>
      </c>
      <c r="BJ557" s="1">
        <v>44377</v>
      </c>
      <c r="BK557">
        <v>60.39781</v>
      </c>
    </row>
    <row r="558" spans="1:63" x14ac:dyDescent="0.25">
      <c r="A558">
        <v>8402</v>
      </c>
      <c r="B558" t="s">
        <v>9404</v>
      </c>
      <c r="C558" t="s">
        <v>9405</v>
      </c>
      <c r="D558" t="s">
        <v>9406</v>
      </c>
      <c r="E558" t="s">
        <v>9407</v>
      </c>
      <c r="F558" s="1">
        <v>44560</v>
      </c>
      <c r="G558" s="1">
        <v>44560</v>
      </c>
      <c r="H558" t="s">
        <v>119</v>
      </c>
      <c r="I558" t="s">
        <v>616</v>
      </c>
      <c r="J558" t="s">
        <v>5920</v>
      </c>
      <c r="K558" t="s">
        <v>303</v>
      </c>
      <c r="L558" t="s">
        <v>100</v>
      </c>
      <c r="M558" t="s">
        <v>120</v>
      </c>
      <c r="N558" t="s">
        <v>9382</v>
      </c>
      <c r="O558" t="s">
        <v>9408</v>
      </c>
      <c r="P558" t="s">
        <v>9409</v>
      </c>
      <c r="Q558" t="s">
        <v>9410</v>
      </c>
      <c r="R558" t="s">
        <v>9411</v>
      </c>
      <c r="S558" t="s">
        <v>9412</v>
      </c>
      <c r="T558" t="s">
        <v>9384</v>
      </c>
      <c r="U558" t="s">
        <v>9385</v>
      </c>
      <c r="V558" t="s">
        <v>9386</v>
      </c>
      <c r="W558" t="s">
        <v>9387</v>
      </c>
      <c r="X558" t="s">
        <v>9388</v>
      </c>
      <c r="Y558" t="s">
        <v>1755</v>
      </c>
      <c r="Z558">
        <v>485</v>
      </c>
      <c r="AA558" t="s">
        <v>9389</v>
      </c>
      <c r="AB558" t="s">
        <v>9390</v>
      </c>
      <c r="AC558" t="s">
        <v>9391</v>
      </c>
      <c r="AD558" t="s">
        <v>8926</v>
      </c>
      <c r="AE558" s="4" t="s">
        <v>9413</v>
      </c>
      <c r="AH558" t="s">
        <v>9414</v>
      </c>
      <c r="AI558" t="s">
        <v>9415</v>
      </c>
      <c r="AJ558" t="s">
        <v>9416</v>
      </c>
      <c r="AK558" t="s">
        <v>9417</v>
      </c>
      <c r="AL558" t="s">
        <v>9418</v>
      </c>
      <c r="AM558" t="s">
        <v>9419</v>
      </c>
      <c r="AN558" t="s">
        <v>9420</v>
      </c>
      <c r="AO558" t="s">
        <v>9421</v>
      </c>
      <c r="AP558" t="s">
        <v>9422</v>
      </c>
      <c r="AQ558" t="s">
        <v>9423</v>
      </c>
      <c r="AR558">
        <v>0.18</v>
      </c>
      <c r="AS558" t="s">
        <v>890</v>
      </c>
      <c r="AT558">
        <v>0</v>
      </c>
      <c r="AU558">
        <v>130644.46586336348</v>
      </c>
      <c r="AV558">
        <v>47470.940975744328</v>
      </c>
      <c r="AW558">
        <v>7412.9335599999995</v>
      </c>
      <c r="AX558">
        <v>5952.9807872525671</v>
      </c>
      <c r="AY558">
        <v>445.60298939945261</v>
      </c>
      <c r="AZ558">
        <v>2139.2510266666663</v>
      </c>
      <c r="BA558">
        <v>3363.5952200000002</v>
      </c>
      <c r="BB558">
        <v>38.840721703535863</v>
      </c>
      <c r="BC558">
        <v>23.741253163760661</v>
      </c>
      <c r="BD558">
        <v>14.11315508283554</v>
      </c>
      <c r="BE558">
        <v>8.6266159089034549</v>
      </c>
      <c r="BF558">
        <v>265</v>
      </c>
      <c r="BG558" t="s">
        <v>9424</v>
      </c>
      <c r="BH558" t="s">
        <v>9424</v>
      </c>
      <c r="BJ558" s="1"/>
      <c r="BK558">
        <v>20.166340000000002</v>
      </c>
    </row>
    <row r="559" spans="1:63" x14ac:dyDescent="0.25">
      <c r="A559">
        <v>8403</v>
      </c>
      <c r="B559" t="s">
        <v>9425</v>
      </c>
      <c r="C559" t="s">
        <v>9426</v>
      </c>
      <c r="D559" t="s">
        <v>9427</v>
      </c>
      <c r="E559" t="s">
        <v>9428</v>
      </c>
      <c r="F559" s="1">
        <v>44073</v>
      </c>
      <c r="G559" s="1">
        <v>44073</v>
      </c>
      <c r="H559" t="s">
        <v>131</v>
      </c>
      <c r="I559" t="s">
        <v>66</v>
      </c>
      <c r="J559" t="s">
        <v>5920</v>
      </c>
      <c r="K559" t="s">
        <v>67</v>
      </c>
      <c r="L559" t="s">
        <v>67</v>
      </c>
      <c r="M559" t="s">
        <v>120</v>
      </c>
      <c r="N559" t="s">
        <v>9382</v>
      </c>
      <c r="P559" t="s">
        <v>7345</v>
      </c>
      <c r="Q559" t="s">
        <v>7346</v>
      </c>
      <c r="R559" t="s">
        <v>7347</v>
      </c>
      <c r="S559" t="s">
        <v>7348</v>
      </c>
      <c r="T559" t="s">
        <v>9384</v>
      </c>
      <c r="U559" t="s">
        <v>9385</v>
      </c>
      <c r="V559" t="s">
        <v>9386</v>
      </c>
      <c r="W559" t="s">
        <v>9387</v>
      </c>
      <c r="X559" t="s">
        <v>9388</v>
      </c>
      <c r="Y559" t="s">
        <v>1755</v>
      </c>
      <c r="Z559">
        <v>485</v>
      </c>
      <c r="AA559" t="s">
        <v>9389</v>
      </c>
      <c r="AB559" t="s">
        <v>9390</v>
      </c>
      <c r="AC559" t="s">
        <v>9391</v>
      </c>
      <c r="AD559" t="s">
        <v>8926</v>
      </c>
      <c r="AE559" s="4" t="s">
        <v>9429</v>
      </c>
      <c r="AH559" t="s">
        <v>9430</v>
      </c>
      <c r="AI559" t="s">
        <v>9431</v>
      </c>
      <c r="AJ559" t="s">
        <v>9432</v>
      </c>
      <c r="AK559" t="s">
        <v>9433</v>
      </c>
      <c r="AL559" t="s">
        <v>9434</v>
      </c>
      <c r="AM559" t="s">
        <v>9435</v>
      </c>
      <c r="AN559" t="s">
        <v>9436</v>
      </c>
      <c r="AO559" t="s">
        <v>9437</v>
      </c>
      <c r="AP559" t="s">
        <v>9438</v>
      </c>
      <c r="AQ559" t="s">
        <v>9439</v>
      </c>
      <c r="AR559">
        <v>1</v>
      </c>
      <c r="AS559" t="s">
        <v>94</v>
      </c>
      <c r="AT559">
        <v>0</v>
      </c>
      <c r="AU559">
        <v>42452.355732252523</v>
      </c>
      <c r="AV559">
        <v>42091.705032184094</v>
      </c>
      <c r="AX559">
        <v>584.27609373884206</v>
      </c>
      <c r="AY559">
        <v>419.60721236793501</v>
      </c>
      <c r="AZ559">
        <v>519.79479000000003</v>
      </c>
      <c r="BA559">
        <v>79.166666666666671</v>
      </c>
      <c r="BB559">
        <v>536.240282933716</v>
      </c>
      <c r="BC559">
        <v>70.876606933120328</v>
      </c>
      <c r="BD559">
        <v>531.68469514337801</v>
      </c>
      <c r="BE559">
        <v>70.274480208513523</v>
      </c>
      <c r="BF559">
        <v>-222</v>
      </c>
      <c r="BJ559" s="1"/>
    </row>
    <row r="560" spans="1:63" x14ac:dyDescent="0.25">
      <c r="A560">
        <v>8404</v>
      </c>
      <c r="B560" t="s">
        <v>9440</v>
      </c>
      <c r="C560" t="s">
        <v>9441</v>
      </c>
      <c r="D560" t="s">
        <v>9442</v>
      </c>
      <c r="E560" t="s">
        <v>9443</v>
      </c>
      <c r="F560" s="1">
        <v>44226</v>
      </c>
      <c r="G560" s="1">
        <v>44226</v>
      </c>
      <c r="H560" t="s">
        <v>131</v>
      </c>
      <c r="I560" t="s">
        <v>616</v>
      </c>
      <c r="J560" t="s">
        <v>5920</v>
      </c>
      <c r="K560" t="s">
        <v>67</v>
      </c>
      <c r="L560" t="s">
        <v>67</v>
      </c>
      <c r="M560" t="s">
        <v>120</v>
      </c>
      <c r="N560" t="s">
        <v>9382</v>
      </c>
      <c r="O560" t="s">
        <v>9444</v>
      </c>
      <c r="P560" t="s">
        <v>9409</v>
      </c>
      <c r="Q560" t="s">
        <v>9410</v>
      </c>
      <c r="R560" t="s">
        <v>9411</v>
      </c>
      <c r="S560" t="s">
        <v>9412</v>
      </c>
      <c r="T560" t="s">
        <v>9384</v>
      </c>
      <c r="U560" t="s">
        <v>9385</v>
      </c>
      <c r="V560" t="s">
        <v>9386</v>
      </c>
      <c r="W560" t="s">
        <v>9387</v>
      </c>
      <c r="X560" t="s">
        <v>9388</v>
      </c>
      <c r="Y560" t="s">
        <v>1755</v>
      </c>
      <c r="Z560">
        <v>485</v>
      </c>
      <c r="AA560" t="s">
        <v>9389</v>
      </c>
      <c r="AB560" t="s">
        <v>9390</v>
      </c>
      <c r="AC560" t="s">
        <v>9391</v>
      </c>
      <c r="AD560" t="s">
        <v>8926</v>
      </c>
      <c r="AE560" s="4" t="s">
        <v>9445</v>
      </c>
      <c r="AH560" t="s">
        <v>9446</v>
      </c>
      <c r="AI560" t="s">
        <v>9447</v>
      </c>
      <c r="AJ560" t="s">
        <v>9416</v>
      </c>
      <c r="AK560" t="s">
        <v>9448</v>
      </c>
      <c r="AL560" t="s">
        <v>9449</v>
      </c>
      <c r="AM560" t="s">
        <v>9450</v>
      </c>
      <c r="AN560" t="s">
        <v>9451</v>
      </c>
      <c r="AO560" t="s">
        <v>9452</v>
      </c>
      <c r="AP560" t="s">
        <v>9453</v>
      </c>
      <c r="AQ560" t="s">
        <v>9454</v>
      </c>
      <c r="AR560">
        <v>1</v>
      </c>
      <c r="AS560" t="s">
        <v>94</v>
      </c>
      <c r="AT560">
        <v>0</v>
      </c>
      <c r="AU560">
        <v>82153.633666970651</v>
      </c>
      <c r="AV560">
        <v>75166.970890299403</v>
      </c>
      <c r="AW560">
        <v>52.678620000000002</v>
      </c>
      <c r="AX560">
        <v>507.72584725256701</v>
      </c>
      <c r="AY560">
        <v>445.60298939945261</v>
      </c>
      <c r="AZ560">
        <v>2119.0846866666661</v>
      </c>
      <c r="BA560">
        <v>0</v>
      </c>
      <c r="BC560">
        <v>38.768452334106023</v>
      </c>
      <c r="BE560">
        <v>35.471433191533997</v>
      </c>
      <c r="BF560">
        <v>-69</v>
      </c>
      <c r="BG560" t="s">
        <v>9455</v>
      </c>
      <c r="BJ560" s="1"/>
    </row>
    <row r="561" spans="1:63" x14ac:dyDescent="0.25">
      <c r="A561">
        <v>8405</v>
      </c>
      <c r="B561" t="s">
        <v>9456</v>
      </c>
      <c r="C561" t="s">
        <v>9457</v>
      </c>
      <c r="D561" t="s">
        <v>9458</v>
      </c>
      <c r="E561" t="s">
        <v>9459</v>
      </c>
      <c r="F561" s="1">
        <v>44864</v>
      </c>
      <c r="G561" s="1">
        <v>44864</v>
      </c>
      <c r="H561" t="s">
        <v>119</v>
      </c>
      <c r="I561" t="s">
        <v>616</v>
      </c>
      <c r="J561" t="s">
        <v>5920</v>
      </c>
      <c r="K561" t="s">
        <v>132</v>
      </c>
      <c r="L561" t="s">
        <v>68</v>
      </c>
      <c r="M561" t="s">
        <v>69</v>
      </c>
      <c r="N561" t="s">
        <v>9382</v>
      </c>
      <c r="P561" t="s">
        <v>9460</v>
      </c>
      <c r="Q561" t="s">
        <v>9461</v>
      </c>
      <c r="R561" t="s">
        <v>9169</v>
      </c>
      <c r="S561" t="s">
        <v>9462</v>
      </c>
      <c r="T561" t="s">
        <v>9463</v>
      </c>
      <c r="U561" t="s">
        <v>9464</v>
      </c>
      <c r="V561" t="s">
        <v>9386</v>
      </c>
      <c r="W561" t="s">
        <v>9387</v>
      </c>
      <c r="X561" t="s">
        <v>9388</v>
      </c>
      <c r="Y561" t="s">
        <v>1755</v>
      </c>
      <c r="Z561">
        <v>484</v>
      </c>
      <c r="AA561" t="s">
        <v>9176</v>
      </c>
      <c r="AB561" t="s">
        <v>9177</v>
      </c>
      <c r="AC561" t="s">
        <v>9178</v>
      </c>
      <c r="AD561" t="s">
        <v>8926</v>
      </c>
      <c r="AE561" s="4" t="s">
        <v>9465</v>
      </c>
      <c r="AH561" t="s">
        <v>9466</v>
      </c>
      <c r="AI561" t="s">
        <v>9467</v>
      </c>
      <c r="AJ561" t="s">
        <v>9468</v>
      </c>
      <c r="AK561" t="s">
        <v>9469</v>
      </c>
      <c r="AL561" t="s">
        <v>9470</v>
      </c>
      <c r="AM561" t="s">
        <v>9471</v>
      </c>
      <c r="AN561" t="s">
        <v>9472</v>
      </c>
      <c r="AO561" t="s">
        <v>9473</v>
      </c>
      <c r="AP561" t="s">
        <v>9474</v>
      </c>
      <c r="AQ561" t="s">
        <v>9475</v>
      </c>
      <c r="AR561">
        <v>0.72</v>
      </c>
      <c r="AS561" t="s">
        <v>94</v>
      </c>
      <c r="AT561">
        <v>0</v>
      </c>
      <c r="AU561">
        <v>117458.11188909513</v>
      </c>
      <c r="AV561">
        <v>98114.261388478306</v>
      </c>
      <c r="AW561">
        <v>13578.07886</v>
      </c>
      <c r="AX561">
        <v>13595.708860000001</v>
      </c>
      <c r="AY561">
        <v>230.96715955524255</v>
      </c>
      <c r="AZ561">
        <v>124.13042</v>
      </c>
      <c r="BA561">
        <v>13286.778179999999</v>
      </c>
      <c r="BB561">
        <v>8.8402252448151533</v>
      </c>
      <c r="BC561">
        <v>8.7584007461727929</v>
      </c>
      <c r="BD561">
        <v>7.3843530808819677</v>
      </c>
      <c r="BE561">
        <v>7.316004031857938</v>
      </c>
      <c r="BF561">
        <v>569</v>
      </c>
      <c r="BG561" t="s">
        <v>9476</v>
      </c>
      <c r="BH561" t="s">
        <v>9476</v>
      </c>
      <c r="BJ561" s="1"/>
      <c r="BK561">
        <v>57.711570000000002</v>
      </c>
    </row>
    <row r="562" spans="1:63" x14ac:dyDescent="0.25">
      <c r="A562">
        <v>8406</v>
      </c>
      <c r="B562" t="s">
        <v>9477</v>
      </c>
      <c r="C562" t="s">
        <v>9478</v>
      </c>
      <c r="D562" t="s">
        <v>9479</v>
      </c>
      <c r="E562" t="s">
        <v>9480</v>
      </c>
      <c r="F562" s="1">
        <v>44925</v>
      </c>
      <c r="G562" s="1">
        <v>44925</v>
      </c>
      <c r="H562" t="s">
        <v>119</v>
      </c>
      <c r="I562" t="s">
        <v>616</v>
      </c>
      <c r="J562" t="s">
        <v>5920</v>
      </c>
      <c r="K562" t="s">
        <v>132</v>
      </c>
      <c r="L562" t="s">
        <v>68</v>
      </c>
      <c r="M562" t="s">
        <v>120</v>
      </c>
      <c r="N562" t="s">
        <v>9382</v>
      </c>
      <c r="O562" t="s">
        <v>9481</v>
      </c>
      <c r="P562" t="s">
        <v>9460</v>
      </c>
      <c r="Q562" t="s">
        <v>9461</v>
      </c>
      <c r="R562" t="s">
        <v>9169</v>
      </c>
      <c r="S562" t="s">
        <v>9462</v>
      </c>
      <c r="T562" t="s">
        <v>9463</v>
      </c>
      <c r="U562" t="s">
        <v>9464</v>
      </c>
      <c r="V562" t="s">
        <v>9386</v>
      </c>
      <c r="W562" t="s">
        <v>9387</v>
      </c>
      <c r="X562" t="s">
        <v>9388</v>
      </c>
      <c r="Y562" t="s">
        <v>1755</v>
      </c>
      <c r="Z562">
        <v>484</v>
      </c>
      <c r="AA562" t="s">
        <v>9176</v>
      </c>
      <c r="AB562" t="s">
        <v>9177</v>
      </c>
      <c r="AC562" t="s">
        <v>9178</v>
      </c>
      <c r="AD562" t="s">
        <v>8926</v>
      </c>
      <c r="AE562" s="4" t="s">
        <v>9465</v>
      </c>
      <c r="AH562" t="s">
        <v>9482</v>
      </c>
      <c r="AI562" t="s">
        <v>9483</v>
      </c>
      <c r="AJ562" t="s">
        <v>9468</v>
      </c>
      <c r="AK562" t="s">
        <v>9484</v>
      </c>
      <c r="AL562" t="s">
        <v>9485</v>
      </c>
      <c r="AM562" t="s">
        <v>9486</v>
      </c>
      <c r="AN562" t="s">
        <v>9487</v>
      </c>
      <c r="AO562" t="s">
        <v>9473</v>
      </c>
      <c r="AP562" t="s">
        <v>9488</v>
      </c>
      <c r="AQ562" t="s">
        <v>9489</v>
      </c>
      <c r="AR562">
        <v>0.72</v>
      </c>
      <c r="AS562" t="s">
        <v>94</v>
      </c>
      <c r="AT562">
        <v>0</v>
      </c>
      <c r="AU562">
        <v>138181.61499109559</v>
      </c>
      <c r="AV562">
        <v>108501.93062627866</v>
      </c>
      <c r="AW562">
        <v>24091.344069999999</v>
      </c>
      <c r="AX562">
        <v>24803.286028989547</v>
      </c>
      <c r="AY562">
        <v>572.61019524093217</v>
      </c>
      <c r="AZ562">
        <v>944.90335999999991</v>
      </c>
      <c r="BA562">
        <v>23230.460070000001</v>
      </c>
      <c r="BB562">
        <v>5.9482943762075742</v>
      </c>
      <c r="BC562">
        <v>5.7158030071068762</v>
      </c>
      <c r="BD562">
        <v>4.6706750662419694</v>
      </c>
      <c r="BE562">
        <v>4.4881199383184889</v>
      </c>
      <c r="BF562">
        <v>630</v>
      </c>
      <c r="BG562" t="s">
        <v>9490</v>
      </c>
      <c r="BH562" t="s">
        <v>9490</v>
      </c>
      <c r="BJ562" s="1"/>
      <c r="BK562">
        <v>235.67088000000001</v>
      </c>
    </row>
    <row r="563" spans="1:63" x14ac:dyDescent="0.25">
      <c r="A563">
        <v>8407</v>
      </c>
      <c r="B563" t="s">
        <v>9491</v>
      </c>
      <c r="C563" t="s">
        <v>9492</v>
      </c>
      <c r="D563" t="s">
        <v>9493</v>
      </c>
      <c r="E563" t="s">
        <v>9494</v>
      </c>
      <c r="F563" s="1">
        <v>44377</v>
      </c>
      <c r="G563" s="1">
        <v>44377</v>
      </c>
      <c r="H563" t="s">
        <v>119</v>
      </c>
      <c r="I563" t="s">
        <v>515</v>
      </c>
      <c r="J563" t="s">
        <v>5920</v>
      </c>
      <c r="K563" t="s">
        <v>67</v>
      </c>
      <c r="L563" t="s">
        <v>132</v>
      </c>
      <c r="M563" t="s">
        <v>69</v>
      </c>
      <c r="N563" t="s">
        <v>9382</v>
      </c>
      <c r="O563" t="s">
        <v>9495</v>
      </c>
      <c r="P563" t="s">
        <v>9460</v>
      </c>
      <c r="Q563" t="s">
        <v>9461</v>
      </c>
      <c r="R563" t="s">
        <v>9169</v>
      </c>
      <c r="S563" t="s">
        <v>9462</v>
      </c>
      <c r="T563" t="s">
        <v>9463</v>
      </c>
      <c r="U563" t="s">
        <v>9464</v>
      </c>
      <c r="V563" t="s">
        <v>9386</v>
      </c>
      <c r="W563" t="s">
        <v>9387</v>
      </c>
      <c r="X563" t="s">
        <v>9388</v>
      </c>
      <c r="Y563" t="s">
        <v>1755</v>
      </c>
      <c r="Z563">
        <v>484</v>
      </c>
      <c r="AA563" t="s">
        <v>9176</v>
      </c>
      <c r="AB563" t="s">
        <v>9177</v>
      </c>
      <c r="AC563" t="s">
        <v>9178</v>
      </c>
      <c r="AD563" t="s">
        <v>8926</v>
      </c>
      <c r="AE563" s="4" t="s">
        <v>9465</v>
      </c>
      <c r="AH563" t="s">
        <v>9496</v>
      </c>
      <c r="AI563" t="s">
        <v>9497</v>
      </c>
      <c r="AJ563" t="s">
        <v>9468</v>
      </c>
      <c r="AK563" t="s">
        <v>9498</v>
      </c>
      <c r="AL563" t="s">
        <v>9499</v>
      </c>
      <c r="AM563" t="s">
        <v>9500</v>
      </c>
      <c r="AN563" t="s">
        <v>9501</v>
      </c>
      <c r="AO563" t="s">
        <v>9502</v>
      </c>
      <c r="AP563" t="s">
        <v>9474</v>
      </c>
      <c r="AQ563" t="s">
        <v>9503</v>
      </c>
      <c r="AR563">
        <v>0.9</v>
      </c>
      <c r="AS563" t="s">
        <v>94</v>
      </c>
      <c r="AT563">
        <v>0</v>
      </c>
      <c r="AU563">
        <v>100900.01813420824</v>
      </c>
      <c r="AV563">
        <v>93664.778879467645</v>
      </c>
      <c r="AW563">
        <v>14776.428989999999</v>
      </c>
      <c r="AX563">
        <v>15488.370948989548</v>
      </c>
      <c r="AY563">
        <v>572.61019524093217</v>
      </c>
      <c r="AZ563">
        <v>730.51862999999992</v>
      </c>
      <c r="BA563">
        <v>13760.20457</v>
      </c>
      <c r="BB563">
        <v>7.3327411391971946</v>
      </c>
      <c r="BC563">
        <v>6.9630767727457696</v>
      </c>
      <c r="BD563">
        <v>6.8069321500986701</v>
      </c>
      <c r="BE563">
        <v>6.46377531243352</v>
      </c>
      <c r="BF563">
        <v>82</v>
      </c>
      <c r="BG563" t="s">
        <v>9504</v>
      </c>
      <c r="BH563" t="s">
        <v>9504</v>
      </c>
      <c r="BJ563" s="1"/>
      <c r="BK563">
        <v>21.286149999999999</v>
      </c>
    </row>
    <row r="564" spans="1:63" x14ac:dyDescent="0.25">
      <c r="A564">
        <v>8409</v>
      </c>
      <c r="B564" t="s">
        <v>9505</v>
      </c>
      <c r="C564" t="s">
        <v>9506</v>
      </c>
      <c r="D564" t="s">
        <v>9507</v>
      </c>
      <c r="E564" t="s">
        <v>9508</v>
      </c>
      <c r="F564" s="1">
        <v>44956</v>
      </c>
      <c r="G564" s="1">
        <v>44956</v>
      </c>
      <c r="H564" t="s">
        <v>119</v>
      </c>
      <c r="I564" t="s">
        <v>616</v>
      </c>
      <c r="J564" t="s">
        <v>5920</v>
      </c>
      <c r="K564" t="s">
        <v>133</v>
      </c>
      <c r="L564" t="s">
        <v>68</v>
      </c>
      <c r="M564" t="s">
        <v>69</v>
      </c>
      <c r="N564" t="s">
        <v>9382</v>
      </c>
      <c r="O564" t="s">
        <v>9509</v>
      </c>
      <c r="P564" t="s">
        <v>9510</v>
      </c>
      <c r="Q564" t="s">
        <v>9511</v>
      </c>
      <c r="R564" t="s">
        <v>9512</v>
      </c>
      <c r="S564" t="s">
        <v>9513</v>
      </c>
      <c r="T564" t="s">
        <v>9514</v>
      </c>
      <c r="U564" t="s">
        <v>9515</v>
      </c>
      <c r="V564" t="s">
        <v>9386</v>
      </c>
      <c r="W564" t="s">
        <v>9387</v>
      </c>
      <c r="X564" t="s">
        <v>9388</v>
      </c>
      <c r="Y564" t="s">
        <v>1755</v>
      </c>
      <c r="Z564">
        <v>486</v>
      </c>
      <c r="AA564" t="s">
        <v>9202</v>
      </c>
      <c r="AB564" t="s">
        <v>9203</v>
      </c>
      <c r="AC564" t="s">
        <v>9204</v>
      </c>
      <c r="AD564" t="s">
        <v>8926</v>
      </c>
      <c r="AE564" s="4" t="s">
        <v>9516</v>
      </c>
      <c r="AH564" t="s">
        <v>9517</v>
      </c>
      <c r="AI564" t="s">
        <v>9518</v>
      </c>
      <c r="AJ564" t="s">
        <v>9519</v>
      </c>
      <c r="AK564" t="s">
        <v>9520</v>
      </c>
      <c r="AL564" t="s">
        <v>9521</v>
      </c>
      <c r="AM564" t="s">
        <v>9522</v>
      </c>
      <c r="AN564" t="s">
        <v>9523</v>
      </c>
      <c r="AO564" t="s">
        <v>9524</v>
      </c>
      <c r="AP564" t="s">
        <v>9525</v>
      </c>
      <c r="AQ564" t="s">
        <v>9526</v>
      </c>
      <c r="AR564">
        <v>0.56000000000000005</v>
      </c>
      <c r="AS564" t="s">
        <v>890</v>
      </c>
      <c r="AT564">
        <v>0</v>
      </c>
      <c r="AU564">
        <v>168432.48178397267</v>
      </c>
      <c r="AV564">
        <v>133678.53113695997</v>
      </c>
      <c r="AW564">
        <v>8791.8208799999993</v>
      </c>
      <c r="AX564">
        <v>10864.71110578576</v>
      </c>
      <c r="AY564">
        <v>646.53256157066994</v>
      </c>
      <c r="AZ564">
        <v>1950.9174299999997</v>
      </c>
      <c r="BA564">
        <v>6986.3912399999999</v>
      </c>
      <c r="BB564">
        <v>24.108652950843425</v>
      </c>
      <c r="BC564">
        <v>18.845995814081316</v>
      </c>
      <c r="BD564">
        <v>19.134131849300775</v>
      </c>
      <c r="BE564">
        <v>14.957358649330386</v>
      </c>
      <c r="BF564">
        <v>661</v>
      </c>
      <c r="BG564" t="s">
        <v>9527</v>
      </c>
      <c r="BH564" t="s">
        <v>9527</v>
      </c>
      <c r="BJ564" s="1"/>
      <c r="BK564">
        <v>51.659230000000001</v>
      </c>
    </row>
    <row r="565" spans="1:63" x14ac:dyDescent="0.25">
      <c r="A565">
        <v>8410</v>
      </c>
      <c r="B565" t="s">
        <v>9528</v>
      </c>
      <c r="C565" t="s">
        <v>9529</v>
      </c>
      <c r="D565" t="s">
        <v>9530</v>
      </c>
      <c r="E565" t="s">
        <v>9531</v>
      </c>
      <c r="F565" s="1">
        <v>44560</v>
      </c>
      <c r="G565" s="1">
        <v>44560</v>
      </c>
      <c r="H565" t="s">
        <v>119</v>
      </c>
      <c r="I565" t="s">
        <v>616</v>
      </c>
      <c r="J565" t="s">
        <v>5920</v>
      </c>
      <c r="K565" t="s">
        <v>133</v>
      </c>
      <c r="L565" t="s">
        <v>68</v>
      </c>
      <c r="M565" t="s">
        <v>120</v>
      </c>
      <c r="N565" t="s">
        <v>9382</v>
      </c>
      <c r="O565" t="s">
        <v>9532</v>
      </c>
      <c r="P565" t="s">
        <v>9533</v>
      </c>
      <c r="Q565" t="s">
        <v>9534</v>
      </c>
      <c r="R565" t="s">
        <v>9512</v>
      </c>
      <c r="S565" t="s">
        <v>9535</v>
      </c>
      <c r="T565" t="s">
        <v>9514</v>
      </c>
      <c r="U565" t="s">
        <v>9515</v>
      </c>
      <c r="V565" t="s">
        <v>9386</v>
      </c>
      <c r="W565" t="s">
        <v>9387</v>
      </c>
      <c r="X565" t="s">
        <v>9388</v>
      </c>
      <c r="Y565" t="s">
        <v>1755</v>
      </c>
      <c r="Z565">
        <v>486</v>
      </c>
      <c r="AA565" t="s">
        <v>9202</v>
      </c>
      <c r="AB565" t="s">
        <v>9203</v>
      </c>
      <c r="AC565" t="s">
        <v>9204</v>
      </c>
      <c r="AD565" t="s">
        <v>8926</v>
      </c>
      <c r="AE565" s="4" t="s">
        <v>9536</v>
      </c>
      <c r="AH565" t="s">
        <v>9537</v>
      </c>
      <c r="AI565" t="s">
        <v>9518</v>
      </c>
      <c r="AJ565" t="s">
        <v>9538</v>
      </c>
      <c r="AK565" t="s">
        <v>9539</v>
      </c>
      <c r="AL565" t="s">
        <v>9521</v>
      </c>
      <c r="AM565" t="s">
        <v>9522</v>
      </c>
      <c r="AN565" t="s">
        <v>9523</v>
      </c>
      <c r="AO565" t="s">
        <v>9540</v>
      </c>
      <c r="AP565" t="s">
        <v>9525</v>
      </c>
      <c r="AQ565" t="s">
        <v>9541</v>
      </c>
      <c r="AR565">
        <v>0.56000000000000005</v>
      </c>
      <c r="AS565" t="s">
        <v>890</v>
      </c>
      <c r="AT565">
        <v>0</v>
      </c>
      <c r="AU565">
        <v>116866.72810776166</v>
      </c>
      <c r="AV565">
        <v>96291.392566939991</v>
      </c>
      <c r="AW565">
        <v>2637.5079999999998</v>
      </c>
      <c r="AX565">
        <v>3055.3847055725641</v>
      </c>
      <c r="AY565">
        <v>409.09518142940567</v>
      </c>
      <c r="AZ565">
        <v>552.72153750000007</v>
      </c>
      <c r="BA565">
        <v>1975.84</v>
      </c>
      <c r="BB565">
        <v>59.147870327436266</v>
      </c>
      <c r="BC565">
        <v>46.218660837223808</v>
      </c>
      <c r="BD565">
        <v>48.734407931279854</v>
      </c>
      <c r="BE565">
        <v>38.081490657389224</v>
      </c>
      <c r="BF565">
        <v>265</v>
      </c>
      <c r="BG565" t="s">
        <v>9542</v>
      </c>
      <c r="BH565" t="s">
        <v>9542</v>
      </c>
      <c r="BJ565" s="1"/>
      <c r="BK565">
        <v>81.031149999999997</v>
      </c>
    </row>
    <row r="566" spans="1:63" x14ac:dyDescent="0.25">
      <c r="A566">
        <v>8411</v>
      </c>
      <c r="B566" t="s">
        <v>9543</v>
      </c>
      <c r="C566" t="s">
        <v>9544</v>
      </c>
      <c r="D566" t="s">
        <v>9545</v>
      </c>
      <c r="E566" t="s">
        <v>9546</v>
      </c>
      <c r="F566" s="1">
        <v>44742</v>
      </c>
      <c r="G566" s="1">
        <v>44742</v>
      </c>
      <c r="H566" t="s">
        <v>119</v>
      </c>
      <c r="I566" t="s">
        <v>616</v>
      </c>
      <c r="J566" t="s">
        <v>5920</v>
      </c>
      <c r="K566" t="s">
        <v>100</v>
      </c>
      <c r="L566" t="s">
        <v>133</v>
      </c>
      <c r="M566" t="s">
        <v>120</v>
      </c>
      <c r="N566" t="s">
        <v>9382</v>
      </c>
      <c r="O566" t="s">
        <v>9547</v>
      </c>
      <c r="P566" t="s">
        <v>9533</v>
      </c>
      <c r="Q566" t="s">
        <v>9534</v>
      </c>
      <c r="R566" t="s">
        <v>9512</v>
      </c>
      <c r="S566" t="s">
        <v>9535</v>
      </c>
      <c r="T566" t="s">
        <v>9514</v>
      </c>
      <c r="U566" t="s">
        <v>9515</v>
      </c>
      <c r="V566" t="s">
        <v>9386</v>
      </c>
      <c r="W566" t="s">
        <v>9387</v>
      </c>
      <c r="X566" t="s">
        <v>9388</v>
      </c>
      <c r="Y566" t="s">
        <v>1755</v>
      </c>
      <c r="Z566">
        <v>486</v>
      </c>
      <c r="AA566" t="s">
        <v>9202</v>
      </c>
      <c r="AB566" t="s">
        <v>9203</v>
      </c>
      <c r="AC566" t="s">
        <v>9204</v>
      </c>
      <c r="AD566" t="s">
        <v>8926</v>
      </c>
      <c r="AE566" s="4" t="s">
        <v>9548</v>
      </c>
      <c r="AH566" t="s">
        <v>9549</v>
      </c>
      <c r="AI566" t="s">
        <v>9518</v>
      </c>
      <c r="AJ566" t="s">
        <v>9550</v>
      </c>
      <c r="AK566" t="s">
        <v>9551</v>
      </c>
      <c r="AL566" t="s">
        <v>9521</v>
      </c>
      <c r="AM566" t="s">
        <v>9552</v>
      </c>
      <c r="AN566" t="s">
        <v>9523</v>
      </c>
      <c r="AO566" t="s">
        <v>9553</v>
      </c>
      <c r="AP566" t="s">
        <v>9525</v>
      </c>
      <c r="AQ566" t="s">
        <v>9554</v>
      </c>
      <c r="AR566">
        <v>0.42</v>
      </c>
      <c r="AS566" t="s">
        <v>890</v>
      </c>
      <c r="AT566">
        <v>0</v>
      </c>
      <c r="AU566">
        <v>159617.70948653144</v>
      </c>
      <c r="AV566">
        <v>106016.17963268136</v>
      </c>
      <c r="AW566">
        <v>4612.3870800000004</v>
      </c>
      <c r="AX566">
        <v>5030.2637855725643</v>
      </c>
      <c r="AY566">
        <v>409.09518142940567</v>
      </c>
      <c r="AZ566">
        <v>527.65992749999998</v>
      </c>
      <c r="BA566">
        <v>4493.4282800000001</v>
      </c>
      <c r="BB566">
        <v>35.522478504214924</v>
      </c>
      <c r="BC566">
        <v>31.789465329071586</v>
      </c>
      <c r="BD566">
        <v>23.593606713286931</v>
      </c>
      <c r="BE566">
        <v>21.114183868414216</v>
      </c>
      <c r="BF566">
        <v>447</v>
      </c>
      <c r="BG566" t="s">
        <v>9555</v>
      </c>
      <c r="BH566" t="s">
        <v>9555</v>
      </c>
      <c r="BJ566" s="1"/>
      <c r="BK566">
        <v>55.969540000000002</v>
      </c>
    </row>
    <row r="567" spans="1:63" x14ac:dyDescent="0.25">
      <c r="A567">
        <v>8412</v>
      </c>
      <c r="B567" t="s">
        <v>9556</v>
      </c>
      <c r="C567" t="s">
        <v>9557</v>
      </c>
      <c r="D567" t="s">
        <v>9558</v>
      </c>
      <c r="E567" t="s">
        <v>9559</v>
      </c>
      <c r="F567" s="1">
        <v>44012</v>
      </c>
      <c r="G567" s="1">
        <v>44012</v>
      </c>
      <c r="H567" t="s">
        <v>131</v>
      </c>
      <c r="I567" t="s">
        <v>515</v>
      </c>
      <c r="J567" t="s">
        <v>5920</v>
      </c>
      <c r="K567" t="s">
        <v>67</v>
      </c>
      <c r="L567" t="s">
        <v>67</v>
      </c>
      <c r="M567" t="s">
        <v>120</v>
      </c>
      <c r="N567" t="s">
        <v>9382</v>
      </c>
      <c r="O567" t="s">
        <v>9560</v>
      </c>
      <c r="P567" t="s">
        <v>9533</v>
      </c>
      <c r="Q567" t="s">
        <v>9534</v>
      </c>
      <c r="R567" t="s">
        <v>9512</v>
      </c>
      <c r="S567" t="s">
        <v>9535</v>
      </c>
      <c r="T567" t="s">
        <v>9514</v>
      </c>
      <c r="U567" t="s">
        <v>9515</v>
      </c>
      <c r="V567" t="s">
        <v>9386</v>
      </c>
      <c r="W567" t="s">
        <v>9387</v>
      </c>
      <c r="X567" t="s">
        <v>9388</v>
      </c>
      <c r="Y567" t="s">
        <v>1755</v>
      </c>
      <c r="Z567">
        <v>486</v>
      </c>
      <c r="AA567" t="s">
        <v>9202</v>
      </c>
      <c r="AB567" t="s">
        <v>9203</v>
      </c>
      <c r="AC567" t="s">
        <v>9204</v>
      </c>
      <c r="AD567" t="s">
        <v>8926</v>
      </c>
      <c r="AE567" s="4" t="s">
        <v>9561</v>
      </c>
      <c r="AH567" t="s">
        <v>9562</v>
      </c>
      <c r="AI567" t="s">
        <v>9518</v>
      </c>
      <c r="AJ567" t="s">
        <v>9563</v>
      </c>
      <c r="AK567" t="s">
        <v>9564</v>
      </c>
      <c r="AL567" t="s">
        <v>9521</v>
      </c>
      <c r="AM567" t="s">
        <v>9552</v>
      </c>
      <c r="AN567" t="s">
        <v>9523</v>
      </c>
      <c r="AO567" t="s">
        <v>9553</v>
      </c>
      <c r="AP567" t="s">
        <v>9525</v>
      </c>
      <c r="AQ567" t="s">
        <v>9565</v>
      </c>
      <c r="AR567">
        <v>1</v>
      </c>
      <c r="AS567" t="s">
        <v>94</v>
      </c>
      <c r="AT567">
        <v>0</v>
      </c>
      <c r="AU567">
        <v>19087.056909364932</v>
      </c>
      <c r="AV567">
        <v>18825.280438585218</v>
      </c>
      <c r="AX567">
        <v>417.87670557256399</v>
      </c>
      <c r="AY567">
        <v>409.09518142940567</v>
      </c>
      <c r="AZ567">
        <v>471.69038749999999</v>
      </c>
      <c r="BF567">
        <v>-283</v>
      </c>
      <c r="BJ567" s="1"/>
    </row>
    <row r="568" spans="1:63" x14ac:dyDescent="0.25">
      <c r="A568">
        <v>8413</v>
      </c>
      <c r="B568" t="s">
        <v>9566</v>
      </c>
      <c r="C568" t="s">
        <v>9567</v>
      </c>
      <c r="D568" t="s">
        <v>9568</v>
      </c>
      <c r="E568" t="s">
        <v>9569</v>
      </c>
      <c r="F568" s="1">
        <v>44499</v>
      </c>
      <c r="G568" s="1">
        <v>44499</v>
      </c>
      <c r="H568" t="s">
        <v>98</v>
      </c>
      <c r="I568" t="s">
        <v>515</v>
      </c>
      <c r="J568" t="s">
        <v>5920</v>
      </c>
      <c r="K568" t="s">
        <v>67</v>
      </c>
      <c r="L568" t="s">
        <v>133</v>
      </c>
      <c r="M568" t="s">
        <v>120</v>
      </c>
      <c r="N568" t="s">
        <v>9382</v>
      </c>
      <c r="O568" t="s">
        <v>9570</v>
      </c>
      <c r="P568" t="s">
        <v>9571</v>
      </c>
      <c r="Q568" t="s">
        <v>9572</v>
      </c>
      <c r="R568" t="s">
        <v>7347</v>
      </c>
      <c r="S568" t="s">
        <v>9573</v>
      </c>
      <c r="T568" t="s">
        <v>9514</v>
      </c>
      <c r="U568" t="s">
        <v>9515</v>
      </c>
      <c r="V568" t="s">
        <v>9386</v>
      </c>
      <c r="W568" t="s">
        <v>9387</v>
      </c>
      <c r="X568" t="s">
        <v>9388</v>
      </c>
      <c r="Y568" t="s">
        <v>1755</v>
      </c>
      <c r="Z568">
        <v>486</v>
      </c>
      <c r="AA568" t="s">
        <v>9202</v>
      </c>
      <c r="AB568" t="s">
        <v>9203</v>
      </c>
      <c r="AC568" t="s">
        <v>9204</v>
      </c>
      <c r="AD568" t="s">
        <v>8926</v>
      </c>
      <c r="AE568" s="4" t="s">
        <v>9574</v>
      </c>
      <c r="AH568" t="s">
        <v>9575</v>
      </c>
      <c r="AI568" t="s">
        <v>9576</v>
      </c>
      <c r="AJ568" t="s">
        <v>9577</v>
      </c>
      <c r="AK568" t="s">
        <v>9578</v>
      </c>
      <c r="AL568" t="s">
        <v>9579</v>
      </c>
      <c r="AM568" t="s">
        <v>9580</v>
      </c>
      <c r="AN568" t="s">
        <v>9523</v>
      </c>
      <c r="AO568" t="s">
        <v>9581</v>
      </c>
      <c r="AP568" t="s">
        <v>9525</v>
      </c>
      <c r="AQ568" t="s">
        <v>9582</v>
      </c>
      <c r="AR568">
        <v>0.7</v>
      </c>
      <c r="AS568" t="s">
        <v>154</v>
      </c>
      <c r="AT568">
        <v>1</v>
      </c>
      <c r="AU568">
        <v>97298.699243845622</v>
      </c>
      <c r="AV568">
        <v>79512.471636839589</v>
      </c>
      <c r="AW568">
        <v>734.54291999999998</v>
      </c>
      <c r="AX568">
        <v>1494.0503670413029</v>
      </c>
      <c r="AY568">
        <v>882.01726603651719</v>
      </c>
      <c r="AZ568">
        <v>1116.4423200000001</v>
      </c>
      <c r="BA568">
        <v>623.6268</v>
      </c>
      <c r="BB568">
        <v>156.02071502354551</v>
      </c>
      <c r="BC568">
        <v>55.91657143128063</v>
      </c>
      <c r="BD568">
        <v>127.50008761143619</v>
      </c>
      <c r="BE568">
        <v>45.695007585008796</v>
      </c>
      <c r="BF568">
        <v>204</v>
      </c>
      <c r="BG568" t="s">
        <v>9583</v>
      </c>
      <c r="BH568" t="s">
        <v>9583</v>
      </c>
      <c r="BJ568" s="1"/>
      <c r="BK568">
        <v>57.231160000000003</v>
      </c>
    </row>
    <row r="569" spans="1:63" x14ac:dyDescent="0.25">
      <c r="A569">
        <v>8414</v>
      </c>
      <c r="B569" t="s">
        <v>9584</v>
      </c>
      <c r="C569" t="s">
        <v>9585</v>
      </c>
      <c r="D569" t="s">
        <v>9586</v>
      </c>
      <c r="E569" t="s">
        <v>9587</v>
      </c>
      <c r="F569" s="1">
        <v>45655</v>
      </c>
      <c r="G569" s="1">
        <v>45656</v>
      </c>
      <c r="H569" t="s">
        <v>119</v>
      </c>
      <c r="I569" t="s">
        <v>616</v>
      </c>
      <c r="J569" t="s">
        <v>5920</v>
      </c>
      <c r="K569" t="s">
        <v>132</v>
      </c>
      <c r="L569" t="s">
        <v>100</v>
      </c>
      <c r="M569" t="s">
        <v>69</v>
      </c>
      <c r="N569" t="s">
        <v>9382</v>
      </c>
      <c r="P569" t="s">
        <v>9588</v>
      </c>
      <c r="Q569" t="s">
        <v>9589</v>
      </c>
      <c r="R569" t="s">
        <v>9512</v>
      </c>
      <c r="S569" t="s">
        <v>9590</v>
      </c>
      <c r="T569" t="s">
        <v>9591</v>
      </c>
      <c r="U569" t="s">
        <v>9592</v>
      </c>
      <c r="V569" t="s">
        <v>9386</v>
      </c>
      <c r="W569" t="s">
        <v>9387</v>
      </c>
      <c r="X569" t="s">
        <v>9388</v>
      </c>
      <c r="Y569" t="s">
        <v>1755</v>
      </c>
      <c r="Z569">
        <v>486</v>
      </c>
      <c r="AA569" t="s">
        <v>9202</v>
      </c>
      <c r="AB569" t="s">
        <v>9203</v>
      </c>
      <c r="AC569" t="s">
        <v>9204</v>
      </c>
      <c r="AD569" t="s">
        <v>8926</v>
      </c>
      <c r="AE569" s="4" t="s">
        <v>9465</v>
      </c>
      <c r="AH569" t="s">
        <v>9593</v>
      </c>
      <c r="AI569" t="s">
        <v>9594</v>
      </c>
      <c r="AJ569" t="s">
        <v>9595</v>
      </c>
      <c r="AK569" t="s">
        <v>9596</v>
      </c>
      <c r="AL569" t="s">
        <v>9597</v>
      </c>
      <c r="AM569" t="s">
        <v>9598</v>
      </c>
      <c r="AN569" t="s">
        <v>9599</v>
      </c>
      <c r="AO569" t="s">
        <v>9600</v>
      </c>
      <c r="AP569" t="s">
        <v>9601</v>
      </c>
      <c r="AQ569" t="s">
        <v>9602</v>
      </c>
      <c r="AR569">
        <v>0.54</v>
      </c>
      <c r="AS569" t="s">
        <v>154</v>
      </c>
      <c r="AT569">
        <v>2</v>
      </c>
      <c r="AU569">
        <v>123022.84959247228</v>
      </c>
      <c r="AV569">
        <v>83460.506262590847</v>
      </c>
      <c r="AW569">
        <v>3134.38024</v>
      </c>
      <c r="AX569">
        <v>3331.0730777965478</v>
      </c>
      <c r="AY569">
        <v>681.20709899741871</v>
      </c>
      <c r="AZ569">
        <v>340.07516999999996</v>
      </c>
      <c r="BA569">
        <v>2285.1164199999998</v>
      </c>
      <c r="BB569">
        <v>53.836578528665193</v>
      </c>
      <c r="BC569">
        <v>46.86242713145073</v>
      </c>
      <c r="BD569">
        <v>36.523524811305165</v>
      </c>
      <c r="BE569">
        <v>31.792158172573927</v>
      </c>
      <c r="BF569">
        <v>1361</v>
      </c>
      <c r="BG569" t="s">
        <v>9603</v>
      </c>
      <c r="BH569" t="s">
        <v>9603</v>
      </c>
      <c r="BJ569" s="1"/>
      <c r="BK569">
        <v>52.032170000000001</v>
      </c>
    </row>
    <row r="570" spans="1:63" x14ac:dyDescent="0.25">
      <c r="A570">
        <v>8415</v>
      </c>
      <c r="B570" t="s">
        <v>9604</v>
      </c>
      <c r="C570" t="s">
        <v>9605</v>
      </c>
      <c r="D570" t="s">
        <v>9606</v>
      </c>
      <c r="E570" t="s">
        <v>9607</v>
      </c>
      <c r="F570" s="1">
        <v>44742</v>
      </c>
      <c r="G570" s="1">
        <v>44742</v>
      </c>
      <c r="H570" t="s">
        <v>119</v>
      </c>
      <c r="I570" t="s">
        <v>616</v>
      </c>
      <c r="J570" t="s">
        <v>5920</v>
      </c>
      <c r="K570" t="s">
        <v>133</v>
      </c>
      <c r="L570" t="s">
        <v>133</v>
      </c>
      <c r="M570" t="s">
        <v>303</v>
      </c>
      <c r="N570" t="s">
        <v>9382</v>
      </c>
      <c r="P570" t="s">
        <v>9608</v>
      </c>
      <c r="Q570" t="s">
        <v>9609</v>
      </c>
      <c r="R570" t="s">
        <v>7347</v>
      </c>
      <c r="S570" t="s">
        <v>9610</v>
      </c>
      <c r="T570" t="s">
        <v>9611</v>
      </c>
      <c r="U570" t="s">
        <v>9612</v>
      </c>
      <c r="V570" t="s">
        <v>9386</v>
      </c>
      <c r="W570" t="s">
        <v>9387</v>
      </c>
      <c r="X570" t="s">
        <v>9388</v>
      </c>
      <c r="Y570" t="s">
        <v>1755</v>
      </c>
      <c r="Z570">
        <v>485</v>
      </c>
      <c r="AA570" t="s">
        <v>9389</v>
      </c>
      <c r="AB570" t="s">
        <v>9390</v>
      </c>
      <c r="AC570" t="s">
        <v>9391</v>
      </c>
      <c r="AD570" t="s">
        <v>8926</v>
      </c>
      <c r="AE570" s="4" t="s">
        <v>9445</v>
      </c>
      <c r="AH570" t="s">
        <v>9613</v>
      </c>
      <c r="AI570" t="s">
        <v>9614</v>
      </c>
      <c r="AJ570" t="s">
        <v>9615</v>
      </c>
      <c r="AK570" t="s">
        <v>9616</v>
      </c>
      <c r="AL570" t="s">
        <v>9521</v>
      </c>
      <c r="AM570" t="s">
        <v>9617</v>
      </c>
      <c r="AN570" t="s">
        <v>9618</v>
      </c>
      <c r="AO570" t="s">
        <v>9619</v>
      </c>
      <c r="AP570" t="s">
        <v>9620</v>
      </c>
      <c r="AQ570" t="s">
        <v>9621</v>
      </c>
      <c r="AR570">
        <v>0.49</v>
      </c>
      <c r="AS570" t="s">
        <v>94</v>
      </c>
      <c r="AT570">
        <v>0</v>
      </c>
      <c r="AU570">
        <v>145112.91408107319</v>
      </c>
      <c r="AV570">
        <v>101609.14722244932</v>
      </c>
      <c r="AW570">
        <v>8961.5946182000007</v>
      </c>
      <c r="AX570">
        <v>8139.7732602769802</v>
      </c>
      <c r="AY570">
        <v>440.53995849470965</v>
      </c>
      <c r="AZ570">
        <v>1853.3810566666662</v>
      </c>
      <c r="BA570">
        <v>5993.8204740000001</v>
      </c>
      <c r="BB570">
        <v>24.21042050067134</v>
      </c>
      <c r="BC570">
        <v>18.492313917767447</v>
      </c>
      <c r="BD570">
        <v>16.952317418115804</v>
      </c>
      <c r="BE570">
        <v>12.948456443403845</v>
      </c>
      <c r="BF570">
        <v>447</v>
      </c>
      <c r="BG570" t="s">
        <v>9622</v>
      </c>
      <c r="BH570" t="s">
        <v>9622</v>
      </c>
      <c r="BJ570" s="1"/>
      <c r="BK570">
        <v>229.37701999999999</v>
      </c>
    </row>
    <row r="571" spans="1:63" ht="16.5" x14ac:dyDescent="0.3">
      <c r="A571">
        <v>8416</v>
      </c>
      <c r="B571" t="s">
        <v>9623</v>
      </c>
      <c r="C571" t="s">
        <v>9624</v>
      </c>
      <c r="D571" t="s">
        <v>9625</v>
      </c>
      <c r="E571" t="s">
        <v>9626</v>
      </c>
      <c r="F571" s="1">
        <v>44134</v>
      </c>
      <c r="G571" s="1">
        <v>44134</v>
      </c>
      <c r="H571" t="s">
        <v>131</v>
      </c>
      <c r="I571" t="s">
        <v>639</v>
      </c>
      <c r="J571" t="s">
        <v>5920</v>
      </c>
      <c r="K571" t="s">
        <v>67</v>
      </c>
      <c r="L571" t="s">
        <v>67</v>
      </c>
      <c r="M571" t="s">
        <v>120</v>
      </c>
      <c r="N571" t="s">
        <v>9382</v>
      </c>
      <c r="P571" t="s">
        <v>9627</v>
      </c>
      <c r="Q571" t="s">
        <v>9628</v>
      </c>
      <c r="R571" t="s">
        <v>7347</v>
      </c>
      <c r="S571" t="s">
        <v>9629</v>
      </c>
      <c r="T571" t="s">
        <v>9611</v>
      </c>
      <c r="U571" t="s">
        <v>9612</v>
      </c>
      <c r="V571" t="s">
        <v>9386</v>
      </c>
      <c r="W571" t="s">
        <v>9387</v>
      </c>
      <c r="X571" t="s">
        <v>9388</v>
      </c>
      <c r="Y571" t="s">
        <v>1755</v>
      </c>
      <c r="Z571">
        <v>485</v>
      </c>
      <c r="AA571" t="s">
        <v>9389</v>
      </c>
      <c r="AB571" t="s">
        <v>9390</v>
      </c>
      <c r="AC571" t="s">
        <v>9391</v>
      </c>
      <c r="AD571" t="s">
        <v>8926</v>
      </c>
      <c r="AE571" s="4" t="s">
        <v>9630</v>
      </c>
      <c r="AF571" s="3">
        <f>7500000</f>
        <v>7500000</v>
      </c>
      <c r="AG571" s="3" t="s">
        <v>19447</v>
      </c>
      <c r="AH571" t="s">
        <v>9631</v>
      </c>
      <c r="AI571" t="s">
        <v>9632</v>
      </c>
      <c r="AJ571" t="s">
        <v>9633</v>
      </c>
      <c r="AK571" t="s">
        <v>9634</v>
      </c>
      <c r="AL571" t="s">
        <v>9635</v>
      </c>
      <c r="AM571" t="s">
        <v>9636</v>
      </c>
      <c r="AN571" t="s">
        <v>9637</v>
      </c>
      <c r="AO571" t="s">
        <v>9638</v>
      </c>
      <c r="AP571" t="s">
        <v>9639</v>
      </c>
      <c r="AQ571" t="s">
        <v>9640</v>
      </c>
      <c r="AR571">
        <v>1</v>
      </c>
      <c r="AS571" t="s">
        <v>94</v>
      </c>
      <c r="AT571">
        <v>0</v>
      </c>
      <c r="AU571">
        <v>84925.11050651173</v>
      </c>
      <c r="AV571">
        <v>82608.715973663348</v>
      </c>
      <c r="AW571">
        <v>730.59839999999997</v>
      </c>
      <c r="AX571">
        <v>3944.3706420769799</v>
      </c>
      <c r="AY571">
        <v>440.53995849470965</v>
      </c>
      <c r="AZ571">
        <v>1624.0040366666663</v>
      </c>
      <c r="BA571">
        <v>2277.8319999999999</v>
      </c>
      <c r="BB571">
        <v>37.283307331933052</v>
      </c>
      <c r="BC571">
        <v>21.765422664726614</v>
      </c>
      <c r="BD571">
        <v>36.266377842467463</v>
      </c>
      <c r="BE571">
        <v>21.171754834740792</v>
      </c>
      <c r="BF571">
        <v>-161</v>
      </c>
      <c r="BG571" t="s">
        <v>9641</v>
      </c>
      <c r="BJ571" s="1"/>
    </row>
    <row r="572" spans="1:63" x14ac:dyDescent="0.25">
      <c r="A572">
        <v>8417</v>
      </c>
      <c r="B572" t="s">
        <v>9642</v>
      </c>
      <c r="C572" t="s">
        <v>9643</v>
      </c>
      <c r="D572" t="s">
        <v>9644</v>
      </c>
      <c r="E572" t="s">
        <v>9645</v>
      </c>
      <c r="F572" s="1">
        <v>44499</v>
      </c>
      <c r="G572" s="1">
        <v>44499</v>
      </c>
      <c r="H572" t="s">
        <v>119</v>
      </c>
      <c r="I572" t="s">
        <v>616</v>
      </c>
      <c r="J572" t="s">
        <v>5920</v>
      </c>
      <c r="K572" t="s">
        <v>132</v>
      </c>
      <c r="L572" t="s">
        <v>68</v>
      </c>
      <c r="M572" t="s">
        <v>303</v>
      </c>
      <c r="N572" t="s">
        <v>9382</v>
      </c>
      <c r="P572" t="s">
        <v>9627</v>
      </c>
      <c r="Q572" t="s">
        <v>9628</v>
      </c>
      <c r="R572" t="s">
        <v>7347</v>
      </c>
      <c r="S572" t="s">
        <v>9629</v>
      </c>
      <c r="T572" t="s">
        <v>9611</v>
      </c>
      <c r="U572" t="s">
        <v>9612</v>
      </c>
      <c r="V572" t="s">
        <v>9386</v>
      </c>
      <c r="W572" t="s">
        <v>9387</v>
      </c>
      <c r="X572" t="s">
        <v>9388</v>
      </c>
      <c r="Y572" t="s">
        <v>1755</v>
      </c>
      <c r="Z572">
        <v>485</v>
      </c>
      <c r="AA572" t="s">
        <v>9389</v>
      </c>
      <c r="AB572" t="s">
        <v>9390</v>
      </c>
      <c r="AC572" t="s">
        <v>9391</v>
      </c>
      <c r="AD572" t="s">
        <v>8926</v>
      </c>
      <c r="AE572" s="4" t="s">
        <v>9445</v>
      </c>
      <c r="AH572" t="s">
        <v>9646</v>
      </c>
      <c r="AI572" t="s">
        <v>9647</v>
      </c>
      <c r="AJ572" t="s">
        <v>9648</v>
      </c>
      <c r="AK572" t="s">
        <v>9649</v>
      </c>
      <c r="AL572" t="s">
        <v>9521</v>
      </c>
      <c r="AM572" t="s">
        <v>9617</v>
      </c>
      <c r="AN572" t="s">
        <v>9650</v>
      </c>
      <c r="AO572" t="s">
        <v>9651</v>
      </c>
      <c r="AP572" t="s">
        <v>9620</v>
      </c>
      <c r="AQ572" t="s">
        <v>9652</v>
      </c>
      <c r="AR572">
        <v>0.72</v>
      </c>
      <c r="AS572" t="s">
        <v>94</v>
      </c>
      <c r="AT572">
        <v>0</v>
      </c>
      <c r="AU572">
        <v>194604.14205228013</v>
      </c>
      <c r="AV572">
        <v>176407.67220054206</v>
      </c>
      <c r="AW572">
        <v>2699.9180799999999</v>
      </c>
      <c r="AX572">
        <v>4731.8719120769802</v>
      </c>
      <c r="AY572">
        <v>440.53995849470965</v>
      </c>
      <c r="AZ572">
        <v>1713.4753866666665</v>
      </c>
      <c r="BA572">
        <v>2864.2804099999998</v>
      </c>
      <c r="BB572">
        <v>67.941721548233517</v>
      </c>
      <c r="BC572">
        <v>42.51081767926172</v>
      </c>
      <c r="BD572">
        <v>61.58882754099556</v>
      </c>
      <c r="BE572">
        <v>38.535841586175223</v>
      </c>
      <c r="BF572">
        <v>204</v>
      </c>
      <c r="BG572" t="s">
        <v>9653</v>
      </c>
      <c r="BH572" t="s">
        <v>9653</v>
      </c>
      <c r="BI572">
        <v>9684</v>
      </c>
      <c r="BJ572" s="1">
        <v>44499</v>
      </c>
      <c r="BK572">
        <v>89.471350000000001</v>
      </c>
    </row>
    <row r="573" spans="1:63" x14ac:dyDescent="0.25">
      <c r="A573">
        <v>8418</v>
      </c>
      <c r="B573" t="s">
        <v>9654</v>
      </c>
      <c r="C573" t="s">
        <v>9655</v>
      </c>
      <c r="D573" t="s">
        <v>9656</v>
      </c>
      <c r="E573" t="s">
        <v>9657</v>
      </c>
      <c r="F573" s="1">
        <v>45350</v>
      </c>
      <c r="G573" s="1">
        <v>45350</v>
      </c>
      <c r="H573" t="s">
        <v>119</v>
      </c>
      <c r="I573" t="s">
        <v>616</v>
      </c>
      <c r="J573" t="s">
        <v>5920</v>
      </c>
      <c r="K573" t="s">
        <v>133</v>
      </c>
      <c r="L573" t="s">
        <v>133</v>
      </c>
      <c r="M573" t="s">
        <v>69</v>
      </c>
      <c r="N573" t="s">
        <v>9382</v>
      </c>
      <c r="O573" t="s">
        <v>9658</v>
      </c>
      <c r="P573" t="s">
        <v>9659</v>
      </c>
      <c r="Q573" t="s">
        <v>9660</v>
      </c>
      <c r="R573" t="s">
        <v>9661</v>
      </c>
      <c r="S573" t="s">
        <v>9662</v>
      </c>
      <c r="T573" t="s">
        <v>9663</v>
      </c>
      <c r="U573" t="s">
        <v>9664</v>
      </c>
      <c r="V573" t="s">
        <v>9386</v>
      </c>
      <c r="W573" t="s">
        <v>9387</v>
      </c>
      <c r="X573" t="s">
        <v>9388</v>
      </c>
      <c r="Y573" t="s">
        <v>1755</v>
      </c>
      <c r="Z573">
        <v>484</v>
      </c>
      <c r="AA573" t="s">
        <v>9176</v>
      </c>
      <c r="AB573" t="s">
        <v>9177</v>
      </c>
      <c r="AC573" t="s">
        <v>9178</v>
      </c>
      <c r="AD573" t="s">
        <v>8926</v>
      </c>
      <c r="AE573" s="4" t="s">
        <v>9465</v>
      </c>
      <c r="AH573" t="s">
        <v>9665</v>
      </c>
      <c r="AI573" t="s">
        <v>9666</v>
      </c>
      <c r="AJ573" t="s">
        <v>9667</v>
      </c>
      <c r="AK573" t="s">
        <v>9668</v>
      </c>
      <c r="AL573" t="s">
        <v>9669</v>
      </c>
      <c r="AM573" t="s">
        <v>9670</v>
      </c>
      <c r="AN573" t="s">
        <v>9523</v>
      </c>
      <c r="AO573" t="s">
        <v>9671</v>
      </c>
      <c r="AP573" t="s">
        <v>9672</v>
      </c>
      <c r="AQ573" t="s">
        <v>9673</v>
      </c>
      <c r="AR573">
        <v>0.49</v>
      </c>
      <c r="AS573" t="s">
        <v>94</v>
      </c>
      <c r="AT573">
        <v>0</v>
      </c>
      <c r="AU573">
        <v>117161.0505579845</v>
      </c>
      <c r="AV573">
        <v>66699.986771600365</v>
      </c>
      <c r="AW573">
        <v>28330.712744799999</v>
      </c>
      <c r="AX573">
        <v>29351.1627448</v>
      </c>
      <c r="AY573">
        <v>2001.1935169376384</v>
      </c>
      <c r="AZ573">
        <v>2681.60356</v>
      </c>
      <c r="BA573">
        <v>27475.049714799999</v>
      </c>
      <c r="BB573">
        <v>4.2642707392399481</v>
      </c>
      <c r="BC573">
        <v>3.8850813281687513</v>
      </c>
      <c r="BD573">
        <v>2.4276566362560956</v>
      </c>
      <c r="BE573">
        <v>2.2117834550074993</v>
      </c>
      <c r="BF573">
        <v>1055</v>
      </c>
      <c r="BG573" t="s">
        <v>9674</v>
      </c>
      <c r="BH573" t="s">
        <v>9674</v>
      </c>
      <c r="BI573">
        <v>4981</v>
      </c>
      <c r="BJ573" s="1">
        <v>44918</v>
      </c>
      <c r="BK573">
        <v>212.51449</v>
      </c>
    </row>
    <row r="574" spans="1:63" ht="30.75" x14ac:dyDescent="0.3">
      <c r="A574">
        <v>8419</v>
      </c>
      <c r="B574" t="s">
        <v>9675</v>
      </c>
      <c r="C574" t="s">
        <v>9676</v>
      </c>
      <c r="D574" t="s">
        <v>9677</v>
      </c>
      <c r="E574" t="s">
        <v>9678</v>
      </c>
      <c r="F574" s="1">
        <v>44650</v>
      </c>
      <c r="G574" s="1">
        <v>44650</v>
      </c>
      <c r="H574" t="s">
        <v>119</v>
      </c>
      <c r="I574" t="s">
        <v>616</v>
      </c>
      <c r="J574" t="s">
        <v>5920</v>
      </c>
      <c r="K574" t="s">
        <v>68</v>
      </c>
      <c r="L574" t="s">
        <v>133</v>
      </c>
      <c r="M574" t="s">
        <v>69</v>
      </c>
      <c r="N574" t="s">
        <v>9382</v>
      </c>
      <c r="O574" t="s">
        <v>9679</v>
      </c>
      <c r="P574" t="s">
        <v>9680</v>
      </c>
      <c r="Q574" t="s">
        <v>9681</v>
      </c>
      <c r="R574" t="s">
        <v>9198</v>
      </c>
      <c r="S574" t="s">
        <v>9682</v>
      </c>
      <c r="T574" t="s">
        <v>9663</v>
      </c>
      <c r="U574" t="s">
        <v>9664</v>
      </c>
      <c r="V574" t="s">
        <v>9386</v>
      </c>
      <c r="W574" t="s">
        <v>9387</v>
      </c>
      <c r="X574" t="s">
        <v>9388</v>
      </c>
      <c r="Y574" t="s">
        <v>1755</v>
      </c>
      <c r="Z574">
        <v>484</v>
      </c>
      <c r="AA574" t="s">
        <v>9176</v>
      </c>
      <c r="AB574" t="s">
        <v>9177</v>
      </c>
      <c r="AC574" t="s">
        <v>9178</v>
      </c>
      <c r="AD574" t="s">
        <v>8926</v>
      </c>
      <c r="AE574" s="4" t="s">
        <v>9683</v>
      </c>
      <c r="AF574" s="3">
        <f>1998000+475000</f>
        <v>2473000</v>
      </c>
      <c r="AG574" s="3" t="s">
        <v>19447</v>
      </c>
      <c r="AH574" t="s">
        <v>9684</v>
      </c>
      <c r="AI574" t="s">
        <v>9685</v>
      </c>
      <c r="AJ574" t="s">
        <v>9686</v>
      </c>
      <c r="AK574" t="s">
        <v>9668</v>
      </c>
      <c r="AL574" t="s">
        <v>9687</v>
      </c>
      <c r="AM574" t="s">
        <v>9688</v>
      </c>
      <c r="AN574" t="s">
        <v>9689</v>
      </c>
      <c r="AO574" t="s">
        <v>9524</v>
      </c>
      <c r="AP574" t="s">
        <v>9690</v>
      </c>
      <c r="AQ574" t="s">
        <v>9691</v>
      </c>
      <c r="AR574">
        <v>0.56000000000000005</v>
      </c>
      <c r="AS574" t="s">
        <v>94</v>
      </c>
      <c r="AT574">
        <v>0</v>
      </c>
      <c r="AU574">
        <v>165070.26807457217</v>
      </c>
      <c r="AV574">
        <v>125613.6476560265</v>
      </c>
      <c r="AW574">
        <v>2831.8935500000002</v>
      </c>
      <c r="AX574">
        <v>4629.0514191309203</v>
      </c>
      <c r="AY574">
        <v>1012.7178640020122</v>
      </c>
      <c r="AZ574">
        <v>5928.0514300000004</v>
      </c>
      <c r="BA574">
        <v>2173.3623699999998</v>
      </c>
      <c r="BB574">
        <v>75.951562589432413</v>
      </c>
      <c r="BC574">
        <v>20.3754890380457</v>
      </c>
      <c r="BD574">
        <v>57.796918447624769</v>
      </c>
      <c r="BE574">
        <v>15.505151416414069</v>
      </c>
      <c r="BF574">
        <v>355</v>
      </c>
      <c r="BG574" t="s">
        <v>9692</v>
      </c>
      <c r="BH574" t="s">
        <v>9692</v>
      </c>
      <c r="BJ574" s="1"/>
      <c r="BK574">
        <v>42.147570000000002</v>
      </c>
    </row>
    <row r="575" spans="1:63" x14ac:dyDescent="0.25">
      <c r="A575">
        <v>8420</v>
      </c>
      <c r="B575" t="s">
        <v>9693</v>
      </c>
      <c r="C575" t="s">
        <v>9694</v>
      </c>
      <c r="D575" t="s">
        <v>9695</v>
      </c>
      <c r="E575" t="s">
        <v>9696</v>
      </c>
      <c r="F575" s="1">
        <v>44864</v>
      </c>
      <c r="G575" s="1">
        <v>44864</v>
      </c>
      <c r="H575" t="s">
        <v>119</v>
      </c>
      <c r="I575" t="s">
        <v>616</v>
      </c>
      <c r="J575" t="s">
        <v>5920</v>
      </c>
      <c r="K575" t="s">
        <v>133</v>
      </c>
      <c r="L575" t="s">
        <v>133</v>
      </c>
      <c r="M575" t="s">
        <v>69</v>
      </c>
      <c r="N575" t="s">
        <v>9382</v>
      </c>
      <c r="O575" t="s">
        <v>9697</v>
      </c>
      <c r="P575" t="s">
        <v>9698</v>
      </c>
      <c r="Q575" t="s">
        <v>9699</v>
      </c>
      <c r="R575" t="s">
        <v>9169</v>
      </c>
      <c r="S575" t="s">
        <v>9700</v>
      </c>
      <c r="T575" t="s">
        <v>9663</v>
      </c>
      <c r="U575" t="s">
        <v>9664</v>
      </c>
      <c r="V575" t="s">
        <v>9386</v>
      </c>
      <c r="W575" t="s">
        <v>9387</v>
      </c>
      <c r="X575" t="s">
        <v>9388</v>
      </c>
      <c r="Y575" t="s">
        <v>1755</v>
      </c>
      <c r="Z575">
        <v>484</v>
      </c>
      <c r="AA575" t="s">
        <v>9176</v>
      </c>
      <c r="AB575" t="s">
        <v>9177</v>
      </c>
      <c r="AC575" t="s">
        <v>9178</v>
      </c>
      <c r="AD575" t="s">
        <v>8926</v>
      </c>
      <c r="AE575" s="4" t="s">
        <v>9701</v>
      </c>
      <c r="AH575" t="s">
        <v>9702</v>
      </c>
      <c r="AI575" t="s">
        <v>9703</v>
      </c>
      <c r="AJ575" t="s">
        <v>9704</v>
      </c>
      <c r="AK575" t="s">
        <v>9668</v>
      </c>
      <c r="AL575" t="s">
        <v>9705</v>
      </c>
      <c r="AM575" t="s">
        <v>9706</v>
      </c>
      <c r="AN575" t="s">
        <v>9707</v>
      </c>
      <c r="AO575" t="s">
        <v>9708</v>
      </c>
      <c r="AP575" t="s">
        <v>9709</v>
      </c>
      <c r="AQ575" t="s">
        <v>9710</v>
      </c>
      <c r="AR575">
        <v>0.49</v>
      </c>
      <c r="AS575" t="s">
        <v>94</v>
      </c>
      <c r="AT575">
        <v>0</v>
      </c>
      <c r="AU575">
        <v>105644.02555599382</v>
      </c>
      <c r="AV575">
        <v>60416.900011172547</v>
      </c>
      <c r="AW575">
        <v>23850.082279999999</v>
      </c>
      <c r="AX575">
        <v>25556.856133756341</v>
      </c>
      <c r="AY575">
        <v>2358.0539047840421</v>
      </c>
      <c r="AZ575">
        <v>8778.8109300000015</v>
      </c>
      <c r="BA575">
        <v>20558.395979999998</v>
      </c>
      <c r="BB575">
        <v>5.1387289970855896</v>
      </c>
      <c r="BC575">
        <v>3.6010253423267629</v>
      </c>
      <c r="BD575">
        <v>2.9387944502065451</v>
      </c>
      <c r="BE575">
        <v>2.0593950949904025</v>
      </c>
      <c r="BF575">
        <v>569</v>
      </c>
      <c r="BG575" t="s">
        <v>9711</v>
      </c>
      <c r="BH575" t="s">
        <v>9711</v>
      </c>
      <c r="BI575">
        <v>5025</v>
      </c>
      <c r="BJ575" s="1">
        <v>44557</v>
      </c>
      <c r="BK575">
        <v>181.38265000000001</v>
      </c>
    </row>
    <row r="576" spans="1:63" ht="45" x14ac:dyDescent="0.25">
      <c r="A576">
        <v>8422</v>
      </c>
      <c r="B576" t="s">
        <v>9712</v>
      </c>
      <c r="C576" t="s">
        <v>9713</v>
      </c>
      <c r="D576" t="s">
        <v>9714</v>
      </c>
      <c r="E576" t="s">
        <v>9715</v>
      </c>
      <c r="F576" s="1">
        <v>44195</v>
      </c>
      <c r="G576" s="1">
        <v>44195</v>
      </c>
      <c r="H576" t="s">
        <v>131</v>
      </c>
      <c r="I576" t="s">
        <v>639</v>
      </c>
      <c r="J576" t="s">
        <v>5920</v>
      </c>
      <c r="K576" t="s">
        <v>67</v>
      </c>
      <c r="L576" t="s">
        <v>67</v>
      </c>
      <c r="M576" t="s">
        <v>303</v>
      </c>
      <c r="N576" t="s">
        <v>9716</v>
      </c>
      <c r="P576" t="s">
        <v>9717</v>
      </c>
      <c r="Q576" t="s">
        <v>9718</v>
      </c>
      <c r="R576" t="s">
        <v>9082</v>
      </c>
      <c r="S576" t="s">
        <v>9719</v>
      </c>
      <c r="T576" t="s">
        <v>9720</v>
      </c>
      <c r="U576" t="s">
        <v>9721</v>
      </c>
      <c r="V576" t="s">
        <v>9722</v>
      </c>
      <c r="W576" t="s">
        <v>9723</v>
      </c>
      <c r="X576" t="s">
        <v>9724</v>
      </c>
      <c r="Y576" t="s">
        <v>109</v>
      </c>
      <c r="Z576">
        <v>485</v>
      </c>
      <c r="AA576" t="s">
        <v>9389</v>
      </c>
      <c r="AB576" t="s">
        <v>9390</v>
      </c>
      <c r="AC576" t="s">
        <v>9391</v>
      </c>
      <c r="AD576" t="s">
        <v>8926</v>
      </c>
      <c r="AE576" s="4" t="s">
        <v>9725</v>
      </c>
      <c r="AH576" t="s">
        <v>9726</v>
      </c>
      <c r="AI576" t="s">
        <v>9727</v>
      </c>
      <c r="AJ576" t="s">
        <v>9728</v>
      </c>
      <c r="AK576" t="s">
        <v>9729</v>
      </c>
      <c r="AL576" t="s">
        <v>9730</v>
      </c>
      <c r="AM576" t="s">
        <v>9731</v>
      </c>
      <c r="AN576" t="s">
        <v>9732</v>
      </c>
      <c r="AO576" t="s">
        <v>9733</v>
      </c>
      <c r="AP576" t="s">
        <v>9734</v>
      </c>
      <c r="AQ576" t="s">
        <v>9735</v>
      </c>
      <c r="AR576">
        <v>1</v>
      </c>
      <c r="AS576" t="s">
        <v>94</v>
      </c>
      <c r="AT576">
        <v>0</v>
      </c>
      <c r="AU576">
        <v>36126.11383952816</v>
      </c>
      <c r="AV576">
        <v>26026.236707365664</v>
      </c>
      <c r="AX576">
        <v>2538.23889542592</v>
      </c>
      <c r="AY576">
        <v>264.45216302601972</v>
      </c>
      <c r="AZ576">
        <v>12771.560710000002</v>
      </c>
      <c r="BF576">
        <v>-100</v>
      </c>
      <c r="BG576" t="s">
        <v>9736</v>
      </c>
      <c r="BJ576" s="1"/>
    </row>
    <row r="577" spans="1:63" ht="60" x14ac:dyDescent="0.25">
      <c r="A577">
        <v>8423</v>
      </c>
      <c r="B577" t="s">
        <v>9737</v>
      </c>
      <c r="C577" t="s">
        <v>9738</v>
      </c>
      <c r="D577" t="s">
        <v>9739</v>
      </c>
      <c r="E577" t="s">
        <v>9715</v>
      </c>
      <c r="F577" s="1">
        <v>44560</v>
      </c>
      <c r="G577" s="1">
        <v>44560</v>
      </c>
      <c r="H577" t="s">
        <v>119</v>
      </c>
      <c r="I577" t="s">
        <v>639</v>
      </c>
      <c r="J577" t="s">
        <v>5920</v>
      </c>
      <c r="K577" t="s">
        <v>132</v>
      </c>
      <c r="L577" t="s">
        <v>132</v>
      </c>
      <c r="M577" t="s">
        <v>303</v>
      </c>
      <c r="N577" t="s">
        <v>9382</v>
      </c>
      <c r="P577" t="s">
        <v>9740</v>
      </c>
      <c r="Q577" t="s">
        <v>9741</v>
      </c>
      <c r="R577" t="s">
        <v>7347</v>
      </c>
      <c r="S577" t="s">
        <v>9742</v>
      </c>
      <c r="T577" t="s">
        <v>9720</v>
      </c>
      <c r="U577" t="s">
        <v>9721</v>
      </c>
      <c r="V577" t="s">
        <v>9722</v>
      </c>
      <c r="W577" t="s">
        <v>9723</v>
      </c>
      <c r="X577" t="s">
        <v>9724</v>
      </c>
      <c r="Y577" t="s">
        <v>109</v>
      </c>
      <c r="Z577">
        <v>485</v>
      </c>
      <c r="AA577" t="s">
        <v>9389</v>
      </c>
      <c r="AB577" t="s">
        <v>9390</v>
      </c>
      <c r="AC577" t="s">
        <v>9391</v>
      </c>
      <c r="AD577" t="s">
        <v>8926</v>
      </c>
      <c r="AE577" s="4" t="s">
        <v>9743</v>
      </c>
      <c r="AH577" t="s">
        <v>9744</v>
      </c>
      <c r="AI577" t="s">
        <v>9745</v>
      </c>
      <c r="AJ577" t="s">
        <v>9746</v>
      </c>
      <c r="AK577" t="s">
        <v>9747</v>
      </c>
      <c r="AL577" t="s">
        <v>9748</v>
      </c>
      <c r="AM577" t="s">
        <v>9749</v>
      </c>
      <c r="AN577" t="s">
        <v>9750</v>
      </c>
      <c r="AO577" t="s">
        <v>9733</v>
      </c>
      <c r="AP577" t="s">
        <v>9751</v>
      </c>
      <c r="AQ577" t="s">
        <v>9752</v>
      </c>
      <c r="AR577">
        <v>0.81</v>
      </c>
      <c r="AS577" t="s">
        <v>890</v>
      </c>
      <c r="AT577">
        <v>0</v>
      </c>
      <c r="AU577">
        <v>28410.519790971361</v>
      </c>
      <c r="AV577">
        <v>24878.331727815999</v>
      </c>
      <c r="AW577">
        <v>1928.2055</v>
      </c>
      <c r="AX577">
        <v>5253.796849519711</v>
      </c>
      <c r="AY577">
        <v>974.75669324366572</v>
      </c>
      <c r="AZ577">
        <v>3996.9695499999998</v>
      </c>
      <c r="BA577">
        <v>1820.3853800000002</v>
      </c>
      <c r="BB577">
        <v>15.60687099726727</v>
      </c>
      <c r="BC577">
        <v>4.8837521748000619</v>
      </c>
      <c r="BD577">
        <v>13.666519189368572</v>
      </c>
      <c r="BE577">
        <v>4.2765710580110676</v>
      </c>
      <c r="BF577">
        <v>265</v>
      </c>
      <c r="BG577" t="s">
        <v>9753</v>
      </c>
      <c r="BH577" t="s">
        <v>9753</v>
      </c>
      <c r="BJ577" s="1"/>
      <c r="BK577">
        <v>14.133929999999999</v>
      </c>
    </row>
    <row r="578" spans="1:63" ht="45" x14ac:dyDescent="0.25">
      <c r="A578">
        <v>8424</v>
      </c>
      <c r="B578" t="s">
        <v>9754</v>
      </c>
      <c r="C578" t="s">
        <v>9755</v>
      </c>
      <c r="D578" t="s">
        <v>9756</v>
      </c>
      <c r="E578" t="s">
        <v>9757</v>
      </c>
      <c r="F578" s="1">
        <v>44711</v>
      </c>
      <c r="G578" s="1">
        <v>44711</v>
      </c>
      <c r="H578" t="s">
        <v>119</v>
      </c>
      <c r="I578" t="s">
        <v>639</v>
      </c>
      <c r="J578" t="s">
        <v>5920</v>
      </c>
      <c r="K578" t="s">
        <v>68</v>
      </c>
      <c r="L578" t="s">
        <v>68</v>
      </c>
      <c r="M578" t="s">
        <v>303</v>
      </c>
      <c r="N578" t="s">
        <v>9758</v>
      </c>
      <c r="P578" t="s">
        <v>9759</v>
      </c>
      <c r="Q578" t="s">
        <v>9760</v>
      </c>
      <c r="R578" t="s">
        <v>7347</v>
      </c>
      <c r="S578" t="s">
        <v>9761</v>
      </c>
      <c r="T578" t="s">
        <v>9720</v>
      </c>
      <c r="U578" t="s">
        <v>9721</v>
      </c>
      <c r="V578" t="s">
        <v>9722</v>
      </c>
      <c r="W578" t="s">
        <v>9723</v>
      </c>
      <c r="X578" t="s">
        <v>9724</v>
      </c>
      <c r="Y578" t="s">
        <v>109</v>
      </c>
      <c r="Z578">
        <v>485</v>
      </c>
      <c r="AA578" t="s">
        <v>9389</v>
      </c>
      <c r="AB578" t="s">
        <v>9390</v>
      </c>
      <c r="AC578" t="s">
        <v>9391</v>
      </c>
      <c r="AD578" t="s">
        <v>8926</v>
      </c>
      <c r="AE578" s="4" t="s">
        <v>9762</v>
      </c>
      <c r="AH578" t="s">
        <v>9763</v>
      </c>
      <c r="AI578" t="s">
        <v>9764</v>
      </c>
      <c r="AJ578" t="s">
        <v>9765</v>
      </c>
      <c r="AK578" t="s">
        <v>9766</v>
      </c>
      <c r="AL578" t="s">
        <v>9767</v>
      </c>
      <c r="AM578" t="s">
        <v>9768</v>
      </c>
      <c r="AN578" t="s">
        <v>9769</v>
      </c>
      <c r="AO578" t="s">
        <v>9770</v>
      </c>
      <c r="AP578" t="s">
        <v>9771</v>
      </c>
      <c r="AQ578" t="s">
        <v>9772</v>
      </c>
      <c r="AR578">
        <v>0.64</v>
      </c>
      <c r="AS578" t="s">
        <v>94</v>
      </c>
      <c r="AT578">
        <v>0</v>
      </c>
      <c r="AU578">
        <v>43197.79005334503</v>
      </c>
      <c r="AV578">
        <v>41050.957179485711</v>
      </c>
      <c r="AW578">
        <v>2591.4934800000001</v>
      </c>
      <c r="AX578">
        <v>3372.176043814422</v>
      </c>
      <c r="AY578">
        <v>470.86191616110409</v>
      </c>
      <c r="AZ578">
        <v>3585.6426100000003</v>
      </c>
      <c r="BA578">
        <v>2691.6358399999999</v>
      </c>
      <c r="BB578">
        <v>16.048898373022492</v>
      </c>
      <c r="BC578">
        <v>6.8816112583543321</v>
      </c>
      <c r="BD578">
        <v>15.251304269854613</v>
      </c>
      <c r="BE578">
        <v>6.5396106778544629</v>
      </c>
      <c r="BF578">
        <v>416</v>
      </c>
      <c r="BG578" t="s">
        <v>9773</v>
      </c>
      <c r="BH578" t="s">
        <v>9773</v>
      </c>
      <c r="BJ578" s="1"/>
      <c r="BK578">
        <v>2.7180800000000001</v>
      </c>
    </row>
    <row r="579" spans="1:63" ht="90" x14ac:dyDescent="0.25">
      <c r="A579">
        <v>8425</v>
      </c>
      <c r="B579" t="s">
        <v>9774</v>
      </c>
      <c r="C579" t="s">
        <v>9775</v>
      </c>
      <c r="D579" t="s">
        <v>9776</v>
      </c>
      <c r="E579" t="s">
        <v>9777</v>
      </c>
      <c r="F579" s="1">
        <v>44834</v>
      </c>
      <c r="G579" s="1">
        <v>44834</v>
      </c>
      <c r="H579" t="s">
        <v>119</v>
      </c>
      <c r="I579" t="s">
        <v>66</v>
      </c>
      <c r="J579" t="s">
        <v>5920</v>
      </c>
      <c r="K579" t="s">
        <v>100</v>
      </c>
      <c r="L579" t="s">
        <v>100</v>
      </c>
      <c r="M579" t="s">
        <v>303</v>
      </c>
      <c r="N579" t="s">
        <v>9778</v>
      </c>
      <c r="P579" t="s">
        <v>9759</v>
      </c>
      <c r="Q579" t="s">
        <v>9760</v>
      </c>
      <c r="R579" t="s">
        <v>7347</v>
      </c>
      <c r="S579" t="s">
        <v>9761</v>
      </c>
      <c r="T579" t="s">
        <v>9720</v>
      </c>
      <c r="U579" t="s">
        <v>9721</v>
      </c>
      <c r="V579" t="s">
        <v>9722</v>
      </c>
      <c r="W579" t="s">
        <v>9723</v>
      </c>
      <c r="X579" t="s">
        <v>9724</v>
      </c>
      <c r="Y579" t="s">
        <v>109</v>
      </c>
      <c r="Z579">
        <v>485</v>
      </c>
      <c r="AA579" t="s">
        <v>9389</v>
      </c>
      <c r="AB579" t="s">
        <v>9390</v>
      </c>
      <c r="AC579" t="s">
        <v>9391</v>
      </c>
      <c r="AD579" t="s">
        <v>8926</v>
      </c>
      <c r="AE579" s="4" t="s">
        <v>9779</v>
      </c>
      <c r="AH579" t="s">
        <v>9780</v>
      </c>
      <c r="AI579" t="s">
        <v>9781</v>
      </c>
      <c r="AJ579" t="s">
        <v>9782</v>
      </c>
      <c r="AK579" t="s">
        <v>9783</v>
      </c>
      <c r="AL579" t="s">
        <v>9784</v>
      </c>
      <c r="AM579" t="s">
        <v>9785</v>
      </c>
      <c r="AN579" t="s">
        <v>9786</v>
      </c>
      <c r="AO579" t="s">
        <v>9787</v>
      </c>
      <c r="AP579" t="s">
        <v>9788</v>
      </c>
      <c r="AQ579" t="s">
        <v>9789</v>
      </c>
      <c r="AR579">
        <v>0.36</v>
      </c>
      <c r="AS579" t="s">
        <v>94</v>
      </c>
      <c r="AT579">
        <v>0</v>
      </c>
      <c r="AU579">
        <v>62001.595037309686</v>
      </c>
      <c r="AV579">
        <v>58305.663225487006</v>
      </c>
      <c r="AW579">
        <v>4249.9195300000001</v>
      </c>
      <c r="AX579">
        <v>5858.4483438144216</v>
      </c>
      <c r="AY579">
        <v>470.86191616110409</v>
      </c>
      <c r="AZ579">
        <v>3586.72982</v>
      </c>
      <c r="BA579">
        <v>2993.8657400000002</v>
      </c>
      <c r="BB579">
        <v>20.709544255417978</v>
      </c>
      <c r="BC579">
        <v>9.4218820275454949</v>
      </c>
      <c r="BD579">
        <v>19.475042733708896</v>
      </c>
      <c r="BE579">
        <v>8.8602410973098937</v>
      </c>
      <c r="BF579">
        <v>539</v>
      </c>
      <c r="BG579" t="s">
        <v>9790</v>
      </c>
      <c r="BH579" t="s">
        <v>9790</v>
      </c>
      <c r="BJ579" s="1"/>
      <c r="BK579">
        <v>3.8052899999999998</v>
      </c>
    </row>
    <row r="580" spans="1:63" ht="45" x14ac:dyDescent="0.25">
      <c r="A580">
        <v>8426</v>
      </c>
      <c r="B580" t="s">
        <v>9791</v>
      </c>
      <c r="C580" t="s">
        <v>9792</v>
      </c>
      <c r="D580" t="s">
        <v>9793</v>
      </c>
      <c r="E580" t="s">
        <v>9715</v>
      </c>
      <c r="F580" s="1">
        <v>44134</v>
      </c>
      <c r="G580" s="1">
        <v>44134</v>
      </c>
      <c r="H580" t="s">
        <v>131</v>
      </c>
      <c r="I580" t="s">
        <v>66</v>
      </c>
      <c r="J580" t="s">
        <v>5920</v>
      </c>
      <c r="K580" t="s">
        <v>67</v>
      </c>
      <c r="L580" t="s">
        <v>67</v>
      </c>
      <c r="M580" t="s">
        <v>303</v>
      </c>
      <c r="N580" t="s">
        <v>9794</v>
      </c>
      <c r="P580" t="s">
        <v>9795</v>
      </c>
      <c r="Q580" t="s">
        <v>9796</v>
      </c>
      <c r="R580" t="s">
        <v>7347</v>
      </c>
      <c r="S580" t="s">
        <v>9797</v>
      </c>
      <c r="T580" t="s">
        <v>9720</v>
      </c>
      <c r="U580" t="s">
        <v>9721</v>
      </c>
      <c r="V580" t="s">
        <v>9722</v>
      </c>
      <c r="W580" t="s">
        <v>9723</v>
      </c>
      <c r="X580" t="s">
        <v>9724</v>
      </c>
      <c r="Y580" t="s">
        <v>109</v>
      </c>
      <c r="Z580">
        <v>485</v>
      </c>
      <c r="AA580" t="s">
        <v>9389</v>
      </c>
      <c r="AB580" t="s">
        <v>9390</v>
      </c>
      <c r="AC580" t="s">
        <v>9391</v>
      </c>
      <c r="AD580" t="s">
        <v>8926</v>
      </c>
      <c r="AE580" s="4" t="s">
        <v>9798</v>
      </c>
      <c r="AH580" t="s">
        <v>9799</v>
      </c>
      <c r="AI580" t="s">
        <v>9800</v>
      </c>
      <c r="AJ580" t="s">
        <v>9801</v>
      </c>
      <c r="AK580" t="s">
        <v>9802</v>
      </c>
      <c r="AL580" t="s">
        <v>9803</v>
      </c>
      <c r="AM580" t="s">
        <v>9804</v>
      </c>
      <c r="AN580" t="s">
        <v>9805</v>
      </c>
      <c r="AO580" t="s">
        <v>9806</v>
      </c>
      <c r="AP580" t="s">
        <v>9807</v>
      </c>
      <c r="AQ580" t="s">
        <v>9808</v>
      </c>
      <c r="AR580">
        <v>1</v>
      </c>
      <c r="AS580" t="s">
        <v>94</v>
      </c>
      <c r="AT580">
        <v>0</v>
      </c>
      <c r="AU580">
        <v>14759.960059611596</v>
      </c>
      <c r="AV580">
        <v>14143.900262261359</v>
      </c>
      <c r="AW580">
        <v>24.590160000000001</v>
      </c>
      <c r="AX580">
        <v>928.54167381442198</v>
      </c>
      <c r="AY580">
        <v>470.86191616110409</v>
      </c>
      <c r="AZ580">
        <v>3582.9245299999998</v>
      </c>
      <c r="BA580">
        <v>245.89529999999999</v>
      </c>
      <c r="BB580">
        <v>60.025385030179898</v>
      </c>
      <c r="BC580">
        <v>3.8549633346449723</v>
      </c>
      <c r="BD580">
        <v>57.520010599069437</v>
      </c>
      <c r="BE580">
        <v>3.6940626329396538</v>
      </c>
      <c r="BF580">
        <v>-161</v>
      </c>
      <c r="BG580" t="s">
        <v>9809</v>
      </c>
      <c r="BJ580" s="1"/>
    </row>
    <row r="581" spans="1:63" ht="45" x14ac:dyDescent="0.25">
      <c r="A581">
        <v>8427</v>
      </c>
      <c r="B581" t="s">
        <v>9810</v>
      </c>
      <c r="C581" t="s">
        <v>9811</v>
      </c>
      <c r="D581" t="s">
        <v>9812</v>
      </c>
      <c r="E581" t="s">
        <v>9715</v>
      </c>
      <c r="F581" s="1">
        <v>44195</v>
      </c>
      <c r="G581" s="1">
        <v>44195</v>
      </c>
      <c r="H581" t="s">
        <v>131</v>
      </c>
      <c r="I581" t="s">
        <v>66</v>
      </c>
      <c r="J581" t="s">
        <v>5920</v>
      </c>
      <c r="K581" t="s">
        <v>67</v>
      </c>
      <c r="L581" t="s">
        <v>67</v>
      </c>
      <c r="M581" t="s">
        <v>303</v>
      </c>
      <c r="N581" t="s">
        <v>9813</v>
      </c>
      <c r="P581" t="s">
        <v>9759</v>
      </c>
      <c r="Q581" t="s">
        <v>9760</v>
      </c>
      <c r="R581" t="s">
        <v>7347</v>
      </c>
      <c r="S581" t="s">
        <v>9761</v>
      </c>
      <c r="T581" t="s">
        <v>9720</v>
      </c>
      <c r="U581" t="s">
        <v>9721</v>
      </c>
      <c r="V581" t="s">
        <v>9722</v>
      </c>
      <c r="W581" t="s">
        <v>9723</v>
      </c>
      <c r="X581" t="s">
        <v>9724</v>
      </c>
      <c r="Y581" t="s">
        <v>109</v>
      </c>
      <c r="Z581">
        <v>485</v>
      </c>
      <c r="AA581" t="s">
        <v>9389</v>
      </c>
      <c r="AB581" t="s">
        <v>9390</v>
      </c>
      <c r="AC581" t="s">
        <v>9391</v>
      </c>
      <c r="AD581" t="s">
        <v>8926</v>
      </c>
      <c r="AE581" s="4" t="s">
        <v>9814</v>
      </c>
      <c r="AH581" t="s">
        <v>9815</v>
      </c>
      <c r="AI581" t="s">
        <v>9816</v>
      </c>
      <c r="AJ581" t="s">
        <v>9817</v>
      </c>
      <c r="AK581" t="s">
        <v>9818</v>
      </c>
      <c r="AL581" t="s">
        <v>9819</v>
      </c>
      <c r="AM581" t="s">
        <v>9820</v>
      </c>
      <c r="AN581" t="s">
        <v>9821</v>
      </c>
      <c r="AO581" t="s">
        <v>9822</v>
      </c>
      <c r="AP581" t="s">
        <v>9823</v>
      </c>
      <c r="AQ581" t="s">
        <v>9824</v>
      </c>
      <c r="AR581">
        <v>1</v>
      </c>
      <c r="AS581" t="s">
        <v>94</v>
      </c>
      <c r="AT581">
        <v>0</v>
      </c>
      <c r="AU581">
        <v>13429.178589915453</v>
      </c>
      <c r="AV581">
        <v>11144.81880328943</v>
      </c>
      <c r="AW581">
        <v>0</v>
      </c>
      <c r="AX581">
        <v>1967.8393538144221</v>
      </c>
      <c r="AY581">
        <v>470.86191616110409</v>
      </c>
      <c r="AZ581">
        <v>3582.9245299999998</v>
      </c>
      <c r="BA581">
        <v>686.97670000000005</v>
      </c>
      <c r="BB581">
        <v>19.5482300781314</v>
      </c>
      <c r="BC581">
        <v>3.1450794448272177</v>
      </c>
      <c r="BD581">
        <v>16.222993885075624</v>
      </c>
      <c r="BE581">
        <v>2.6100881971195924</v>
      </c>
      <c r="BF581">
        <v>-100</v>
      </c>
      <c r="BG581" t="s">
        <v>9825</v>
      </c>
      <c r="BJ581" s="1"/>
    </row>
    <row r="582" spans="1:63" ht="45" x14ac:dyDescent="0.25">
      <c r="A582">
        <v>8428</v>
      </c>
      <c r="B582" t="s">
        <v>9826</v>
      </c>
      <c r="C582" t="s">
        <v>9827</v>
      </c>
      <c r="D582" t="s">
        <v>9828</v>
      </c>
      <c r="E582" t="s">
        <v>9715</v>
      </c>
      <c r="F582" s="1">
        <v>44255</v>
      </c>
      <c r="G582" s="1">
        <v>44255</v>
      </c>
      <c r="H582" t="s">
        <v>131</v>
      </c>
      <c r="I582" t="s">
        <v>66</v>
      </c>
      <c r="J582" t="s">
        <v>5920</v>
      </c>
      <c r="K582" t="s">
        <v>67</v>
      </c>
      <c r="L582" t="s">
        <v>67</v>
      </c>
      <c r="M582" t="s">
        <v>303</v>
      </c>
      <c r="N582" t="s">
        <v>9758</v>
      </c>
      <c r="P582" t="s">
        <v>9759</v>
      </c>
      <c r="Q582" t="s">
        <v>9760</v>
      </c>
      <c r="R582" t="s">
        <v>7347</v>
      </c>
      <c r="S582" t="s">
        <v>9761</v>
      </c>
      <c r="T582" t="s">
        <v>9720</v>
      </c>
      <c r="U582" t="s">
        <v>9721</v>
      </c>
      <c r="V582" t="s">
        <v>9722</v>
      </c>
      <c r="W582" t="s">
        <v>9723</v>
      </c>
      <c r="X582" t="s">
        <v>9724</v>
      </c>
      <c r="Y582" t="s">
        <v>109</v>
      </c>
      <c r="Z582">
        <v>485</v>
      </c>
      <c r="AA582" t="s">
        <v>9389</v>
      </c>
      <c r="AB582" t="s">
        <v>9390</v>
      </c>
      <c r="AC582" t="s">
        <v>9391</v>
      </c>
      <c r="AD582" t="s">
        <v>8926</v>
      </c>
      <c r="AE582" s="4" t="s">
        <v>9829</v>
      </c>
      <c r="AH582" t="s">
        <v>9830</v>
      </c>
      <c r="AI582" t="s">
        <v>9831</v>
      </c>
      <c r="AJ582" t="s">
        <v>9832</v>
      </c>
      <c r="AK582" t="s">
        <v>9833</v>
      </c>
      <c r="AL582" t="s">
        <v>9834</v>
      </c>
      <c r="AM582" t="s">
        <v>9835</v>
      </c>
      <c r="AN582" t="s">
        <v>9836</v>
      </c>
      <c r="AO582" t="s">
        <v>9837</v>
      </c>
      <c r="AP582" t="s">
        <v>9838</v>
      </c>
      <c r="AQ582" t="s">
        <v>9839</v>
      </c>
      <c r="AR582">
        <v>1</v>
      </c>
      <c r="AS582" t="s">
        <v>94</v>
      </c>
      <c r="AT582">
        <v>0</v>
      </c>
      <c r="AU582">
        <v>14759.960059611596</v>
      </c>
      <c r="AV582">
        <v>14272.421796084296</v>
      </c>
      <c r="AW582">
        <v>35.791580506999999</v>
      </c>
      <c r="AX582">
        <v>711.32039432142199</v>
      </c>
      <c r="AY582">
        <v>470.86191616110409</v>
      </c>
      <c r="AZ582">
        <v>3595.3110999999999</v>
      </c>
      <c r="BA582">
        <v>4.5999999999999999E-3</v>
      </c>
      <c r="BB582">
        <v>3208686.9694807818</v>
      </c>
      <c r="BC582">
        <v>4.1053307389978562</v>
      </c>
      <c r="BD582">
        <v>3102700.3904531081</v>
      </c>
      <c r="BE582">
        <v>3.9697269967375317</v>
      </c>
      <c r="BF582">
        <v>-40</v>
      </c>
      <c r="BG582" t="s">
        <v>9840</v>
      </c>
      <c r="BH582" t="s">
        <v>9840</v>
      </c>
      <c r="BJ582" s="1"/>
      <c r="BK582">
        <v>12.386570000000001</v>
      </c>
    </row>
    <row r="583" spans="1:63" ht="60" x14ac:dyDescent="0.25">
      <c r="A583">
        <v>8429</v>
      </c>
      <c r="B583" t="s">
        <v>9841</v>
      </c>
      <c r="C583" t="s">
        <v>9842</v>
      </c>
      <c r="D583" t="s">
        <v>9843</v>
      </c>
      <c r="E583" t="s">
        <v>9844</v>
      </c>
      <c r="F583" s="1">
        <v>44346</v>
      </c>
      <c r="G583" s="1">
        <v>44560</v>
      </c>
      <c r="H583" t="s">
        <v>119</v>
      </c>
      <c r="I583" t="s">
        <v>66</v>
      </c>
      <c r="J583" t="s">
        <v>5920</v>
      </c>
      <c r="K583" t="s">
        <v>100</v>
      </c>
      <c r="L583" t="s">
        <v>100</v>
      </c>
      <c r="M583" t="s">
        <v>303</v>
      </c>
      <c r="N583" t="s">
        <v>9845</v>
      </c>
      <c r="P583" t="s">
        <v>9846</v>
      </c>
      <c r="Q583" t="s">
        <v>9847</v>
      </c>
      <c r="R583" t="s">
        <v>9082</v>
      </c>
      <c r="S583" t="s">
        <v>9848</v>
      </c>
      <c r="T583" t="s">
        <v>9720</v>
      </c>
      <c r="U583" t="s">
        <v>9721</v>
      </c>
      <c r="V583" t="s">
        <v>9722</v>
      </c>
      <c r="W583" t="s">
        <v>9723</v>
      </c>
      <c r="X583" t="s">
        <v>9724</v>
      </c>
      <c r="Y583" t="s">
        <v>109</v>
      </c>
      <c r="Z583">
        <v>471</v>
      </c>
      <c r="AA583" t="s">
        <v>9086</v>
      </c>
      <c r="AB583" t="s">
        <v>9087</v>
      </c>
      <c r="AC583" t="s">
        <v>9088</v>
      </c>
      <c r="AD583" t="s">
        <v>8926</v>
      </c>
      <c r="AE583" s="4" t="s">
        <v>9849</v>
      </c>
      <c r="AH583" t="s">
        <v>9850</v>
      </c>
      <c r="AI583" t="s">
        <v>9851</v>
      </c>
      <c r="AJ583" t="s">
        <v>9852</v>
      </c>
      <c r="AK583" t="s">
        <v>9853</v>
      </c>
      <c r="AL583" t="s">
        <v>9854</v>
      </c>
      <c r="AM583" t="s">
        <v>9855</v>
      </c>
      <c r="AN583" t="s">
        <v>9856</v>
      </c>
      <c r="AO583" t="s">
        <v>9844</v>
      </c>
      <c r="AP583" t="s">
        <v>9857</v>
      </c>
      <c r="AQ583" t="s">
        <v>9858</v>
      </c>
      <c r="AR583">
        <v>0.36</v>
      </c>
      <c r="AS583" t="s">
        <v>94</v>
      </c>
      <c r="AT583">
        <v>0</v>
      </c>
      <c r="AU583">
        <v>20966.452929162391</v>
      </c>
      <c r="AV583">
        <v>10097.215279296825</v>
      </c>
      <c r="AW583">
        <v>1502.2973508</v>
      </c>
      <c r="AX583">
        <v>3741.1768279002031</v>
      </c>
      <c r="AY583">
        <v>1654.8223891344535</v>
      </c>
      <c r="AZ583">
        <v>2400.6603499999997</v>
      </c>
      <c r="BA583">
        <v>2463.1785899999995</v>
      </c>
      <c r="BB583">
        <v>8.5119499715862634</v>
      </c>
      <c r="BC583">
        <v>4.3106799357057639</v>
      </c>
      <c r="BD583">
        <v>4.0992623597369056</v>
      </c>
      <c r="BE583">
        <v>2.0759764876788505</v>
      </c>
      <c r="BF583">
        <v>265</v>
      </c>
      <c r="BG583" t="s">
        <v>9859</v>
      </c>
      <c r="BH583" t="s">
        <v>9859</v>
      </c>
      <c r="BI583">
        <v>5169</v>
      </c>
      <c r="BJ583" s="1">
        <v>44347</v>
      </c>
      <c r="BK583">
        <v>73.618939999999995</v>
      </c>
    </row>
    <row r="584" spans="1:63" ht="60" x14ac:dyDescent="0.25">
      <c r="A584">
        <v>8430</v>
      </c>
      <c r="B584" t="s">
        <v>9860</v>
      </c>
      <c r="C584" t="s">
        <v>9861</v>
      </c>
      <c r="D584" t="s">
        <v>9862</v>
      </c>
      <c r="E584" t="s">
        <v>9715</v>
      </c>
      <c r="F584" s="1">
        <v>44469</v>
      </c>
      <c r="G584" s="1">
        <v>44469</v>
      </c>
      <c r="H584" t="s">
        <v>119</v>
      </c>
      <c r="I584" t="s">
        <v>66</v>
      </c>
      <c r="J584" t="s">
        <v>5920</v>
      </c>
      <c r="K584" t="s">
        <v>133</v>
      </c>
      <c r="L584" t="s">
        <v>133</v>
      </c>
      <c r="M584" t="s">
        <v>303</v>
      </c>
      <c r="N584" t="s">
        <v>6846</v>
      </c>
      <c r="P584" t="s">
        <v>9795</v>
      </c>
      <c r="Q584" t="s">
        <v>9796</v>
      </c>
      <c r="R584" t="s">
        <v>7347</v>
      </c>
      <c r="S584" t="s">
        <v>9797</v>
      </c>
      <c r="T584" t="s">
        <v>9720</v>
      </c>
      <c r="U584" t="s">
        <v>9721</v>
      </c>
      <c r="V584" t="s">
        <v>9722</v>
      </c>
      <c r="W584" t="s">
        <v>9723</v>
      </c>
      <c r="X584" t="s">
        <v>9724</v>
      </c>
      <c r="Y584" t="s">
        <v>109</v>
      </c>
      <c r="Z584">
        <v>485</v>
      </c>
      <c r="AA584" t="s">
        <v>9389</v>
      </c>
      <c r="AB584" t="s">
        <v>9390</v>
      </c>
      <c r="AC584" t="s">
        <v>9391</v>
      </c>
      <c r="AD584" t="s">
        <v>8926</v>
      </c>
      <c r="AE584" s="4" t="s">
        <v>9863</v>
      </c>
      <c r="AH584" t="s">
        <v>9864</v>
      </c>
      <c r="AI584" t="s">
        <v>9865</v>
      </c>
      <c r="AJ584" t="s">
        <v>9866</v>
      </c>
      <c r="AK584" t="s">
        <v>9867</v>
      </c>
      <c r="AL584" t="s">
        <v>9868</v>
      </c>
      <c r="AM584" t="s">
        <v>9869</v>
      </c>
      <c r="AN584" t="s">
        <v>9870</v>
      </c>
      <c r="AO584" t="s">
        <v>9733</v>
      </c>
      <c r="AP584" t="s">
        <v>9871</v>
      </c>
      <c r="AQ584" t="s">
        <v>9872</v>
      </c>
      <c r="AR584">
        <v>0.49</v>
      </c>
      <c r="AS584" t="s">
        <v>94</v>
      </c>
      <c r="AT584">
        <v>0</v>
      </c>
      <c r="AU584">
        <v>13677.869934121845</v>
      </c>
      <c r="AV584">
        <v>9366.1379604094436</v>
      </c>
      <c r="AW584">
        <v>389.80878999999999</v>
      </c>
      <c r="AX584">
        <v>1065.3376038144222</v>
      </c>
      <c r="AY584">
        <v>470.86191616110409</v>
      </c>
      <c r="AZ584">
        <v>3591.6223300000001</v>
      </c>
      <c r="BA584">
        <v>321.93896000000001</v>
      </c>
      <c r="BB584">
        <v>42.485910789181425</v>
      </c>
      <c r="BC584">
        <v>3.4949931585514653</v>
      </c>
      <c r="BD584">
        <v>29.092899972123426</v>
      </c>
      <c r="BE584">
        <v>2.3932518916573415</v>
      </c>
      <c r="BF584">
        <v>174</v>
      </c>
      <c r="BG584" t="s">
        <v>9873</v>
      </c>
      <c r="BH584" t="s">
        <v>9873</v>
      </c>
      <c r="BJ584" s="1"/>
      <c r="BK584">
        <v>8.6978000000000009</v>
      </c>
    </row>
    <row r="585" spans="1:63" ht="45" x14ac:dyDescent="0.25">
      <c r="A585">
        <v>8431</v>
      </c>
      <c r="B585" t="s">
        <v>9874</v>
      </c>
      <c r="C585" t="s">
        <v>9875</v>
      </c>
      <c r="D585" t="s">
        <v>9876</v>
      </c>
      <c r="E585" t="s">
        <v>9715</v>
      </c>
      <c r="F585" s="1">
        <v>44711</v>
      </c>
      <c r="G585" s="1">
        <v>44711</v>
      </c>
      <c r="H585" t="s">
        <v>119</v>
      </c>
      <c r="I585" t="s">
        <v>66</v>
      </c>
      <c r="J585" t="s">
        <v>5920</v>
      </c>
      <c r="K585" t="s">
        <v>100</v>
      </c>
      <c r="L585" t="s">
        <v>133</v>
      </c>
      <c r="M585" t="s">
        <v>303</v>
      </c>
      <c r="N585" t="s">
        <v>9794</v>
      </c>
      <c r="P585" t="s">
        <v>9759</v>
      </c>
      <c r="Q585" t="s">
        <v>9760</v>
      </c>
      <c r="R585" t="s">
        <v>7347</v>
      </c>
      <c r="S585" t="s">
        <v>9761</v>
      </c>
      <c r="T585" t="s">
        <v>9720</v>
      </c>
      <c r="U585" t="s">
        <v>9721</v>
      </c>
      <c r="V585" t="s">
        <v>9722</v>
      </c>
      <c r="W585" t="s">
        <v>9723</v>
      </c>
      <c r="X585" t="s">
        <v>9724</v>
      </c>
      <c r="Y585" t="s">
        <v>109</v>
      </c>
      <c r="Z585">
        <v>485</v>
      </c>
      <c r="AA585" t="s">
        <v>9389</v>
      </c>
      <c r="AB585" t="s">
        <v>9390</v>
      </c>
      <c r="AC585" t="s">
        <v>9391</v>
      </c>
      <c r="AD585" t="s">
        <v>8926</v>
      </c>
      <c r="AE585" s="4" t="s">
        <v>9762</v>
      </c>
      <c r="AH585" t="s">
        <v>9877</v>
      </c>
      <c r="AI585" t="s">
        <v>9878</v>
      </c>
      <c r="AJ585" t="s">
        <v>9879</v>
      </c>
      <c r="AK585" t="s">
        <v>9880</v>
      </c>
      <c r="AL585" t="s">
        <v>9834</v>
      </c>
      <c r="AM585" t="s">
        <v>9881</v>
      </c>
      <c r="AN585" t="s">
        <v>9882</v>
      </c>
      <c r="AO585" t="s">
        <v>9837</v>
      </c>
      <c r="AP585" t="s">
        <v>9838</v>
      </c>
      <c r="AQ585" t="s">
        <v>9883</v>
      </c>
      <c r="AR585">
        <v>0.42</v>
      </c>
      <c r="AS585" t="s">
        <v>890</v>
      </c>
      <c r="AT585">
        <v>0</v>
      </c>
      <c r="AU585">
        <v>13677.869934121845</v>
      </c>
      <c r="AV585">
        <v>8758.940760668338</v>
      </c>
      <c r="AW585">
        <v>112.09123000000001</v>
      </c>
      <c r="AX585">
        <v>892.77379381442199</v>
      </c>
      <c r="AY585">
        <v>470.86191616110409</v>
      </c>
      <c r="AZ585">
        <v>3587.8170399999999</v>
      </c>
      <c r="BA585">
        <v>197.05216999999999</v>
      </c>
      <c r="BB585">
        <v>69.4124298865719</v>
      </c>
      <c r="BC585">
        <v>3.6138289529222192</v>
      </c>
      <c r="BD585">
        <v>44.449856911843888</v>
      </c>
      <c r="BE585">
        <v>2.3141990580615963</v>
      </c>
      <c r="BF585">
        <v>416</v>
      </c>
      <c r="BG585" t="s">
        <v>9884</v>
      </c>
      <c r="BH585" t="s">
        <v>9884</v>
      </c>
      <c r="BJ585" s="1"/>
      <c r="BK585">
        <v>4.8925099999999997</v>
      </c>
    </row>
    <row r="586" spans="1:63" ht="45" x14ac:dyDescent="0.25">
      <c r="A586">
        <v>8432</v>
      </c>
      <c r="B586" t="s">
        <v>9885</v>
      </c>
      <c r="C586" t="s">
        <v>9886</v>
      </c>
      <c r="D586" t="s">
        <v>9887</v>
      </c>
      <c r="E586" t="s">
        <v>9715</v>
      </c>
      <c r="F586" s="1">
        <v>44834</v>
      </c>
      <c r="G586" s="1">
        <v>44834</v>
      </c>
      <c r="H586" t="s">
        <v>119</v>
      </c>
      <c r="I586" t="s">
        <v>66</v>
      </c>
      <c r="J586" t="s">
        <v>5920</v>
      </c>
      <c r="K586" t="s">
        <v>133</v>
      </c>
      <c r="L586" t="s">
        <v>133</v>
      </c>
      <c r="M586" t="s">
        <v>303</v>
      </c>
      <c r="N586" t="s">
        <v>9165</v>
      </c>
      <c r="P586" t="s">
        <v>9888</v>
      </c>
      <c r="Q586" t="s">
        <v>9889</v>
      </c>
      <c r="R586" t="s">
        <v>9661</v>
      </c>
      <c r="S586" t="s">
        <v>9890</v>
      </c>
      <c r="T586" t="s">
        <v>9720</v>
      </c>
      <c r="U586" t="s">
        <v>9721</v>
      </c>
      <c r="V586" t="s">
        <v>9722</v>
      </c>
      <c r="W586" t="s">
        <v>9723</v>
      </c>
      <c r="X586" t="s">
        <v>9724</v>
      </c>
      <c r="Y586" t="s">
        <v>109</v>
      </c>
      <c r="Z586">
        <v>485</v>
      </c>
      <c r="AA586" t="s">
        <v>9389</v>
      </c>
      <c r="AB586" t="s">
        <v>9390</v>
      </c>
      <c r="AC586" t="s">
        <v>9391</v>
      </c>
      <c r="AD586" t="s">
        <v>8926</v>
      </c>
      <c r="AE586" s="4" t="s">
        <v>9891</v>
      </c>
      <c r="AH586" t="s">
        <v>9892</v>
      </c>
      <c r="AI586" t="s">
        <v>9893</v>
      </c>
      <c r="AJ586" t="s">
        <v>9894</v>
      </c>
      <c r="AK586" t="s">
        <v>9895</v>
      </c>
      <c r="AL586" t="s">
        <v>9896</v>
      </c>
      <c r="AM586" t="s">
        <v>9897</v>
      </c>
      <c r="AN586" t="s">
        <v>9898</v>
      </c>
      <c r="AO586" t="s">
        <v>9822</v>
      </c>
      <c r="AP586" t="s">
        <v>9899</v>
      </c>
      <c r="AQ586" t="s">
        <v>9900</v>
      </c>
      <c r="AR586">
        <v>0.49</v>
      </c>
      <c r="AS586" t="s">
        <v>94</v>
      </c>
      <c r="AT586">
        <v>0</v>
      </c>
      <c r="AU586">
        <v>12597.312114413849</v>
      </c>
      <c r="AV586">
        <v>8133.7654884219628</v>
      </c>
      <c r="AW586">
        <v>1018.90634</v>
      </c>
      <c r="AX586">
        <v>1694.4351538144219</v>
      </c>
      <c r="AY586">
        <v>470.86191616110409</v>
      </c>
      <c r="AZ586">
        <v>3586.3139999999999</v>
      </c>
      <c r="BA586">
        <v>918.96181000000001</v>
      </c>
      <c r="BB586">
        <v>13.708199815630911</v>
      </c>
      <c r="BC586">
        <v>2.7961245095034148</v>
      </c>
      <c r="BD586">
        <v>8.8510375511926469</v>
      </c>
      <c r="BE586">
        <v>1.8053868023724753</v>
      </c>
      <c r="BF586">
        <v>539</v>
      </c>
      <c r="BG586" t="s">
        <v>9901</v>
      </c>
      <c r="BH586" t="s">
        <v>9901</v>
      </c>
      <c r="BJ586" s="1"/>
      <c r="BK586">
        <v>3.3894700000000002</v>
      </c>
    </row>
    <row r="587" spans="1:63" ht="75" x14ac:dyDescent="0.25">
      <c r="A587">
        <v>8433</v>
      </c>
      <c r="B587" t="s">
        <v>9902</v>
      </c>
      <c r="C587" t="s">
        <v>9903</v>
      </c>
      <c r="D587" t="s">
        <v>9904</v>
      </c>
      <c r="E587" t="s">
        <v>9905</v>
      </c>
      <c r="F587" s="1">
        <v>44620</v>
      </c>
      <c r="G587" s="1">
        <v>44620</v>
      </c>
      <c r="H587" t="s">
        <v>119</v>
      </c>
      <c r="I587" t="s">
        <v>515</v>
      </c>
      <c r="J587" t="s">
        <v>5920</v>
      </c>
      <c r="K587" t="s">
        <v>67</v>
      </c>
      <c r="L587" t="s">
        <v>132</v>
      </c>
      <c r="M587" t="s">
        <v>69</v>
      </c>
      <c r="N587" t="s">
        <v>9906</v>
      </c>
      <c r="O587" t="s">
        <v>9907</v>
      </c>
      <c r="P587" t="s">
        <v>9908</v>
      </c>
      <c r="Q587" t="s">
        <v>9909</v>
      </c>
      <c r="R587" t="s">
        <v>9661</v>
      </c>
      <c r="S587" t="s">
        <v>9910</v>
      </c>
      <c r="T587" t="s">
        <v>9911</v>
      </c>
      <c r="U587" t="s">
        <v>9912</v>
      </c>
      <c r="V587" t="s">
        <v>9722</v>
      </c>
      <c r="W587" t="s">
        <v>9723</v>
      </c>
      <c r="X587" t="s">
        <v>9724</v>
      </c>
      <c r="Y587" t="s">
        <v>109</v>
      </c>
      <c r="Z587">
        <v>484</v>
      </c>
      <c r="AA587" t="s">
        <v>9176</v>
      </c>
      <c r="AB587" t="s">
        <v>9177</v>
      </c>
      <c r="AC587" t="s">
        <v>9178</v>
      </c>
      <c r="AD587" t="s">
        <v>8926</v>
      </c>
      <c r="AE587" s="4" t="s">
        <v>9913</v>
      </c>
      <c r="AH587" t="s">
        <v>9914</v>
      </c>
      <c r="AI587" t="s">
        <v>9915</v>
      </c>
      <c r="AJ587" t="s">
        <v>9916</v>
      </c>
      <c r="AK587" t="s">
        <v>9917</v>
      </c>
      <c r="AL587" t="s">
        <v>9918</v>
      </c>
      <c r="AM587" t="s">
        <v>9919</v>
      </c>
      <c r="AN587" t="s">
        <v>9920</v>
      </c>
      <c r="AO587" t="s">
        <v>9921</v>
      </c>
      <c r="AP587" t="s">
        <v>9922</v>
      </c>
      <c r="AQ587" t="s">
        <v>9923</v>
      </c>
      <c r="AR587">
        <v>0.9</v>
      </c>
      <c r="AS587" t="s">
        <v>94</v>
      </c>
      <c r="AT587">
        <v>0</v>
      </c>
      <c r="AU587">
        <v>43815.039068881677</v>
      </c>
      <c r="AV587">
        <v>39585.61507563731</v>
      </c>
      <c r="AW587">
        <v>5956.2133699999995</v>
      </c>
      <c r="AX587">
        <v>7893.9818521834704</v>
      </c>
      <c r="AY587">
        <v>1570.6380849281047</v>
      </c>
      <c r="AZ587">
        <v>5034.8515999999991</v>
      </c>
      <c r="BA587">
        <v>5181.7163300000002</v>
      </c>
      <c r="BB587">
        <v>8.4557000573749423</v>
      </c>
      <c r="BC587">
        <v>4.2886260208991418</v>
      </c>
      <c r="BD587">
        <v>7.6394793837811861</v>
      </c>
      <c r="BE587">
        <v>3.8746490354552279</v>
      </c>
      <c r="BF587">
        <v>325</v>
      </c>
      <c r="BG587" t="s">
        <v>9924</v>
      </c>
      <c r="BH587" t="s">
        <v>9925</v>
      </c>
      <c r="BJ587" s="1"/>
      <c r="BK587">
        <v>262.31479999999999</v>
      </c>
    </row>
    <row r="588" spans="1:63" ht="75" x14ac:dyDescent="0.25">
      <c r="A588">
        <v>8434</v>
      </c>
      <c r="B588" t="s">
        <v>9926</v>
      </c>
      <c r="C588" t="s">
        <v>9927</v>
      </c>
      <c r="D588" t="s">
        <v>9928</v>
      </c>
      <c r="E588" t="s">
        <v>9929</v>
      </c>
      <c r="F588" s="1">
        <v>44550</v>
      </c>
      <c r="G588" s="1">
        <v>44550</v>
      </c>
      <c r="H588" t="s">
        <v>119</v>
      </c>
      <c r="I588" t="s">
        <v>287</v>
      </c>
      <c r="J588" t="s">
        <v>5920</v>
      </c>
      <c r="K588" t="s">
        <v>133</v>
      </c>
      <c r="L588" t="s">
        <v>133</v>
      </c>
      <c r="M588" t="s">
        <v>120</v>
      </c>
      <c r="N588" t="s">
        <v>9906</v>
      </c>
      <c r="O588" t="s">
        <v>9930</v>
      </c>
      <c r="P588" t="s">
        <v>9931</v>
      </c>
      <c r="Q588" t="s">
        <v>9932</v>
      </c>
      <c r="R588" t="s">
        <v>9661</v>
      </c>
      <c r="S588" t="s">
        <v>9933</v>
      </c>
      <c r="T588" t="s">
        <v>9911</v>
      </c>
      <c r="U588" t="s">
        <v>9912</v>
      </c>
      <c r="V588" t="s">
        <v>9722</v>
      </c>
      <c r="W588" t="s">
        <v>9723</v>
      </c>
      <c r="X588" t="s">
        <v>9724</v>
      </c>
      <c r="Y588" t="s">
        <v>109</v>
      </c>
      <c r="Z588">
        <v>484</v>
      </c>
      <c r="AA588" t="s">
        <v>9176</v>
      </c>
      <c r="AB588" t="s">
        <v>9177</v>
      </c>
      <c r="AC588" t="s">
        <v>9178</v>
      </c>
      <c r="AD588" t="s">
        <v>8926</v>
      </c>
      <c r="AE588" s="4" t="s">
        <v>9934</v>
      </c>
      <c r="AH588" t="s">
        <v>9935</v>
      </c>
      <c r="AI588" t="s">
        <v>9936</v>
      </c>
      <c r="AJ588" t="s">
        <v>9937</v>
      </c>
      <c r="AK588" t="s">
        <v>9938</v>
      </c>
      <c r="AL588" t="s">
        <v>9939</v>
      </c>
      <c r="AM588" t="s">
        <v>9940</v>
      </c>
      <c r="AN588" t="s">
        <v>9941</v>
      </c>
      <c r="AO588" t="s">
        <v>9942</v>
      </c>
      <c r="AP588" t="s">
        <v>9943</v>
      </c>
      <c r="AQ588" t="s">
        <v>9944</v>
      </c>
      <c r="AR588">
        <v>0.49</v>
      </c>
      <c r="AS588" t="s">
        <v>94</v>
      </c>
      <c r="AT588">
        <v>0</v>
      </c>
      <c r="AU588">
        <v>47233.799406445709</v>
      </c>
      <c r="AV588">
        <v>33387.597914488746</v>
      </c>
      <c r="AW588">
        <v>240.55148</v>
      </c>
      <c r="AX588">
        <v>2178.3199621834697</v>
      </c>
      <c r="AY588">
        <v>1570.6380849281047</v>
      </c>
      <c r="AZ588">
        <v>4844.5630899999996</v>
      </c>
      <c r="BA588">
        <v>123.7929</v>
      </c>
      <c r="BB588">
        <v>381.55499553242311</v>
      </c>
      <c r="BC588">
        <v>9.5069273420654614</v>
      </c>
      <c r="BD588">
        <v>269.70527319812959</v>
      </c>
      <c r="BE588">
        <v>6.7200494452670547</v>
      </c>
      <c r="BF588">
        <v>255</v>
      </c>
      <c r="BG588" t="s">
        <v>9945</v>
      </c>
      <c r="BH588" t="s">
        <v>9946</v>
      </c>
      <c r="BJ588" s="1"/>
      <c r="BK588">
        <v>72.026290000000003</v>
      </c>
    </row>
    <row r="589" spans="1:63" ht="90" x14ac:dyDescent="0.25">
      <c r="A589">
        <v>8435</v>
      </c>
      <c r="B589" t="s">
        <v>9947</v>
      </c>
      <c r="C589" t="s">
        <v>9948</v>
      </c>
      <c r="D589" t="s">
        <v>9949</v>
      </c>
      <c r="E589" t="s">
        <v>9950</v>
      </c>
      <c r="F589" s="1">
        <v>44074</v>
      </c>
      <c r="G589" s="1">
        <v>44074</v>
      </c>
      <c r="H589" t="s">
        <v>131</v>
      </c>
      <c r="I589" t="s">
        <v>639</v>
      </c>
      <c r="J589" t="s">
        <v>2829</v>
      </c>
      <c r="K589" t="s">
        <v>67</v>
      </c>
      <c r="L589" t="s">
        <v>67</v>
      </c>
      <c r="M589" t="s">
        <v>303</v>
      </c>
      <c r="N589" t="s">
        <v>8943</v>
      </c>
      <c r="O589" t="s">
        <v>9951</v>
      </c>
      <c r="P589" t="s">
        <v>9952</v>
      </c>
      <c r="Q589" t="s">
        <v>9953</v>
      </c>
      <c r="R589" t="s">
        <v>8947</v>
      </c>
      <c r="S589" t="s">
        <v>9954</v>
      </c>
      <c r="T589" t="s">
        <v>9955</v>
      </c>
      <c r="U589" t="s">
        <v>9956</v>
      </c>
      <c r="V589" t="s">
        <v>9722</v>
      </c>
      <c r="W589" t="s">
        <v>9723</v>
      </c>
      <c r="X589" t="s">
        <v>9724</v>
      </c>
      <c r="Y589" t="s">
        <v>109</v>
      </c>
      <c r="Z589">
        <v>482</v>
      </c>
      <c r="AA589" t="s">
        <v>8951</v>
      </c>
      <c r="AB589" t="s">
        <v>8952</v>
      </c>
      <c r="AC589" t="s">
        <v>8953</v>
      </c>
      <c r="AD589" t="s">
        <v>8926</v>
      </c>
      <c r="AE589" s="4" t="s">
        <v>9957</v>
      </c>
      <c r="AH589" t="s">
        <v>9958</v>
      </c>
      <c r="AI589" t="s">
        <v>9959</v>
      </c>
      <c r="AJ589" t="s">
        <v>9960</v>
      </c>
      <c r="AK589" t="s">
        <v>9961</v>
      </c>
      <c r="AL589" t="s">
        <v>9962</v>
      </c>
      <c r="AM589" t="s">
        <v>9963</v>
      </c>
      <c r="AN589" t="s">
        <v>9964</v>
      </c>
      <c r="AO589" t="s">
        <v>9965</v>
      </c>
      <c r="AP589" t="s">
        <v>9966</v>
      </c>
      <c r="AQ589" t="s">
        <v>9967</v>
      </c>
      <c r="AR589">
        <v>1</v>
      </c>
      <c r="AS589" t="s">
        <v>94</v>
      </c>
      <c r="AT589">
        <v>0</v>
      </c>
      <c r="AU589">
        <v>90077.014703397988</v>
      </c>
      <c r="AV589">
        <v>89009.389316444678</v>
      </c>
      <c r="AX589">
        <v>1550.6033333333303</v>
      </c>
      <c r="AY589">
        <v>1110.9490678204334</v>
      </c>
      <c r="AZ589">
        <v>3840.2107133333325</v>
      </c>
      <c r="BF589">
        <v>-221</v>
      </c>
      <c r="BJ589" s="1"/>
    </row>
    <row r="590" spans="1:63" ht="60" x14ac:dyDescent="0.25">
      <c r="A590">
        <v>8436</v>
      </c>
      <c r="B590" t="s">
        <v>9968</v>
      </c>
      <c r="C590" t="s">
        <v>9969</v>
      </c>
      <c r="D590" t="s">
        <v>9970</v>
      </c>
      <c r="E590" t="s">
        <v>9971</v>
      </c>
      <c r="F590" s="1">
        <v>44620</v>
      </c>
      <c r="G590" s="1">
        <v>44620</v>
      </c>
      <c r="H590" t="s">
        <v>119</v>
      </c>
      <c r="I590" t="s">
        <v>639</v>
      </c>
      <c r="J590" t="s">
        <v>5920</v>
      </c>
      <c r="K590" t="s">
        <v>68</v>
      </c>
      <c r="L590" t="s">
        <v>68</v>
      </c>
      <c r="M590" t="s">
        <v>120</v>
      </c>
      <c r="N590" t="s">
        <v>9906</v>
      </c>
      <c r="O590" t="s">
        <v>9972</v>
      </c>
      <c r="P590" t="s">
        <v>9973</v>
      </c>
      <c r="Q590" t="s">
        <v>9974</v>
      </c>
      <c r="R590" t="s">
        <v>9512</v>
      </c>
      <c r="S590" t="s">
        <v>9975</v>
      </c>
      <c r="T590" t="s">
        <v>9911</v>
      </c>
      <c r="U590" t="s">
        <v>9912</v>
      </c>
      <c r="V590" t="s">
        <v>9722</v>
      </c>
      <c r="W590" t="s">
        <v>9723</v>
      </c>
      <c r="X590" t="s">
        <v>9724</v>
      </c>
      <c r="Y590" t="s">
        <v>109</v>
      </c>
      <c r="Z590">
        <v>486</v>
      </c>
      <c r="AA590" t="s">
        <v>9202</v>
      </c>
      <c r="AB590" t="s">
        <v>9203</v>
      </c>
      <c r="AC590" t="s">
        <v>9204</v>
      </c>
      <c r="AD590" t="s">
        <v>8926</v>
      </c>
      <c r="AE590" s="4" t="s">
        <v>9976</v>
      </c>
      <c r="AH590" t="s">
        <v>9977</v>
      </c>
      <c r="AI590" t="s">
        <v>9978</v>
      </c>
      <c r="AJ590" t="s">
        <v>9937</v>
      </c>
      <c r="AK590" t="s">
        <v>9979</v>
      </c>
      <c r="AL590" t="s">
        <v>9918</v>
      </c>
      <c r="AM590" t="s">
        <v>9980</v>
      </c>
      <c r="AN590" t="s">
        <v>9981</v>
      </c>
      <c r="AO590" t="s">
        <v>9982</v>
      </c>
      <c r="AP590" t="s">
        <v>9983</v>
      </c>
      <c r="AQ590" t="s">
        <v>9984</v>
      </c>
      <c r="AR590">
        <v>0.64</v>
      </c>
      <c r="AS590" t="s">
        <v>94</v>
      </c>
      <c r="AT590">
        <v>0</v>
      </c>
      <c r="AU590">
        <v>162032.88531891801</v>
      </c>
      <c r="AV590">
        <v>139968.5720190978</v>
      </c>
      <c r="AW590">
        <v>3215.1895599999998</v>
      </c>
      <c r="AX590">
        <v>5738.2161231615601</v>
      </c>
      <c r="AY590">
        <v>759.78128673242657</v>
      </c>
      <c r="AZ590">
        <v>2159.8507999999997</v>
      </c>
      <c r="BA590">
        <v>2830.6649200000002</v>
      </c>
      <c r="BB590">
        <v>57.241987270933514</v>
      </c>
      <c r="BC590">
        <v>32.468164496417621</v>
      </c>
      <c r="BD590">
        <v>49.447241540372005</v>
      </c>
      <c r="BE590">
        <v>28.046915363508326</v>
      </c>
      <c r="BF590">
        <v>325</v>
      </c>
      <c r="BG590" t="s">
        <v>9985</v>
      </c>
      <c r="BH590" t="s">
        <v>9986</v>
      </c>
      <c r="BJ590" s="1"/>
      <c r="BK590">
        <v>215.48088999999999</v>
      </c>
    </row>
    <row r="591" spans="1:63" ht="30" x14ac:dyDescent="0.25">
      <c r="A591">
        <v>8437</v>
      </c>
      <c r="B591" t="s">
        <v>9987</v>
      </c>
      <c r="C591" t="s">
        <v>9988</v>
      </c>
      <c r="D591" t="s">
        <v>9989</v>
      </c>
      <c r="E591" t="s">
        <v>9990</v>
      </c>
      <c r="F591" s="1">
        <v>44742</v>
      </c>
      <c r="G591" s="1">
        <v>45291</v>
      </c>
      <c r="H591" t="s">
        <v>119</v>
      </c>
      <c r="I591" t="s">
        <v>639</v>
      </c>
      <c r="J591" t="s">
        <v>5920</v>
      </c>
      <c r="K591" t="s">
        <v>68</v>
      </c>
      <c r="L591" t="s">
        <v>100</v>
      </c>
      <c r="M591" t="s">
        <v>120</v>
      </c>
      <c r="N591" t="s">
        <v>9991</v>
      </c>
      <c r="O591" t="s">
        <v>9992</v>
      </c>
      <c r="P591" t="s">
        <v>9993</v>
      </c>
      <c r="Q591" t="s">
        <v>9994</v>
      </c>
      <c r="R591" t="s">
        <v>8972</v>
      </c>
      <c r="S591" t="s">
        <v>9995</v>
      </c>
      <c r="T591" t="s">
        <v>9996</v>
      </c>
      <c r="U591" t="s">
        <v>9997</v>
      </c>
      <c r="V591" t="s">
        <v>9722</v>
      </c>
      <c r="W591" t="s">
        <v>9723</v>
      </c>
      <c r="X591" t="s">
        <v>9724</v>
      </c>
      <c r="Y591" t="s">
        <v>109</v>
      </c>
      <c r="Z591">
        <v>482</v>
      </c>
      <c r="AA591" t="s">
        <v>8951</v>
      </c>
      <c r="AB591" t="s">
        <v>8952</v>
      </c>
      <c r="AC591" t="s">
        <v>8953</v>
      </c>
      <c r="AD591" t="s">
        <v>8926</v>
      </c>
      <c r="AE591" s="4" t="s">
        <v>9998</v>
      </c>
      <c r="AH591" t="s">
        <v>9999</v>
      </c>
      <c r="AI591" t="s">
        <v>10000</v>
      </c>
      <c r="AJ591" t="s">
        <v>10001</v>
      </c>
      <c r="AK591" t="s">
        <v>10002</v>
      </c>
      <c r="AL591" t="s">
        <v>10003</v>
      </c>
      <c r="AM591" t="s">
        <v>10004</v>
      </c>
      <c r="AN591" t="s">
        <v>10005</v>
      </c>
      <c r="AO591" t="s">
        <v>10006</v>
      </c>
      <c r="AP591" t="s">
        <v>10007</v>
      </c>
      <c r="AQ591" t="s">
        <v>10008</v>
      </c>
      <c r="AR591">
        <v>0.48</v>
      </c>
      <c r="AS591" t="s">
        <v>154</v>
      </c>
      <c r="AT591">
        <v>1</v>
      </c>
      <c r="AU591">
        <v>63045.569501111408</v>
      </c>
      <c r="AV591">
        <v>34581.50167689495</v>
      </c>
      <c r="AW591">
        <v>12823.949980000001</v>
      </c>
      <c r="AX591">
        <v>12940.167405284268</v>
      </c>
      <c r="AY591">
        <v>37.223953616639903</v>
      </c>
      <c r="AZ591">
        <v>345.99276499999996</v>
      </c>
      <c r="BA591">
        <v>12769.57949</v>
      </c>
      <c r="BB591">
        <v>4.9371688042259416</v>
      </c>
      <c r="BC591">
        <v>4.8069247971301277</v>
      </c>
      <c r="BD591">
        <v>2.7081159331813636</v>
      </c>
      <c r="BE591">
        <v>2.6366750153590575</v>
      </c>
      <c r="BF591">
        <v>996</v>
      </c>
      <c r="BG591" t="s">
        <v>10009</v>
      </c>
      <c r="BH591" t="s">
        <v>10009</v>
      </c>
      <c r="BI591">
        <v>5052</v>
      </c>
      <c r="BJ591" s="1">
        <v>44742</v>
      </c>
      <c r="BK591">
        <v>9.4118899999999996</v>
      </c>
    </row>
    <row r="592" spans="1:63" x14ac:dyDescent="0.25">
      <c r="A592">
        <v>8438</v>
      </c>
      <c r="B592" t="s">
        <v>10010</v>
      </c>
      <c r="C592" t="s">
        <v>10011</v>
      </c>
      <c r="D592" t="s">
        <v>9989</v>
      </c>
      <c r="E592" t="s">
        <v>10012</v>
      </c>
      <c r="F592" s="1">
        <v>44012</v>
      </c>
      <c r="G592" s="1">
        <v>44012</v>
      </c>
      <c r="H592" t="s">
        <v>131</v>
      </c>
      <c r="I592" t="s">
        <v>639</v>
      </c>
      <c r="J592" t="s">
        <v>5920</v>
      </c>
      <c r="K592" t="s">
        <v>133</v>
      </c>
      <c r="L592" t="s">
        <v>133</v>
      </c>
      <c r="M592" t="s">
        <v>69</v>
      </c>
      <c r="N592" t="s">
        <v>9991</v>
      </c>
      <c r="O592" t="s">
        <v>10013</v>
      </c>
      <c r="P592" t="s">
        <v>9993</v>
      </c>
      <c r="Q592" t="s">
        <v>9994</v>
      </c>
      <c r="R592" t="s">
        <v>8972</v>
      </c>
      <c r="S592" t="s">
        <v>9995</v>
      </c>
      <c r="T592" t="s">
        <v>9996</v>
      </c>
      <c r="U592" t="s">
        <v>9997</v>
      </c>
      <c r="V592" t="s">
        <v>9722</v>
      </c>
      <c r="W592" t="s">
        <v>9723</v>
      </c>
      <c r="X592" t="s">
        <v>9724</v>
      </c>
      <c r="Y592" t="s">
        <v>109</v>
      </c>
      <c r="Z592">
        <v>482</v>
      </c>
      <c r="AA592" t="s">
        <v>8951</v>
      </c>
      <c r="AB592" t="s">
        <v>8952</v>
      </c>
      <c r="AC592" t="s">
        <v>8953</v>
      </c>
      <c r="AD592" t="s">
        <v>8926</v>
      </c>
      <c r="AE592" s="4" t="s">
        <v>10014</v>
      </c>
      <c r="AH592" t="s">
        <v>10015</v>
      </c>
      <c r="AI592" t="s">
        <v>10016</v>
      </c>
      <c r="AJ592" t="s">
        <v>10017</v>
      </c>
      <c r="AK592" t="s">
        <v>10002</v>
      </c>
      <c r="AL592" t="s">
        <v>10003</v>
      </c>
      <c r="AM592" t="s">
        <v>10018</v>
      </c>
      <c r="AN592" t="s">
        <v>10019</v>
      </c>
      <c r="AO592" t="s">
        <v>10020</v>
      </c>
      <c r="AP592" t="s">
        <v>10007</v>
      </c>
      <c r="AQ592" t="s">
        <v>10021</v>
      </c>
      <c r="AR592">
        <v>0.49</v>
      </c>
      <c r="AS592" t="s">
        <v>94</v>
      </c>
      <c r="AT592">
        <v>0</v>
      </c>
      <c r="AU592">
        <v>21394.179481525753</v>
      </c>
      <c r="AV592">
        <v>14043.268854539609</v>
      </c>
      <c r="AX592">
        <v>116.21742528426701</v>
      </c>
      <c r="AY592">
        <v>37.223953616639903</v>
      </c>
      <c r="AZ592">
        <v>336.58087499999999</v>
      </c>
      <c r="BF592">
        <v>-283</v>
      </c>
      <c r="BJ592" s="1"/>
    </row>
    <row r="593" spans="1:63" x14ac:dyDescent="0.25">
      <c r="A593">
        <v>8439</v>
      </c>
      <c r="B593" t="s">
        <v>10022</v>
      </c>
      <c r="C593" t="s">
        <v>10023</v>
      </c>
      <c r="D593" t="s">
        <v>10024</v>
      </c>
      <c r="E593" t="s">
        <v>9990</v>
      </c>
      <c r="F593" s="1">
        <v>44104</v>
      </c>
      <c r="G593" s="1">
        <v>44104</v>
      </c>
      <c r="H593" t="s">
        <v>131</v>
      </c>
      <c r="I593" t="s">
        <v>639</v>
      </c>
      <c r="K593" t="s">
        <v>133</v>
      </c>
      <c r="L593" t="s">
        <v>133</v>
      </c>
      <c r="M593" t="s">
        <v>69</v>
      </c>
      <c r="N593" t="s">
        <v>9991</v>
      </c>
      <c r="O593" t="s">
        <v>10025</v>
      </c>
      <c r="P593" t="s">
        <v>9993</v>
      </c>
      <c r="Q593" t="s">
        <v>9994</v>
      </c>
      <c r="R593" t="s">
        <v>8972</v>
      </c>
      <c r="S593" t="s">
        <v>9995</v>
      </c>
      <c r="T593" t="s">
        <v>9996</v>
      </c>
      <c r="U593" t="s">
        <v>9997</v>
      </c>
      <c r="V593" t="s">
        <v>9722</v>
      </c>
      <c r="W593" t="s">
        <v>9723</v>
      </c>
      <c r="X593" t="s">
        <v>9724</v>
      </c>
      <c r="Y593" t="s">
        <v>109</v>
      </c>
      <c r="Z593">
        <v>482</v>
      </c>
      <c r="AA593" t="s">
        <v>8951</v>
      </c>
      <c r="AB593" t="s">
        <v>8952</v>
      </c>
      <c r="AC593" t="s">
        <v>8953</v>
      </c>
      <c r="AD593" t="s">
        <v>8926</v>
      </c>
      <c r="AE593" s="4" t="s">
        <v>10014</v>
      </c>
      <c r="AH593" t="s">
        <v>10026</v>
      </c>
      <c r="AI593" t="s">
        <v>10027</v>
      </c>
      <c r="AJ593" t="s">
        <v>10028</v>
      </c>
      <c r="AK593" t="s">
        <v>10002</v>
      </c>
      <c r="AL593" t="s">
        <v>10029</v>
      </c>
      <c r="AM593" t="s">
        <v>10018</v>
      </c>
      <c r="AN593" t="s">
        <v>10030</v>
      </c>
      <c r="AO593" t="s">
        <v>10031</v>
      </c>
      <c r="AP593" t="s">
        <v>10032</v>
      </c>
      <c r="AQ593" t="s">
        <v>10033</v>
      </c>
      <c r="AR593">
        <v>0.49</v>
      </c>
      <c r="AS593" t="s">
        <v>94</v>
      </c>
      <c r="AT593">
        <v>0</v>
      </c>
      <c r="AU593">
        <v>22251.655083362271</v>
      </c>
      <c r="AV593">
        <v>13552.51366033944</v>
      </c>
      <c r="AX593">
        <v>116.21742528426701</v>
      </c>
      <c r="AY593">
        <v>37.223953616639903</v>
      </c>
      <c r="AZ593">
        <v>336.58087499999999</v>
      </c>
      <c r="BF593">
        <v>-191</v>
      </c>
      <c r="BJ593" s="1"/>
    </row>
    <row r="594" spans="1:63" x14ac:dyDescent="0.25">
      <c r="A594">
        <v>8440</v>
      </c>
      <c r="B594" t="s">
        <v>10034</v>
      </c>
      <c r="C594" t="s">
        <v>10035</v>
      </c>
      <c r="D594" t="s">
        <v>10036</v>
      </c>
      <c r="E594" t="s">
        <v>10037</v>
      </c>
      <c r="F594" s="1">
        <v>44196</v>
      </c>
      <c r="G594" s="1">
        <v>44196</v>
      </c>
      <c r="H594" t="s">
        <v>131</v>
      </c>
      <c r="I594" t="s">
        <v>639</v>
      </c>
      <c r="K594" t="s">
        <v>67</v>
      </c>
      <c r="L594" t="s">
        <v>132</v>
      </c>
      <c r="M594" t="s">
        <v>69</v>
      </c>
      <c r="N594" t="s">
        <v>9991</v>
      </c>
      <c r="O594" t="s">
        <v>10038</v>
      </c>
      <c r="P594" t="s">
        <v>10039</v>
      </c>
      <c r="Q594" t="s">
        <v>10040</v>
      </c>
      <c r="R594" t="s">
        <v>8972</v>
      </c>
      <c r="S594" t="s">
        <v>10041</v>
      </c>
      <c r="T594" t="s">
        <v>9996</v>
      </c>
      <c r="U594" t="s">
        <v>9997</v>
      </c>
      <c r="V594" t="s">
        <v>9722</v>
      </c>
      <c r="W594" t="s">
        <v>9723</v>
      </c>
      <c r="X594" t="s">
        <v>9724</v>
      </c>
      <c r="Y594" t="s">
        <v>109</v>
      </c>
      <c r="Z594">
        <v>482</v>
      </c>
      <c r="AA594" t="s">
        <v>8951</v>
      </c>
      <c r="AB594" t="s">
        <v>8952</v>
      </c>
      <c r="AC594" t="s">
        <v>8953</v>
      </c>
      <c r="AD594" t="s">
        <v>8926</v>
      </c>
      <c r="AE594" s="4" t="s">
        <v>9561</v>
      </c>
      <c r="AH594" t="s">
        <v>10042</v>
      </c>
      <c r="AI594" t="s">
        <v>10043</v>
      </c>
      <c r="AJ594" t="s">
        <v>10044</v>
      </c>
      <c r="AK594" t="s">
        <v>10045</v>
      </c>
      <c r="AL594" t="s">
        <v>10046</v>
      </c>
      <c r="AM594" t="s">
        <v>10047</v>
      </c>
      <c r="AN594" t="s">
        <v>10048</v>
      </c>
      <c r="AO594" t="s">
        <v>10048</v>
      </c>
      <c r="AP594" t="s">
        <v>10049</v>
      </c>
      <c r="AQ594" t="s">
        <v>10050</v>
      </c>
      <c r="AR594">
        <v>0.9</v>
      </c>
      <c r="AS594" t="s">
        <v>94</v>
      </c>
      <c r="AT594">
        <v>0</v>
      </c>
      <c r="AU594">
        <v>21394.179481525753</v>
      </c>
      <c r="AV594">
        <v>15085.188456162856</v>
      </c>
      <c r="AX594">
        <v>3312.0221778131809</v>
      </c>
      <c r="AY594">
        <v>1888.854946212205</v>
      </c>
      <c r="AZ594">
        <v>2467.1779699999997</v>
      </c>
      <c r="BA594">
        <v>2166.6666666666665</v>
      </c>
      <c r="BB594">
        <v>9.8742366837811169</v>
      </c>
      <c r="BC594">
        <v>4.6169393147620834</v>
      </c>
      <c r="BD594">
        <v>6.962394672075165</v>
      </c>
      <c r="BE594">
        <v>3.2554368216829799</v>
      </c>
      <c r="BF594">
        <v>-99</v>
      </c>
      <c r="BJ594" s="1"/>
    </row>
    <row r="595" spans="1:63" x14ac:dyDescent="0.25">
      <c r="A595">
        <v>8441</v>
      </c>
      <c r="B595" t="s">
        <v>10051</v>
      </c>
      <c r="C595" t="s">
        <v>10052</v>
      </c>
      <c r="D595" t="s">
        <v>10053</v>
      </c>
      <c r="E595" t="s">
        <v>10054</v>
      </c>
      <c r="F595" s="1">
        <v>44469</v>
      </c>
      <c r="G595" s="1">
        <v>44560</v>
      </c>
      <c r="H595" t="s">
        <v>119</v>
      </c>
      <c r="I595" t="s">
        <v>639</v>
      </c>
      <c r="J595" t="s">
        <v>1804</v>
      </c>
      <c r="K595" t="s">
        <v>100</v>
      </c>
      <c r="L595" t="s">
        <v>100</v>
      </c>
      <c r="M595" t="s">
        <v>120</v>
      </c>
      <c r="N595" t="s">
        <v>9991</v>
      </c>
      <c r="O595" t="s">
        <v>10055</v>
      </c>
      <c r="P595" t="s">
        <v>9993</v>
      </c>
      <c r="Q595" t="s">
        <v>9994</v>
      </c>
      <c r="R595" t="s">
        <v>8972</v>
      </c>
      <c r="S595" t="s">
        <v>9995</v>
      </c>
      <c r="T595" t="s">
        <v>9996</v>
      </c>
      <c r="U595" t="s">
        <v>9997</v>
      </c>
      <c r="V595" t="s">
        <v>9722</v>
      </c>
      <c r="W595" t="s">
        <v>9723</v>
      </c>
      <c r="X595" t="s">
        <v>9724</v>
      </c>
      <c r="Y595" t="s">
        <v>109</v>
      </c>
      <c r="Z595">
        <v>482</v>
      </c>
      <c r="AA595" t="s">
        <v>8951</v>
      </c>
      <c r="AB595" t="s">
        <v>8952</v>
      </c>
      <c r="AC595" t="s">
        <v>8953</v>
      </c>
      <c r="AD595" t="s">
        <v>8926</v>
      </c>
      <c r="AE595" s="4" t="s">
        <v>10056</v>
      </c>
      <c r="AH595" t="s">
        <v>9999</v>
      </c>
      <c r="AI595" t="s">
        <v>10057</v>
      </c>
      <c r="AJ595" t="s">
        <v>10001</v>
      </c>
      <c r="AK595" t="s">
        <v>10058</v>
      </c>
      <c r="AL595" t="s">
        <v>10003</v>
      </c>
      <c r="AM595" t="s">
        <v>10004</v>
      </c>
      <c r="AN595" t="s">
        <v>10059</v>
      </c>
      <c r="AO595" t="s">
        <v>10060</v>
      </c>
      <c r="AP595" t="s">
        <v>10007</v>
      </c>
      <c r="AQ595" t="s">
        <v>10061</v>
      </c>
      <c r="AR595">
        <v>0.36</v>
      </c>
      <c r="AS595" t="s">
        <v>94</v>
      </c>
      <c r="AT595">
        <v>0</v>
      </c>
      <c r="AU595">
        <v>37073.98134709923</v>
      </c>
      <c r="AV595">
        <v>20196.205718519632</v>
      </c>
      <c r="AW595">
        <v>2574.5260599999997</v>
      </c>
      <c r="AX595">
        <v>2690.7434852842671</v>
      </c>
      <c r="AY595">
        <v>37.223953616639903</v>
      </c>
      <c r="AZ595">
        <v>382.15898499999997</v>
      </c>
      <c r="BA595">
        <v>2429.0792899999997</v>
      </c>
      <c r="BB595">
        <v>15.262565326593036</v>
      </c>
      <c r="BC595">
        <v>13.187776246785495</v>
      </c>
      <c r="BD595">
        <v>8.3143460164775558</v>
      </c>
      <c r="BE595">
        <v>7.1840960256275794</v>
      </c>
      <c r="BF595">
        <v>265</v>
      </c>
      <c r="BG595" t="s">
        <v>10062</v>
      </c>
      <c r="BH595" t="s">
        <v>10062</v>
      </c>
      <c r="BJ595" s="1"/>
      <c r="BK595">
        <v>45.578110000000002</v>
      </c>
    </row>
    <row r="596" spans="1:63" x14ac:dyDescent="0.25">
      <c r="A596">
        <v>8442</v>
      </c>
      <c r="B596" t="s">
        <v>10063</v>
      </c>
      <c r="C596" t="s">
        <v>10064</v>
      </c>
      <c r="D596" t="s">
        <v>10065</v>
      </c>
      <c r="E596" t="s">
        <v>10066</v>
      </c>
      <c r="F596" s="1">
        <v>44560</v>
      </c>
      <c r="G596" s="1">
        <v>44560</v>
      </c>
      <c r="H596" t="s">
        <v>119</v>
      </c>
      <c r="I596" t="s">
        <v>639</v>
      </c>
      <c r="J596" t="s">
        <v>5920</v>
      </c>
      <c r="K596" t="s">
        <v>133</v>
      </c>
      <c r="L596" t="s">
        <v>133</v>
      </c>
      <c r="M596" t="s">
        <v>69</v>
      </c>
      <c r="N596" t="s">
        <v>9271</v>
      </c>
      <c r="O596" t="s">
        <v>10067</v>
      </c>
      <c r="P596" t="s">
        <v>10068</v>
      </c>
      <c r="Q596" t="s">
        <v>10069</v>
      </c>
      <c r="R596" t="s">
        <v>9082</v>
      </c>
      <c r="S596" t="s">
        <v>10070</v>
      </c>
      <c r="T596" t="s">
        <v>9996</v>
      </c>
      <c r="U596" t="s">
        <v>9997</v>
      </c>
      <c r="V596" t="s">
        <v>9722</v>
      </c>
      <c r="W596" t="s">
        <v>9723</v>
      </c>
      <c r="X596" t="s">
        <v>9724</v>
      </c>
      <c r="Y596" t="s">
        <v>109</v>
      </c>
      <c r="Z596">
        <v>471</v>
      </c>
      <c r="AA596" t="s">
        <v>9086</v>
      </c>
      <c r="AB596" t="s">
        <v>9087</v>
      </c>
      <c r="AC596" t="s">
        <v>9088</v>
      </c>
      <c r="AD596" t="s">
        <v>8926</v>
      </c>
      <c r="AE596" s="4" t="s">
        <v>10071</v>
      </c>
      <c r="AH596" t="s">
        <v>10072</v>
      </c>
      <c r="AI596" t="s">
        <v>10057</v>
      </c>
      <c r="AJ596" t="s">
        <v>10001</v>
      </c>
      <c r="AK596" t="s">
        <v>10073</v>
      </c>
      <c r="AL596" t="s">
        <v>10003</v>
      </c>
      <c r="AM596" t="s">
        <v>10004</v>
      </c>
      <c r="AN596" t="s">
        <v>10059</v>
      </c>
      <c r="AO596" t="s">
        <v>10060</v>
      </c>
      <c r="AP596" t="s">
        <v>10007</v>
      </c>
      <c r="AQ596" t="s">
        <v>10074</v>
      </c>
      <c r="AR596">
        <v>0.49</v>
      </c>
      <c r="AS596" t="s">
        <v>94</v>
      </c>
      <c r="AT596">
        <v>0</v>
      </c>
      <c r="AU596">
        <v>18536.990673549615</v>
      </c>
      <c r="AV596">
        <v>10976.425440715806</v>
      </c>
      <c r="AW596">
        <v>621.86906999999997</v>
      </c>
      <c r="AX596">
        <v>1284.166132937635</v>
      </c>
      <c r="AY596">
        <v>186.39687800453336</v>
      </c>
      <c r="AZ596">
        <v>1324.8411466666666</v>
      </c>
      <c r="BA596">
        <v>534.88990000000001</v>
      </c>
      <c r="BB596">
        <v>34.65571264955576</v>
      </c>
      <c r="BC596">
        <v>9.9675653136913702</v>
      </c>
      <c r="BD596">
        <v>20.520906154174543</v>
      </c>
      <c r="BE596">
        <v>5.9021574438893536</v>
      </c>
      <c r="BF596">
        <v>265</v>
      </c>
      <c r="BG596" t="s">
        <v>10075</v>
      </c>
      <c r="BH596" t="s">
        <v>10075</v>
      </c>
      <c r="BJ596" s="1"/>
      <c r="BK596">
        <v>13.810079999999999</v>
      </c>
    </row>
    <row r="597" spans="1:63" ht="30" x14ac:dyDescent="0.25">
      <c r="A597">
        <v>8443</v>
      </c>
      <c r="B597" t="s">
        <v>10076</v>
      </c>
      <c r="C597" t="s">
        <v>10077</v>
      </c>
      <c r="D597" t="s">
        <v>10078</v>
      </c>
      <c r="E597" t="s">
        <v>10066</v>
      </c>
      <c r="F597" s="1">
        <v>44985</v>
      </c>
      <c r="G597" s="1">
        <v>45138</v>
      </c>
      <c r="H597" t="s">
        <v>119</v>
      </c>
      <c r="I597" t="s">
        <v>639</v>
      </c>
      <c r="K597" t="s">
        <v>68</v>
      </c>
      <c r="L597" t="s">
        <v>100</v>
      </c>
      <c r="M597" t="s">
        <v>120</v>
      </c>
      <c r="N597" t="s">
        <v>9991</v>
      </c>
      <c r="O597" t="s">
        <v>10079</v>
      </c>
      <c r="P597" t="s">
        <v>9993</v>
      </c>
      <c r="Q597" t="s">
        <v>9994</v>
      </c>
      <c r="R597" t="s">
        <v>8972</v>
      </c>
      <c r="S597" t="s">
        <v>9995</v>
      </c>
      <c r="T597" t="s">
        <v>9996</v>
      </c>
      <c r="U597" t="s">
        <v>9997</v>
      </c>
      <c r="V597" t="s">
        <v>9722</v>
      </c>
      <c r="W597" t="s">
        <v>9723</v>
      </c>
      <c r="X597" t="s">
        <v>9724</v>
      </c>
      <c r="Y597" t="s">
        <v>109</v>
      </c>
      <c r="Z597">
        <v>482</v>
      </c>
      <c r="AA597" t="s">
        <v>8951</v>
      </c>
      <c r="AB597" t="s">
        <v>8952</v>
      </c>
      <c r="AC597" t="s">
        <v>8953</v>
      </c>
      <c r="AD597" t="s">
        <v>8926</v>
      </c>
      <c r="AE597" s="4" t="s">
        <v>9998</v>
      </c>
      <c r="AH597" t="s">
        <v>9999</v>
      </c>
      <c r="AI597" t="s">
        <v>10000</v>
      </c>
      <c r="AJ597" t="s">
        <v>10001</v>
      </c>
      <c r="AK597" t="s">
        <v>10002</v>
      </c>
      <c r="AL597" t="s">
        <v>10003</v>
      </c>
      <c r="AM597" t="s">
        <v>10004</v>
      </c>
      <c r="AN597" t="s">
        <v>10005</v>
      </c>
      <c r="AO597" t="s">
        <v>10006</v>
      </c>
      <c r="AP597" t="s">
        <v>10007</v>
      </c>
      <c r="AQ597" t="s">
        <v>10080</v>
      </c>
      <c r="AR597">
        <v>0.48</v>
      </c>
      <c r="AS597" t="s">
        <v>154</v>
      </c>
      <c r="AT597">
        <v>1</v>
      </c>
      <c r="AU597">
        <v>31602.546980044161</v>
      </c>
      <c r="AV597">
        <v>13501.250762525129</v>
      </c>
      <c r="AW597">
        <v>12832.99562</v>
      </c>
      <c r="AX597">
        <v>12949.213045284267</v>
      </c>
      <c r="AY597">
        <v>37.223953616639903</v>
      </c>
      <c r="AZ597">
        <v>349.94921499999998</v>
      </c>
      <c r="BA597">
        <v>12719.20709</v>
      </c>
      <c r="BB597">
        <v>2.4846318450849409</v>
      </c>
      <c r="BC597">
        <v>2.4181015394202343</v>
      </c>
      <c r="BD597">
        <v>1.061485253521816</v>
      </c>
      <c r="BE597">
        <v>1.0330621539326008</v>
      </c>
      <c r="BF597">
        <v>843</v>
      </c>
      <c r="BG597" t="s">
        <v>10081</v>
      </c>
      <c r="BH597" t="s">
        <v>10081</v>
      </c>
      <c r="BI597">
        <v>5051</v>
      </c>
      <c r="BJ597" s="1">
        <v>44742</v>
      </c>
      <c r="BK597">
        <v>13.36834</v>
      </c>
    </row>
    <row r="598" spans="1:63" x14ac:dyDescent="0.25">
      <c r="A598">
        <v>8444</v>
      </c>
      <c r="B598" t="s">
        <v>10082</v>
      </c>
      <c r="C598" t="s">
        <v>10083</v>
      </c>
      <c r="D598" t="s">
        <v>10084</v>
      </c>
      <c r="E598" t="s">
        <v>10085</v>
      </c>
      <c r="F598" s="1">
        <v>44620</v>
      </c>
      <c r="G598" s="1">
        <v>44620</v>
      </c>
      <c r="H598" t="s">
        <v>119</v>
      </c>
      <c r="I598" t="s">
        <v>66</v>
      </c>
      <c r="J598" t="s">
        <v>5920</v>
      </c>
      <c r="K598" t="s">
        <v>100</v>
      </c>
      <c r="L598" t="s">
        <v>99</v>
      </c>
      <c r="M598" t="s">
        <v>120</v>
      </c>
      <c r="N598" t="s">
        <v>9165</v>
      </c>
      <c r="P598" t="s">
        <v>10086</v>
      </c>
      <c r="Q598" t="s">
        <v>10087</v>
      </c>
      <c r="R598" t="s">
        <v>9661</v>
      </c>
      <c r="S598" t="s">
        <v>10088</v>
      </c>
      <c r="T598" t="s">
        <v>9720</v>
      </c>
      <c r="U598" t="s">
        <v>9721</v>
      </c>
      <c r="V598" t="s">
        <v>9722</v>
      </c>
      <c r="W598" t="s">
        <v>9723</v>
      </c>
      <c r="X598" t="s">
        <v>9724</v>
      </c>
      <c r="Y598" t="s">
        <v>109</v>
      </c>
      <c r="Z598">
        <v>484</v>
      </c>
      <c r="AA598" t="s">
        <v>9176</v>
      </c>
      <c r="AB598" t="s">
        <v>9177</v>
      </c>
      <c r="AC598" t="s">
        <v>9178</v>
      </c>
      <c r="AD598" t="s">
        <v>8926</v>
      </c>
      <c r="AE598" s="4" t="s">
        <v>10089</v>
      </c>
      <c r="AH598" t="s">
        <v>10090</v>
      </c>
      <c r="AI598" t="s">
        <v>10091</v>
      </c>
      <c r="AJ598" t="s">
        <v>10092</v>
      </c>
      <c r="AK598" t="s">
        <v>10093</v>
      </c>
      <c r="AL598" t="s">
        <v>10094</v>
      </c>
      <c r="AM598" t="s">
        <v>10095</v>
      </c>
      <c r="AN598" t="s">
        <v>10096</v>
      </c>
      <c r="AO598" t="s">
        <v>10097</v>
      </c>
      <c r="AP598" t="s">
        <v>10098</v>
      </c>
      <c r="AQ598" t="s">
        <v>10099</v>
      </c>
      <c r="AR598">
        <v>0.3</v>
      </c>
      <c r="AS598" t="s">
        <v>154</v>
      </c>
      <c r="AT598">
        <v>1</v>
      </c>
      <c r="AU598">
        <v>2271.6900335232358</v>
      </c>
      <c r="AV598">
        <v>0</v>
      </c>
      <c r="AW598">
        <v>1321.3307199999999</v>
      </c>
      <c r="AX598">
        <v>4316.5834430918403</v>
      </c>
      <c r="AY598">
        <v>2773.0542437632625</v>
      </c>
      <c r="AZ598">
        <v>3542.2884300000001</v>
      </c>
      <c r="BA598">
        <v>1093.22225</v>
      </c>
      <c r="BB598">
        <v>2.0779763982330546</v>
      </c>
      <c r="BC598">
        <v>0.49006251745346774</v>
      </c>
      <c r="BD598">
        <v>0</v>
      </c>
      <c r="BE598">
        <v>0</v>
      </c>
      <c r="BF598">
        <v>325</v>
      </c>
      <c r="BG598" t="s">
        <v>10100</v>
      </c>
      <c r="BH598" t="s">
        <v>10101</v>
      </c>
      <c r="BJ598" s="1"/>
      <c r="BK598">
        <v>68.213120000000004</v>
      </c>
    </row>
    <row r="599" spans="1:63" ht="16.5" x14ac:dyDescent="0.3">
      <c r="A599">
        <v>8445</v>
      </c>
      <c r="B599" t="s">
        <v>10102</v>
      </c>
      <c r="C599" t="s">
        <v>10103</v>
      </c>
      <c r="D599" t="s">
        <v>10104</v>
      </c>
      <c r="F599" s="1">
        <v>44134</v>
      </c>
      <c r="G599" s="1">
        <v>44377</v>
      </c>
      <c r="H599" t="s">
        <v>65</v>
      </c>
      <c r="I599" t="s">
        <v>639</v>
      </c>
      <c r="J599" t="s">
        <v>1804</v>
      </c>
      <c r="K599" t="s">
        <v>68</v>
      </c>
      <c r="L599" t="s">
        <v>68</v>
      </c>
      <c r="M599" t="s">
        <v>303</v>
      </c>
      <c r="N599" t="s">
        <v>10105</v>
      </c>
      <c r="P599" t="s">
        <v>10106</v>
      </c>
      <c r="Q599" t="s">
        <v>10107</v>
      </c>
      <c r="R599" t="s">
        <v>8926</v>
      </c>
      <c r="S599" t="s">
        <v>10108</v>
      </c>
      <c r="T599" t="s">
        <v>9955</v>
      </c>
      <c r="U599" t="s">
        <v>9956</v>
      </c>
      <c r="V599" t="s">
        <v>9722</v>
      </c>
      <c r="W599" t="s">
        <v>9723</v>
      </c>
      <c r="X599" t="s">
        <v>9724</v>
      </c>
      <c r="Y599" t="s">
        <v>109</v>
      </c>
      <c r="Z599">
        <v>482</v>
      </c>
      <c r="AA599" t="s">
        <v>8951</v>
      </c>
      <c r="AB599" t="s">
        <v>8952</v>
      </c>
      <c r="AC599" t="s">
        <v>8953</v>
      </c>
      <c r="AD599" t="s">
        <v>8926</v>
      </c>
      <c r="AE599" s="4" t="s">
        <v>10109</v>
      </c>
      <c r="AF599" s="3">
        <f>3260000</f>
        <v>3260000</v>
      </c>
      <c r="AG599" s="3" t="s">
        <v>19447</v>
      </c>
      <c r="AH599" t="s">
        <v>10110</v>
      </c>
      <c r="AI599" t="s">
        <v>10111</v>
      </c>
      <c r="AJ599" t="s">
        <v>10112</v>
      </c>
      <c r="AK599" t="s">
        <v>10113</v>
      </c>
      <c r="AL599" t="s">
        <v>10114</v>
      </c>
      <c r="AM599" t="s">
        <v>10115</v>
      </c>
      <c r="AN599" t="s">
        <v>10116</v>
      </c>
      <c r="AO599" t="s">
        <v>10117</v>
      </c>
      <c r="AP599" t="s">
        <v>10118</v>
      </c>
      <c r="AQ599" t="s">
        <v>10119</v>
      </c>
      <c r="AR599">
        <v>0.64</v>
      </c>
      <c r="AS599" t="s">
        <v>94</v>
      </c>
      <c r="AT599">
        <v>0</v>
      </c>
      <c r="AU599">
        <v>50306.231277788786</v>
      </c>
      <c r="AV599">
        <v>42075.669368877352</v>
      </c>
      <c r="AW599">
        <v>3079.4412000000002</v>
      </c>
      <c r="AX599">
        <v>3524.6797102561045</v>
      </c>
      <c r="AY599">
        <v>447.89032962676634</v>
      </c>
      <c r="AZ599">
        <v>1061.9491985714285</v>
      </c>
      <c r="BA599">
        <v>2873.6076200000002</v>
      </c>
      <c r="BB599">
        <v>17.506297981555594</v>
      </c>
      <c r="BC599">
        <v>12.78249396385274</v>
      </c>
      <c r="BD599">
        <v>14.642106694050787</v>
      </c>
      <c r="BE599">
        <v>10.691160440201811</v>
      </c>
      <c r="BF599">
        <v>82</v>
      </c>
      <c r="BG599" t="s">
        <v>10120</v>
      </c>
      <c r="BH599" t="s">
        <v>10120</v>
      </c>
      <c r="BJ599" s="1"/>
      <c r="BK599">
        <v>0</v>
      </c>
    </row>
    <row r="600" spans="1:63" ht="16.5" x14ac:dyDescent="0.3">
      <c r="A600">
        <v>8446</v>
      </c>
      <c r="B600" t="s">
        <v>10121</v>
      </c>
      <c r="C600" t="s">
        <v>10122</v>
      </c>
      <c r="D600" t="s">
        <v>10123</v>
      </c>
      <c r="F600" s="1">
        <v>44043</v>
      </c>
      <c r="G600" s="1">
        <v>44104</v>
      </c>
      <c r="H600" t="s">
        <v>131</v>
      </c>
      <c r="I600" t="s">
        <v>639</v>
      </c>
      <c r="J600" t="s">
        <v>2829</v>
      </c>
      <c r="K600" t="s">
        <v>132</v>
      </c>
      <c r="L600" t="s">
        <v>132</v>
      </c>
      <c r="N600" t="s">
        <v>10105</v>
      </c>
      <c r="O600" t="s">
        <v>10124</v>
      </c>
      <c r="P600" t="s">
        <v>10125</v>
      </c>
      <c r="Q600" t="s">
        <v>10126</v>
      </c>
      <c r="R600" t="s">
        <v>8947</v>
      </c>
      <c r="S600" t="s">
        <v>10127</v>
      </c>
      <c r="T600" t="s">
        <v>9955</v>
      </c>
      <c r="U600" t="s">
        <v>9956</v>
      </c>
      <c r="V600" t="s">
        <v>9722</v>
      </c>
      <c r="W600" t="s">
        <v>9723</v>
      </c>
      <c r="X600" t="s">
        <v>9724</v>
      </c>
      <c r="Y600" t="s">
        <v>109</v>
      </c>
      <c r="Z600">
        <v>482</v>
      </c>
      <c r="AA600" t="s">
        <v>8951</v>
      </c>
      <c r="AB600" t="s">
        <v>8952</v>
      </c>
      <c r="AC600" t="s">
        <v>8953</v>
      </c>
      <c r="AD600" t="s">
        <v>8926</v>
      </c>
      <c r="AE600" s="4" t="s">
        <v>10128</v>
      </c>
      <c r="AF600" s="3">
        <f>2690000</f>
        <v>2690000</v>
      </c>
      <c r="AG600" s="3" t="s">
        <v>19447</v>
      </c>
      <c r="AH600" t="s">
        <v>10129</v>
      </c>
      <c r="AI600" t="s">
        <v>10130</v>
      </c>
      <c r="AJ600" t="s">
        <v>10131</v>
      </c>
      <c r="AK600" t="s">
        <v>10132</v>
      </c>
      <c r="AL600" t="s">
        <v>10133</v>
      </c>
      <c r="AM600" t="s">
        <v>10134</v>
      </c>
      <c r="AN600" t="s">
        <v>10135</v>
      </c>
      <c r="AO600" t="s">
        <v>10135</v>
      </c>
      <c r="AP600" t="s">
        <v>10136</v>
      </c>
      <c r="AQ600" t="s">
        <v>10137</v>
      </c>
      <c r="AR600">
        <v>0.81</v>
      </c>
      <c r="AS600" t="s">
        <v>890</v>
      </c>
      <c r="AT600">
        <v>0</v>
      </c>
      <c r="AU600">
        <v>85204.866005521937</v>
      </c>
      <c r="AV600">
        <v>84925.948888784435</v>
      </c>
      <c r="AX600">
        <v>445.23851025610401</v>
      </c>
      <c r="AY600">
        <v>447.89032962676634</v>
      </c>
      <c r="AZ600">
        <v>1061.9491985714285</v>
      </c>
      <c r="BF600">
        <v>-191</v>
      </c>
      <c r="BJ600" s="1"/>
    </row>
    <row r="601" spans="1:63" ht="30.75" x14ac:dyDescent="0.3">
      <c r="A601">
        <v>8447</v>
      </c>
      <c r="B601" t="s">
        <v>10138</v>
      </c>
      <c r="C601" t="s">
        <v>10139</v>
      </c>
      <c r="D601" t="s">
        <v>10140</v>
      </c>
      <c r="E601" t="s">
        <v>10141</v>
      </c>
      <c r="F601" s="1">
        <v>44165</v>
      </c>
      <c r="G601" s="1">
        <v>44220</v>
      </c>
      <c r="H601" t="s">
        <v>131</v>
      </c>
      <c r="I601" t="s">
        <v>515</v>
      </c>
      <c r="J601" t="s">
        <v>1804</v>
      </c>
      <c r="K601" t="s">
        <v>132</v>
      </c>
      <c r="L601" t="s">
        <v>68</v>
      </c>
      <c r="M601" t="s">
        <v>120</v>
      </c>
      <c r="N601" t="s">
        <v>4523</v>
      </c>
      <c r="O601" t="s">
        <v>10142</v>
      </c>
      <c r="P601" t="s">
        <v>10143</v>
      </c>
      <c r="Q601" t="s">
        <v>10144</v>
      </c>
      <c r="R601" t="s">
        <v>10145</v>
      </c>
      <c r="S601" t="s">
        <v>10146</v>
      </c>
      <c r="T601" t="s">
        <v>10147</v>
      </c>
      <c r="U601" t="s">
        <v>10148</v>
      </c>
      <c r="V601" t="s">
        <v>1890</v>
      </c>
      <c r="W601" t="s">
        <v>1891</v>
      </c>
      <c r="X601" t="s">
        <v>1892</v>
      </c>
      <c r="Y601" t="s">
        <v>1755</v>
      </c>
      <c r="Z601">
        <v>466</v>
      </c>
      <c r="AA601" t="s">
        <v>8923</v>
      </c>
      <c r="AB601" t="s">
        <v>8924</v>
      </c>
      <c r="AC601" t="s">
        <v>8925</v>
      </c>
      <c r="AD601" t="s">
        <v>8926</v>
      </c>
      <c r="AE601" s="4" t="s">
        <v>10149</v>
      </c>
      <c r="AF601" s="3">
        <f>4610000+399000000</f>
        <v>403610000</v>
      </c>
      <c r="AG601" s="3" t="s">
        <v>19447</v>
      </c>
      <c r="AH601" t="s">
        <v>10150</v>
      </c>
      <c r="AI601" t="s">
        <v>10151</v>
      </c>
      <c r="AJ601" t="s">
        <v>10152</v>
      </c>
      <c r="AK601" t="s">
        <v>10153</v>
      </c>
      <c r="AL601" t="s">
        <v>10154</v>
      </c>
      <c r="AM601" t="s">
        <v>10155</v>
      </c>
      <c r="AN601" t="s">
        <v>10156</v>
      </c>
      <c r="AO601" t="s">
        <v>10157</v>
      </c>
      <c r="AP601" t="s">
        <v>10158</v>
      </c>
      <c r="AQ601" t="s">
        <v>10159</v>
      </c>
      <c r="AR601">
        <v>0.72</v>
      </c>
      <c r="AS601" t="s">
        <v>94</v>
      </c>
      <c r="AT601">
        <v>0</v>
      </c>
      <c r="AU601">
        <v>2062810.5140945711</v>
      </c>
      <c r="AV601">
        <v>1908333.2214029231</v>
      </c>
      <c r="AW601">
        <v>4641.1309162385196</v>
      </c>
      <c r="AX601">
        <v>6489.5916864863093</v>
      </c>
      <c r="AY601">
        <v>1487.3558031803598</v>
      </c>
      <c r="AZ601">
        <v>8105.2786300000007</v>
      </c>
      <c r="BA601">
        <v>3806.7614975065194</v>
      </c>
      <c r="BB601">
        <v>541.88068137332482</v>
      </c>
      <c r="BC601">
        <v>173.17021198839495</v>
      </c>
      <c r="BD601">
        <v>501.30096741098902</v>
      </c>
      <c r="BE601">
        <v>160.20204775807653</v>
      </c>
      <c r="BF601">
        <v>-75</v>
      </c>
      <c r="BG601" t="s">
        <v>10160</v>
      </c>
      <c r="BH601" t="s">
        <v>10160</v>
      </c>
      <c r="BJ601" s="1"/>
      <c r="BK601">
        <v>50.645269999999996</v>
      </c>
    </row>
    <row r="602" spans="1:63" ht="30.75" x14ac:dyDescent="0.3">
      <c r="A602">
        <v>8448</v>
      </c>
      <c r="B602" t="s">
        <v>10161</v>
      </c>
      <c r="C602" t="s">
        <v>10162</v>
      </c>
      <c r="D602" t="s">
        <v>10163</v>
      </c>
      <c r="E602" t="s">
        <v>10164</v>
      </c>
      <c r="F602" s="1">
        <v>44408</v>
      </c>
      <c r="G602" s="1">
        <v>44561</v>
      </c>
      <c r="H602" t="s">
        <v>98</v>
      </c>
      <c r="I602" t="s">
        <v>515</v>
      </c>
      <c r="J602" t="s">
        <v>1804</v>
      </c>
      <c r="K602" t="s">
        <v>132</v>
      </c>
      <c r="L602" t="s">
        <v>68</v>
      </c>
      <c r="M602" t="s">
        <v>120</v>
      </c>
      <c r="N602" t="s">
        <v>4523</v>
      </c>
      <c r="O602" t="s">
        <v>10165</v>
      </c>
      <c r="P602" t="s">
        <v>10166</v>
      </c>
      <c r="Q602" t="s">
        <v>10167</v>
      </c>
      <c r="R602" t="s">
        <v>10145</v>
      </c>
      <c r="S602" t="s">
        <v>10168</v>
      </c>
      <c r="T602" t="s">
        <v>10147</v>
      </c>
      <c r="U602" t="s">
        <v>10148</v>
      </c>
      <c r="V602" t="s">
        <v>1890</v>
      </c>
      <c r="W602" t="s">
        <v>1891</v>
      </c>
      <c r="X602" t="s">
        <v>1892</v>
      </c>
      <c r="Y602" t="s">
        <v>1755</v>
      </c>
      <c r="Z602">
        <v>466</v>
      </c>
      <c r="AA602" t="s">
        <v>8923</v>
      </c>
      <c r="AB602" t="s">
        <v>8924</v>
      </c>
      <c r="AC602" t="s">
        <v>8925</v>
      </c>
      <c r="AD602" t="s">
        <v>8926</v>
      </c>
      <c r="AE602" s="4" t="s">
        <v>10169</v>
      </c>
      <c r="AF602" s="3">
        <f>111150000+22450000</f>
        <v>133600000</v>
      </c>
      <c r="AG602" s="3" t="s">
        <v>19447</v>
      </c>
      <c r="AH602" t="s">
        <v>10170</v>
      </c>
      <c r="AI602" t="s">
        <v>10171</v>
      </c>
      <c r="AJ602" t="s">
        <v>10172</v>
      </c>
      <c r="AK602" t="s">
        <v>10173</v>
      </c>
      <c r="AL602" t="s">
        <v>10174</v>
      </c>
      <c r="AM602" t="s">
        <v>10175</v>
      </c>
      <c r="AN602" t="s">
        <v>10176</v>
      </c>
      <c r="AO602" t="s">
        <v>10177</v>
      </c>
      <c r="AP602" t="s">
        <v>10178</v>
      </c>
      <c r="AQ602" t="s">
        <v>10179</v>
      </c>
      <c r="AR602">
        <v>0.72</v>
      </c>
      <c r="AS602" t="s">
        <v>94</v>
      </c>
      <c r="AT602">
        <v>0</v>
      </c>
      <c r="AU602">
        <v>1004269.5205568448</v>
      </c>
      <c r="AV602">
        <v>910274.00690836285</v>
      </c>
      <c r="AW602">
        <v>24204.511444787182</v>
      </c>
      <c r="AX602">
        <v>24808.578896005431</v>
      </c>
      <c r="AY602">
        <v>2863.6313532329127</v>
      </c>
      <c r="AZ602">
        <v>4290.7432599999993</v>
      </c>
      <c r="BA602">
        <v>21921.031565787183</v>
      </c>
      <c r="BB602">
        <v>45.813059369169402</v>
      </c>
      <c r="BC602">
        <v>38.313678765805776</v>
      </c>
      <c r="BD602">
        <v>41.525144661944417</v>
      </c>
      <c r="BE602">
        <v>34.727675365684654</v>
      </c>
      <c r="BF602">
        <v>266</v>
      </c>
      <c r="BG602" t="s">
        <v>10180</v>
      </c>
      <c r="BH602" t="s">
        <v>10180</v>
      </c>
      <c r="BI602">
        <v>5199</v>
      </c>
      <c r="BJ602" s="1">
        <v>44408</v>
      </c>
      <c r="BK602">
        <v>460.23921000000001</v>
      </c>
    </row>
    <row r="603" spans="1:63" ht="30.75" x14ac:dyDescent="0.3">
      <c r="A603">
        <v>8449</v>
      </c>
      <c r="B603" t="s">
        <v>10181</v>
      </c>
      <c r="C603" t="s">
        <v>10182</v>
      </c>
      <c r="D603" t="s">
        <v>10183</v>
      </c>
      <c r="E603" t="s">
        <v>10184</v>
      </c>
      <c r="F603" s="1">
        <v>44925</v>
      </c>
      <c r="G603" s="1">
        <v>45198</v>
      </c>
      <c r="H603" t="s">
        <v>119</v>
      </c>
      <c r="I603" t="s">
        <v>515</v>
      </c>
      <c r="J603" t="s">
        <v>1804</v>
      </c>
      <c r="K603" t="s">
        <v>132</v>
      </c>
      <c r="L603" t="s">
        <v>68</v>
      </c>
      <c r="M603" t="s">
        <v>69</v>
      </c>
      <c r="N603" t="s">
        <v>4523</v>
      </c>
      <c r="O603" t="s">
        <v>10185</v>
      </c>
      <c r="P603" t="s">
        <v>10143</v>
      </c>
      <c r="Q603" t="s">
        <v>10144</v>
      </c>
      <c r="R603" t="s">
        <v>10145</v>
      </c>
      <c r="S603" t="s">
        <v>10146</v>
      </c>
      <c r="T603" t="s">
        <v>10147</v>
      </c>
      <c r="U603" t="s">
        <v>10148</v>
      </c>
      <c r="V603" t="s">
        <v>1890</v>
      </c>
      <c r="W603" t="s">
        <v>1891</v>
      </c>
      <c r="X603" t="s">
        <v>1892</v>
      </c>
      <c r="Y603" t="s">
        <v>1755</v>
      </c>
      <c r="Z603">
        <v>466</v>
      </c>
      <c r="AA603" t="s">
        <v>8923</v>
      </c>
      <c r="AB603" t="s">
        <v>8924</v>
      </c>
      <c r="AC603" t="s">
        <v>8925</v>
      </c>
      <c r="AD603" t="s">
        <v>8926</v>
      </c>
      <c r="AE603" s="4" t="s">
        <v>10186</v>
      </c>
      <c r="AF603" s="3">
        <f>78620000</f>
        <v>78620000</v>
      </c>
      <c r="AG603" s="3" t="s">
        <v>19447</v>
      </c>
      <c r="AH603" t="s">
        <v>10187</v>
      </c>
      <c r="AI603" t="s">
        <v>10188</v>
      </c>
      <c r="AJ603" t="s">
        <v>10189</v>
      </c>
      <c r="AK603" t="s">
        <v>10190</v>
      </c>
      <c r="AL603" t="s">
        <v>10191</v>
      </c>
      <c r="AM603" t="s">
        <v>10175</v>
      </c>
      <c r="AN603" t="s">
        <v>10192</v>
      </c>
      <c r="AO603" t="s">
        <v>10193</v>
      </c>
      <c r="AP603" t="s">
        <v>10194</v>
      </c>
      <c r="AQ603" t="s">
        <v>10195</v>
      </c>
      <c r="AR603">
        <v>0.72</v>
      </c>
      <c r="AS603" t="s">
        <v>94</v>
      </c>
      <c r="AT603">
        <v>0</v>
      </c>
      <c r="AU603">
        <v>341417.1472933258</v>
      </c>
      <c r="AV603">
        <v>308815.17116559565</v>
      </c>
      <c r="AW603">
        <v>17937.010205055798</v>
      </c>
      <c r="AX603">
        <v>19129.776593950301</v>
      </c>
      <c r="AY603">
        <v>836.60250856935534</v>
      </c>
      <c r="AZ603">
        <v>7996.9761000000008</v>
      </c>
      <c r="BA603">
        <v>15808.654205055798</v>
      </c>
      <c r="BB603">
        <v>21.596850868186902</v>
      </c>
      <c r="BC603">
        <v>14.341865471245946</v>
      </c>
      <c r="BD603">
        <v>19.534564243098746</v>
      </c>
      <c r="BE603">
        <v>12.972358522261432</v>
      </c>
      <c r="BF603">
        <v>903</v>
      </c>
      <c r="BG603" t="s">
        <v>10196</v>
      </c>
      <c r="BH603" t="s">
        <v>10196</v>
      </c>
      <c r="BI603">
        <v>5153</v>
      </c>
      <c r="BJ603" s="1">
        <v>44925</v>
      </c>
      <c r="BK603">
        <v>1237.2065500000001</v>
      </c>
    </row>
    <row r="604" spans="1:63" ht="45.75" x14ac:dyDescent="0.3">
      <c r="A604">
        <v>8450</v>
      </c>
      <c r="B604" t="s">
        <v>10197</v>
      </c>
      <c r="C604" t="s">
        <v>10198</v>
      </c>
      <c r="D604" t="s">
        <v>10199</v>
      </c>
      <c r="E604" t="s">
        <v>10200</v>
      </c>
      <c r="F604" s="1">
        <v>44104</v>
      </c>
      <c r="G604" s="1">
        <v>44104</v>
      </c>
      <c r="H604" t="s">
        <v>131</v>
      </c>
      <c r="I604" t="s">
        <v>515</v>
      </c>
      <c r="J604" t="s">
        <v>1804</v>
      </c>
      <c r="K604" t="s">
        <v>67</v>
      </c>
      <c r="L604" t="s">
        <v>132</v>
      </c>
      <c r="M604" t="s">
        <v>69</v>
      </c>
      <c r="N604" t="s">
        <v>4523</v>
      </c>
      <c r="O604" t="s">
        <v>10201</v>
      </c>
      <c r="P604" t="s">
        <v>10202</v>
      </c>
      <c r="Q604" t="s">
        <v>10203</v>
      </c>
      <c r="R604" t="s">
        <v>10145</v>
      </c>
      <c r="S604" t="s">
        <v>10204</v>
      </c>
      <c r="T604" t="s">
        <v>10205</v>
      </c>
      <c r="U604" t="s">
        <v>10206</v>
      </c>
      <c r="V604" t="s">
        <v>1890</v>
      </c>
      <c r="W604" t="s">
        <v>1891</v>
      </c>
      <c r="X604" t="s">
        <v>1892</v>
      </c>
      <c r="Y604" t="s">
        <v>1755</v>
      </c>
      <c r="Z604">
        <v>466</v>
      </c>
      <c r="AA604" t="s">
        <v>8923</v>
      </c>
      <c r="AB604" t="s">
        <v>8924</v>
      </c>
      <c r="AC604" t="s">
        <v>8925</v>
      </c>
      <c r="AD604" t="s">
        <v>8926</v>
      </c>
      <c r="AE604" s="4" t="s">
        <v>10207</v>
      </c>
      <c r="AF604" s="3">
        <f>20670000 + 3900000</f>
        <v>24570000</v>
      </c>
      <c r="AG604" s="3" t="s">
        <v>19447</v>
      </c>
      <c r="AH604" t="s">
        <v>10208</v>
      </c>
      <c r="AI604" t="s">
        <v>10209</v>
      </c>
      <c r="AJ604" t="s">
        <v>10210</v>
      </c>
      <c r="AK604" t="s">
        <v>10211</v>
      </c>
      <c r="AL604" t="s">
        <v>10212</v>
      </c>
      <c r="AM604" t="s">
        <v>10213</v>
      </c>
      <c r="AN604" t="s">
        <v>10214</v>
      </c>
      <c r="AO604" t="s">
        <v>10215</v>
      </c>
      <c r="AP604" t="s">
        <v>10216</v>
      </c>
      <c r="AQ604" t="s">
        <v>10217</v>
      </c>
      <c r="AR604">
        <v>0.9</v>
      </c>
      <c r="AS604" t="s">
        <v>94</v>
      </c>
      <c r="AT604">
        <v>0</v>
      </c>
      <c r="AU604">
        <v>4572124.8909873897</v>
      </c>
      <c r="AV604">
        <v>4570757.1105807954</v>
      </c>
      <c r="AX604">
        <v>5619.6145875504299</v>
      </c>
      <c r="AY604">
        <v>1657.0721839630071</v>
      </c>
      <c r="AZ604">
        <v>7768.8114949999999</v>
      </c>
      <c r="BA604">
        <v>2031.7062000000001</v>
      </c>
      <c r="BB604">
        <v>2250.3868379135674</v>
      </c>
      <c r="BC604">
        <v>466.51871189620761</v>
      </c>
      <c r="BD604">
        <v>2249.7136202964753</v>
      </c>
      <c r="BE604">
        <v>466.37914983947127</v>
      </c>
      <c r="BF604">
        <v>-191</v>
      </c>
      <c r="BG604" t="s">
        <v>10218</v>
      </c>
      <c r="BJ604" s="1"/>
    </row>
    <row r="605" spans="1:63" ht="45.75" x14ac:dyDescent="0.3">
      <c r="A605">
        <v>8451</v>
      </c>
      <c r="B605" t="s">
        <v>10219</v>
      </c>
      <c r="C605" t="s">
        <v>10220</v>
      </c>
      <c r="D605" t="s">
        <v>10221</v>
      </c>
      <c r="E605" t="s">
        <v>10222</v>
      </c>
      <c r="F605" s="1">
        <v>44286</v>
      </c>
      <c r="G605" s="1">
        <v>44561</v>
      </c>
      <c r="H605" t="s">
        <v>119</v>
      </c>
      <c r="I605" t="s">
        <v>66</v>
      </c>
      <c r="J605" t="s">
        <v>1804</v>
      </c>
      <c r="K605" t="s">
        <v>133</v>
      </c>
      <c r="L605" t="s">
        <v>133</v>
      </c>
      <c r="M605" t="s">
        <v>69</v>
      </c>
      <c r="N605" t="s">
        <v>4523</v>
      </c>
      <c r="O605" t="s">
        <v>10223</v>
      </c>
      <c r="P605" t="s">
        <v>10224</v>
      </c>
      <c r="Q605" t="s">
        <v>10225</v>
      </c>
      <c r="R605" t="s">
        <v>10145</v>
      </c>
      <c r="S605" t="s">
        <v>10226</v>
      </c>
      <c r="T605" t="s">
        <v>10205</v>
      </c>
      <c r="U605" t="s">
        <v>10206</v>
      </c>
      <c r="V605" t="s">
        <v>1890</v>
      </c>
      <c r="W605" t="s">
        <v>1891</v>
      </c>
      <c r="X605" t="s">
        <v>1892</v>
      </c>
      <c r="Y605" t="s">
        <v>1755</v>
      </c>
      <c r="Z605">
        <v>466</v>
      </c>
      <c r="AA605" t="s">
        <v>8923</v>
      </c>
      <c r="AB605" t="s">
        <v>8924</v>
      </c>
      <c r="AC605" t="s">
        <v>8925</v>
      </c>
      <c r="AD605" t="s">
        <v>8926</v>
      </c>
      <c r="AE605" s="4" t="s">
        <v>10227</v>
      </c>
      <c r="AF605" s="3">
        <v>4729000</v>
      </c>
      <c r="AG605" s="3" t="s">
        <v>19447</v>
      </c>
      <c r="AH605" t="s">
        <v>10228</v>
      </c>
      <c r="AI605" t="s">
        <v>10229</v>
      </c>
      <c r="AJ605" t="s">
        <v>10230</v>
      </c>
      <c r="AK605" t="s">
        <v>10231</v>
      </c>
      <c r="AL605" t="s">
        <v>10232</v>
      </c>
      <c r="AM605" t="s">
        <v>10233</v>
      </c>
      <c r="AN605" t="s">
        <v>10234</v>
      </c>
      <c r="AO605" t="s">
        <v>10235</v>
      </c>
      <c r="AP605" t="s">
        <v>10236</v>
      </c>
      <c r="AQ605" t="s">
        <v>10237</v>
      </c>
      <c r="AR605">
        <v>0.49</v>
      </c>
      <c r="AS605" t="s">
        <v>94</v>
      </c>
      <c r="AT605">
        <v>0</v>
      </c>
      <c r="AU605">
        <v>1818716.9629338933</v>
      </c>
      <c r="AV605">
        <v>1335366.3095423121</v>
      </c>
      <c r="AW605">
        <v>7274.5910067357463</v>
      </c>
      <c r="AX605">
        <v>12773.299456129267</v>
      </c>
      <c r="AY605">
        <v>8151.6698759658138</v>
      </c>
      <c r="AZ605">
        <v>24676.050260000004</v>
      </c>
      <c r="BA605">
        <v>6090.2430182857461</v>
      </c>
      <c r="BB605">
        <v>298.62797879711167</v>
      </c>
      <c r="BC605">
        <v>59.11394481237388</v>
      </c>
      <c r="BD605">
        <v>219.26322242526621</v>
      </c>
      <c r="BE605">
        <v>43.403548729894865</v>
      </c>
      <c r="BF605">
        <v>266</v>
      </c>
      <c r="BG605" t="s">
        <v>10238</v>
      </c>
      <c r="BH605" t="s">
        <v>10238</v>
      </c>
      <c r="BJ605" s="1"/>
      <c r="BK605">
        <v>631.75635999999997</v>
      </c>
    </row>
    <row r="606" spans="1:63" ht="30" x14ac:dyDescent="0.25">
      <c r="A606">
        <v>8452</v>
      </c>
      <c r="B606" t="s">
        <v>10239</v>
      </c>
      <c r="C606" t="s">
        <v>10240</v>
      </c>
      <c r="D606" t="s">
        <v>10241</v>
      </c>
      <c r="E606" t="s">
        <v>10242</v>
      </c>
      <c r="F606" s="1">
        <v>44134</v>
      </c>
      <c r="G606" s="1">
        <v>44195</v>
      </c>
      <c r="H606" t="s">
        <v>131</v>
      </c>
      <c r="I606" t="s">
        <v>66</v>
      </c>
      <c r="J606" t="s">
        <v>1680</v>
      </c>
      <c r="K606" t="s">
        <v>68</v>
      </c>
      <c r="L606" t="s">
        <v>68</v>
      </c>
      <c r="M606" t="s">
        <v>303</v>
      </c>
      <c r="N606" t="s">
        <v>10243</v>
      </c>
      <c r="O606" t="s">
        <v>10244</v>
      </c>
      <c r="P606" t="s">
        <v>10245</v>
      </c>
      <c r="Q606" t="s">
        <v>10246</v>
      </c>
      <c r="R606" t="s">
        <v>9169</v>
      </c>
      <c r="S606" t="s">
        <v>10247</v>
      </c>
      <c r="T606" t="s">
        <v>10248</v>
      </c>
      <c r="U606" t="s">
        <v>10249</v>
      </c>
      <c r="V606" t="s">
        <v>10250</v>
      </c>
      <c r="W606" t="s">
        <v>10251</v>
      </c>
      <c r="X606" t="s">
        <v>10252</v>
      </c>
      <c r="Y606" t="s">
        <v>1755</v>
      </c>
      <c r="Z606">
        <v>484</v>
      </c>
      <c r="AA606" t="s">
        <v>9176</v>
      </c>
      <c r="AB606" t="s">
        <v>9177</v>
      </c>
      <c r="AC606" t="s">
        <v>9178</v>
      </c>
      <c r="AD606" t="s">
        <v>8926</v>
      </c>
      <c r="AE606" s="4" t="s">
        <v>10253</v>
      </c>
      <c r="AH606" t="s">
        <v>10254</v>
      </c>
      <c r="AI606" t="s">
        <v>10255</v>
      </c>
      <c r="AJ606" t="s">
        <v>10256</v>
      </c>
      <c r="AK606" t="s">
        <v>10257</v>
      </c>
      <c r="AL606" t="s">
        <v>10258</v>
      </c>
      <c r="AM606" t="s">
        <v>10259</v>
      </c>
      <c r="AN606" t="s">
        <v>10260</v>
      </c>
      <c r="AO606" t="s">
        <v>10261</v>
      </c>
      <c r="AP606" t="s">
        <v>10262</v>
      </c>
      <c r="AQ606" t="s">
        <v>10263</v>
      </c>
      <c r="AR606">
        <v>0.64</v>
      </c>
      <c r="AS606" t="s">
        <v>94</v>
      </c>
      <c r="AT606">
        <v>0</v>
      </c>
      <c r="AU606">
        <v>70113.977200211666</v>
      </c>
      <c r="AV606">
        <v>62236.866744508152</v>
      </c>
      <c r="AX606">
        <v>381.38563829596899</v>
      </c>
      <c r="AY606">
        <v>209.14951242350531</v>
      </c>
      <c r="AZ606">
        <v>604.54464999999993</v>
      </c>
      <c r="BF606">
        <v>-100</v>
      </c>
      <c r="BJ606" s="1"/>
    </row>
    <row r="607" spans="1:63" ht="30" x14ac:dyDescent="0.25">
      <c r="A607">
        <v>8453</v>
      </c>
      <c r="B607" t="s">
        <v>10264</v>
      </c>
      <c r="C607" t="s">
        <v>10265</v>
      </c>
      <c r="D607" t="s">
        <v>10266</v>
      </c>
      <c r="F607" s="1">
        <v>44499</v>
      </c>
      <c r="G607" s="1">
        <v>44560</v>
      </c>
      <c r="H607" t="s">
        <v>119</v>
      </c>
      <c r="I607" t="s">
        <v>639</v>
      </c>
      <c r="J607" t="s">
        <v>1680</v>
      </c>
      <c r="K607" t="s">
        <v>99</v>
      </c>
      <c r="L607" t="s">
        <v>99</v>
      </c>
      <c r="M607" t="s">
        <v>303</v>
      </c>
      <c r="N607" t="s">
        <v>10243</v>
      </c>
      <c r="P607" t="s">
        <v>10267</v>
      </c>
      <c r="Q607" t="s">
        <v>10268</v>
      </c>
      <c r="R607" t="s">
        <v>8947</v>
      </c>
      <c r="S607" t="s">
        <v>10269</v>
      </c>
      <c r="T607" t="s">
        <v>10248</v>
      </c>
      <c r="U607" t="s">
        <v>10249</v>
      </c>
      <c r="V607" t="s">
        <v>10250</v>
      </c>
      <c r="W607" t="s">
        <v>10251</v>
      </c>
      <c r="X607" t="s">
        <v>10252</v>
      </c>
      <c r="Y607" t="s">
        <v>1755</v>
      </c>
      <c r="Z607">
        <v>482</v>
      </c>
      <c r="AA607" t="s">
        <v>8951</v>
      </c>
      <c r="AB607" t="s">
        <v>8952</v>
      </c>
      <c r="AC607" t="s">
        <v>8953</v>
      </c>
      <c r="AD607" t="s">
        <v>8926</v>
      </c>
      <c r="AE607" s="4" t="s">
        <v>10270</v>
      </c>
      <c r="AH607" t="s">
        <v>10271</v>
      </c>
      <c r="AI607" t="s">
        <v>10272</v>
      </c>
      <c r="AJ607" t="s">
        <v>10273</v>
      </c>
      <c r="AK607" t="s">
        <v>10274</v>
      </c>
      <c r="AL607" t="s">
        <v>10275</v>
      </c>
      <c r="AM607" t="s">
        <v>10276</v>
      </c>
      <c r="AN607" t="s">
        <v>10277</v>
      </c>
      <c r="AO607" t="s">
        <v>10278</v>
      </c>
      <c r="AP607" t="s">
        <v>10279</v>
      </c>
      <c r="AQ607" t="s">
        <v>10280</v>
      </c>
      <c r="AR607">
        <v>0.25</v>
      </c>
      <c r="AS607" t="s">
        <v>94</v>
      </c>
      <c r="AT607">
        <v>0</v>
      </c>
      <c r="AU607">
        <v>375324.67134726263</v>
      </c>
      <c r="AV607">
        <v>165290.401046449</v>
      </c>
      <c r="AW607">
        <v>1982.40598</v>
      </c>
      <c r="AX607">
        <v>2363.7916182959689</v>
      </c>
      <c r="AY607">
        <v>209.14951242350531</v>
      </c>
      <c r="AZ607">
        <v>661.73010999999997</v>
      </c>
      <c r="BA607">
        <v>1839.05782</v>
      </c>
      <c r="BB607">
        <v>204.08530241167875</v>
      </c>
      <c r="BC607">
        <v>150.08256671618798</v>
      </c>
      <c r="BD607">
        <v>89.877761997960988</v>
      </c>
      <c r="BE607">
        <v>66.095329021541204</v>
      </c>
      <c r="BF607">
        <v>265</v>
      </c>
      <c r="BG607" t="s">
        <v>10281</v>
      </c>
      <c r="BH607" t="s">
        <v>10281</v>
      </c>
      <c r="BJ607" s="1"/>
      <c r="BK607">
        <v>57.185459999999999</v>
      </c>
    </row>
    <row r="608" spans="1:63" x14ac:dyDescent="0.25">
      <c r="A608">
        <v>8454</v>
      </c>
      <c r="B608" t="s">
        <v>10282</v>
      </c>
      <c r="C608" t="s">
        <v>10283</v>
      </c>
      <c r="D608" t="s">
        <v>10284</v>
      </c>
      <c r="F608" s="1">
        <v>44530</v>
      </c>
      <c r="G608" s="1">
        <v>44560</v>
      </c>
      <c r="H608" t="s">
        <v>119</v>
      </c>
      <c r="I608" t="s">
        <v>66</v>
      </c>
      <c r="J608" t="s">
        <v>1680</v>
      </c>
      <c r="K608" t="s">
        <v>99</v>
      </c>
      <c r="L608" t="s">
        <v>99</v>
      </c>
      <c r="M608" t="s">
        <v>69</v>
      </c>
      <c r="N608" t="s">
        <v>10243</v>
      </c>
      <c r="P608" t="s">
        <v>10285</v>
      </c>
      <c r="Q608" t="s">
        <v>10286</v>
      </c>
      <c r="R608" t="s">
        <v>9169</v>
      </c>
      <c r="S608" t="s">
        <v>10287</v>
      </c>
      <c r="T608" t="s">
        <v>10248</v>
      </c>
      <c r="U608" t="s">
        <v>10249</v>
      </c>
      <c r="V608" t="s">
        <v>10250</v>
      </c>
      <c r="W608" t="s">
        <v>10251</v>
      </c>
      <c r="X608" t="s">
        <v>10252</v>
      </c>
      <c r="Y608" t="s">
        <v>1755</v>
      </c>
      <c r="Z608">
        <v>484</v>
      </c>
      <c r="AA608" t="s">
        <v>9176</v>
      </c>
      <c r="AB608" t="s">
        <v>9177</v>
      </c>
      <c r="AC608" t="s">
        <v>9178</v>
      </c>
      <c r="AD608" t="s">
        <v>8926</v>
      </c>
      <c r="AE608" s="4" t="s">
        <v>10288</v>
      </c>
      <c r="AH608" t="s">
        <v>10289</v>
      </c>
      <c r="AI608" t="s">
        <v>10290</v>
      </c>
      <c r="AJ608" t="s">
        <v>10291</v>
      </c>
      <c r="AK608" t="s">
        <v>10292</v>
      </c>
      <c r="AL608" t="s">
        <v>10293</v>
      </c>
      <c r="AM608" t="s">
        <v>10294</v>
      </c>
      <c r="AN608" t="s">
        <v>10295</v>
      </c>
      <c r="AO608" t="s">
        <v>10296</v>
      </c>
      <c r="AP608" t="s">
        <v>10297</v>
      </c>
      <c r="AQ608" t="s">
        <v>10298</v>
      </c>
      <c r="AR608">
        <v>0.25</v>
      </c>
      <c r="AS608" t="s">
        <v>94</v>
      </c>
      <c r="AT608">
        <v>0</v>
      </c>
      <c r="AU608">
        <v>48654.693529444769</v>
      </c>
      <c r="AV608">
        <v>20028.107281534325</v>
      </c>
      <c r="AW608">
        <v>2745.4678100000001</v>
      </c>
      <c r="AX608">
        <v>3126.853448295969</v>
      </c>
      <c r="AY608">
        <v>209.14951242350531</v>
      </c>
      <c r="AZ608">
        <v>692.61131999999998</v>
      </c>
      <c r="BA608">
        <v>2474.0466000000001</v>
      </c>
      <c r="BB608">
        <v>19.66603762816948</v>
      </c>
      <c r="BC608">
        <v>15.364682500800328</v>
      </c>
      <c r="BD608">
        <v>8.0952829593162576</v>
      </c>
      <c r="BE608">
        <v>6.3246829267666289</v>
      </c>
      <c r="BF608">
        <v>265</v>
      </c>
      <c r="BG608" t="s">
        <v>10299</v>
      </c>
      <c r="BH608" t="s">
        <v>10299</v>
      </c>
      <c r="BJ608" s="1"/>
      <c r="BK608">
        <v>88.066670000000002</v>
      </c>
    </row>
    <row r="609" spans="1:63" ht="30" x14ac:dyDescent="0.25">
      <c r="A609">
        <v>8455</v>
      </c>
      <c r="B609" t="s">
        <v>10300</v>
      </c>
      <c r="C609" t="s">
        <v>10301</v>
      </c>
      <c r="D609" t="s">
        <v>10302</v>
      </c>
      <c r="F609" s="1">
        <v>45290</v>
      </c>
      <c r="G609" s="1">
        <v>45350</v>
      </c>
      <c r="H609" t="s">
        <v>119</v>
      </c>
      <c r="I609" t="s">
        <v>66</v>
      </c>
      <c r="J609" t="s">
        <v>1680</v>
      </c>
      <c r="K609" t="s">
        <v>303</v>
      </c>
      <c r="L609" t="s">
        <v>99</v>
      </c>
      <c r="N609" t="s">
        <v>10243</v>
      </c>
      <c r="P609" t="s">
        <v>10245</v>
      </c>
      <c r="Q609" t="s">
        <v>10246</v>
      </c>
      <c r="R609" t="s">
        <v>9169</v>
      </c>
      <c r="S609" t="s">
        <v>10247</v>
      </c>
      <c r="T609" t="s">
        <v>10248</v>
      </c>
      <c r="U609" t="s">
        <v>10249</v>
      </c>
      <c r="V609" t="s">
        <v>10250</v>
      </c>
      <c r="W609" t="s">
        <v>10251</v>
      </c>
      <c r="X609" t="s">
        <v>10252</v>
      </c>
      <c r="Y609" t="s">
        <v>1755</v>
      </c>
      <c r="Z609">
        <v>484</v>
      </c>
      <c r="AA609" t="s">
        <v>9176</v>
      </c>
      <c r="AB609" t="s">
        <v>9177</v>
      </c>
      <c r="AC609" t="s">
        <v>9178</v>
      </c>
      <c r="AD609" t="s">
        <v>8926</v>
      </c>
      <c r="AE609" s="4" t="s">
        <v>10253</v>
      </c>
      <c r="AH609" t="s">
        <v>10254</v>
      </c>
      <c r="AI609" t="s">
        <v>10255</v>
      </c>
      <c r="AJ609" t="s">
        <v>10256</v>
      </c>
      <c r="AK609" t="s">
        <v>10257</v>
      </c>
      <c r="AL609" t="s">
        <v>10258</v>
      </c>
      <c r="AM609" t="s">
        <v>10259</v>
      </c>
      <c r="AN609" t="s">
        <v>10260</v>
      </c>
      <c r="AO609" t="s">
        <v>10261</v>
      </c>
      <c r="AP609" t="s">
        <v>10303</v>
      </c>
      <c r="AQ609" t="s">
        <v>10263</v>
      </c>
      <c r="AR609">
        <v>0.15</v>
      </c>
      <c r="AS609" t="s">
        <v>94</v>
      </c>
      <c r="AT609">
        <v>0</v>
      </c>
      <c r="AU609">
        <v>0</v>
      </c>
      <c r="AV609">
        <v>117326.62032675</v>
      </c>
      <c r="AW609">
        <v>23538.731390000001</v>
      </c>
      <c r="AX609">
        <v>23920.117028295972</v>
      </c>
      <c r="AY609">
        <v>209.14951242350531</v>
      </c>
      <c r="AZ609">
        <v>1512.2309200000002</v>
      </c>
      <c r="BA609">
        <v>23333.765719999999</v>
      </c>
      <c r="BB609">
        <v>0</v>
      </c>
      <c r="BC609">
        <v>0</v>
      </c>
      <c r="BD609">
        <v>5.0281905516084864</v>
      </c>
      <c r="BE609">
        <v>4.722153915849117</v>
      </c>
      <c r="BF609">
        <v>1055</v>
      </c>
      <c r="BG609" t="s">
        <v>10304</v>
      </c>
      <c r="BH609" t="s">
        <v>10304</v>
      </c>
      <c r="BJ609" s="1"/>
      <c r="BK609">
        <v>907.68627000000004</v>
      </c>
    </row>
    <row r="610" spans="1:63" x14ac:dyDescent="0.25">
      <c r="A610">
        <v>8456</v>
      </c>
      <c r="B610" t="s">
        <v>10305</v>
      </c>
      <c r="C610" t="s">
        <v>10306</v>
      </c>
      <c r="D610" t="s">
        <v>10307</v>
      </c>
      <c r="E610" t="s">
        <v>10308</v>
      </c>
      <c r="F610" s="1">
        <v>44377</v>
      </c>
      <c r="G610" s="1">
        <v>44438</v>
      </c>
      <c r="H610" t="s">
        <v>119</v>
      </c>
      <c r="I610" t="s">
        <v>639</v>
      </c>
      <c r="J610" t="s">
        <v>1680</v>
      </c>
      <c r="K610" t="s">
        <v>133</v>
      </c>
      <c r="L610" t="s">
        <v>100</v>
      </c>
      <c r="N610" t="s">
        <v>8943</v>
      </c>
      <c r="P610" t="s">
        <v>10309</v>
      </c>
      <c r="Q610" t="s">
        <v>10310</v>
      </c>
      <c r="R610" t="s">
        <v>8947</v>
      </c>
      <c r="S610" t="s">
        <v>10311</v>
      </c>
      <c r="T610" t="s">
        <v>10312</v>
      </c>
      <c r="U610" t="s">
        <v>10313</v>
      </c>
      <c r="V610" t="s">
        <v>10250</v>
      </c>
      <c r="W610" t="s">
        <v>10251</v>
      </c>
      <c r="X610" t="s">
        <v>10252</v>
      </c>
      <c r="Y610" t="s">
        <v>1755</v>
      </c>
      <c r="Z610">
        <v>482</v>
      </c>
      <c r="AA610" t="s">
        <v>8951</v>
      </c>
      <c r="AB610" t="s">
        <v>8952</v>
      </c>
      <c r="AC610" t="s">
        <v>8953</v>
      </c>
      <c r="AD610" t="s">
        <v>8926</v>
      </c>
      <c r="AE610" s="4" t="s">
        <v>10288</v>
      </c>
      <c r="AH610" t="s">
        <v>10314</v>
      </c>
      <c r="AI610" t="s">
        <v>10315</v>
      </c>
      <c r="AJ610" t="s">
        <v>10316</v>
      </c>
      <c r="AK610" t="s">
        <v>10317</v>
      </c>
      <c r="AL610" t="s">
        <v>10318</v>
      </c>
      <c r="AM610" t="s">
        <v>10319</v>
      </c>
      <c r="AN610" t="s">
        <v>10320</v>
      </c>
      <c r="AO610" t="s">
        <v>10321</v>
      </c>
      <c r="AP610" t="s">
        <v>10322</v>
      </c>
      <c r="AQ610" t="s">
        <v>10323</v>
      </c>
      <c r="AR610">
        <v>0.42</v>
      </c>
      <c r="AS610" t="s">
        <v>94</v>
      </c>
      <c r="AT610">
        <v>0</v>
      </c>
      <c r="AU610">
        <v>85922.029989079107</v>
      </c>
      <c r="AV610">
        <v>53063.678043400767</v>
      </c>
      <c r="AW610">
        <v>2268.0942300000002</v>
      </c>
      <c r="AX610">
        <v>2303.2892940936208</v>
      </c>
      <c r="AY610">
        <v>238.22141392277649</v>
      </c>
      <c r="AZ610">
        <v>24.638733333333331</v>
      </c>
      <c r="BA610">
        <v>1231.3383100000001</v>
      </c>
      <c r="BB610">
        <v>69.779384992154675</v>
      </c>
      <c r="BC610">
        <v>68.410509925439456</v>
      </c>
      <c r="BD610">
        <v>43.094312596674399</v>
      </c>
      <c r="BE610">
        <v>42.248923517400463</v>
      </c>
      <c r="BF610">
        <v>143</v>
      </c>
      <c r="BG610" t="s">
        <v>10324</v>
      </c>
      <c r="BH610" t="s">
        <v>10324</v>
      </c>
      <c r="BJ610" s="1"/>
      <c r="BK610">
        <v>21.44455</v>
      </c>
    </row>
    <row r="611" spans="1:63" ht="30" x14ac:dyDescent="0.25">
      <c r="A611">
        <v>8457</v>
      </c>
      <c r="B611" t="s">
        <v>10325</v>
      </c>
      <c r="C611" t="s">
        <v>10326</v>
      </c>
      <c r="D611" t="s">
        <v>10327</v>
      </c>
      <c r="F611" s="1">
        <v>44650</v>
      </c>
      <c r="G611" s="1">
        <v>44711</v>
      </c>
      <c r="H611" t="s">
        <v>119</v>
      </c>
      <c r="I611" t="s">
        <v>639</v>
      </c>
      <c r="J611" t="s">
        <v>1680</v>
      </c>
      <c r="K611" t="s">
        <v>133</v>
      </c>
      <c r="L611" t="s">
        <v>100</v>
      </c>
      <c r="N611" t="s">
        <v>8943</v>
      </c>
      <c r="P611" t="s">
        <v>10309</v>
      </c>
      <c r="Q611" t="s">
        <v>10310</v>
      </c>
      <c r="R611" t="s">
        <v>8947</v>
      </c>
      <c r="S611" t="s">
        <v>10311</v>
      </c>
      <c r="T611" t="s">
        <v>10312</v>
      </c>
      <c r="U611" t="s">
        <v>10313</v>
      </c>
      <c r="V611" t="s">
        <v>10250</v>
      </c>
      <c r="W611" t="s">
        <v>10251</v>
      </c>
      <c r="X611" t="s">
        <v>10252</v>
      </c>
      <c r="Y611" t="s">
        <v>1755</v>
      </c>
      <c r="Z611">
        <v>482</v>
      </c>
      <c r="AA611" t="s">
        <v>8951</v>
      </c>
      <c r="AB611" t="s">
        <v>8952</v>
      </c>
      <c r="AC611" t="s">
        <v>8953</v>
      </c>
      <c r="AD611" t="s">
        <v>8926</v>
      </c>
      <c r="AE611" s="4" t="s">
        <v>10328</v>
      </c>
      <c r="AH611" t="s">
        <v>10329</v>
      </c>
      <c r="AI611" t="s">
        <v>10330</v>
      </c>
      <c r="AJ611" t="s">
        <v>10331</v>
      </c>
      <c r="AK611" t="s">
        <v>10332</v>
      </c>
      <c r="AL611" t="s">
        <v>10333</v>
      </c>
      <c r="AM611" t="s">
        <v>10334</v>
      </c>
      <c r="AN611" t="s">
        <v>10335</v>
      </c>
      <c r="AO611" t="s">
        <v>10336</v>
      </c>
      <c r="AP611" t="s">
        <v>10337</v>
      </c>
      <c r="AQ611" t="s">
        <v>10338</v>
      </c>
      <c r="AR611">
        <v>0.42</v>
      </c>
      <c r="AS611" t="s">
        <v>94</v>
      </c>
      <c r="AT611">
        <v>0</v>
      </c>
      <c r="AU611">
        <v>410714.55222871102</v>
      </c>
      <c r="AV611">
        <v>262950.19407565601</v>
      </c>
      <c r="AW611">
        <v>428.78291000000002</v>
      </c>
      <c r="AX611">
        <v>463.97797409362096</v>
      </c>
      <c r="AY611">
        <v>238.22141392277649</v>
      </c>
      <c r="AZ611">
        <v>3.1941833333333327</v>
      </c>
      <c r="BA611">
        <v>392.02699000000001</v>
      </c>
      <c r="BB611">
        <v>1047.669070511474</v>
      </c>
      <c r="BC611">
        <v>1039.2017936810041</v>
      </c>
      <c r="BD611">
        <v>670.74512924647354</v>
      </c>
      <c r="BE611">
        <v>665.32415725075873</v>
      </c>
      <c r="BF611">
        <v>416</v>
      </c>
      <c r="BG611" t="s">
        <v>10339</v>
      </c>
      <c r="BH611" t="s">
        <v>10339</v>
      </c>
      <c r="BJ611" s="1"/>
    </row>
    <row r="612" spans="1:63" ht="75" x14ac:dyDescent="0.25">
      <c r="A612">
        <v>8458</v>
      </c>
      <c r="B612" t="s">
        <v>10340</v>
      </c>
      <c r="C612" t="s">
        <v>10341</v>
      </c>
      <c r="D612" t="s">
        <v>10342</v>
      </c>
      <c r="E612" t="s">
        <v>10343</v>
      </c>
      <c r="F612" s="1">
        <v>44956</v>
      </c>
      <c r="G612" s="1">
        <v>45015</v>
      </c>
      <c r="H612" t="s">
        <v>119</v>
      </c>
      <c r="I612" t="s">
        <v>66</v>
      </c>
      <c r="J612" t="s">
        <v>1680</v>
      </c>
      <c r="K612" t="s">
        <v>68</v>
      </c>
      <c r="L612" t="s">
        <v>100</v>
      </c>
      <c r="M612" t="s">
        <v>120</v>
      </c>
      <c r="N612" t="s">
        <v>9991</v>
      </c>
      <c r="P612" t="s">
        <v>10344</v>
      </c>
      <c r="Q612" t="s">
        <v>10345</v>
      </c>
      <c r="R612" t="s">
        <v>9411</v>
      </c>
      <c r="S612" t="s">
        <v>10346</v>
      </c>
      <c r="T612" t="s">
        <v>10312</v>
      </c>
      <c r="U612" t="s">
        <v>10313</v>
      </c>
      <c r="V612" t="s">
        <v>10250</v>
      </c>
      <c r="W612" t="s">
        <v>10251</v>
      </c>
      <c r="X612" t="s">
        <v>10252</v>
      </c>
      <c r="Y612" t="s">
        <v>1755</v>
      </c>
      <c r="Z612">
        <v>482</v>
      </c>
      <c r="AA612" t="s">
        <v>8951</v>
      </c>
      <c r="AB612" t="s">
        <v>8952</v>
      </c>
      <c r="AC612" t="s">
        <v>8953</v>
      </c>
      <c r="AD612" t="s">
        <v>8926</v>
      </c>
      <c r="AE612" s="4" t="s">
        <v>10347</v>
      </c>
      <c r="AH612" t="s">
        <v>10348</v>
      </c>
      <c r="AI612" t="s">
        <v>10349</v>
      </c>
      <c r="AJ612" t="s">
        <v>10350</v>
      </c>
      <c r="AK612" t="s">
        <v>10351</v>
      </c>
      <c r="AL612" t="s">
        <v>10352</v>
      </c>
      <c r="AM612" t="s">
        <v>10353</v>
      </c>
      <c r="AN612" t="s">
        <v>10354</v>
      </c>
      <c r="AO612" t="s">
        <v>10355</v>
      </c>
      <c r="AP612" t="s">
        <v>10356</v>
      </c>
      <c r="AQ612" t="s">
        <v>10357</v>
      </c>
      <c r="AR612">
        <v>0.48</v>
      </c>
      <c r="AS612" t="s">
        <v>154</v>
      </c>
      <c r="AT612">
        <v>1</v>
      </c>
      <c r="AU612">
        <v>21755.408110493976</v>
      </c>
      <c r="AV612">
        <v>9643.0744541241802</v>
      </c>
      <c r="AW612">
        <v>8296.9491500000004</v>
      </c>
      <c r="AX612">
        <v>8332.1442140936215</v>
      </c>
      <c r="AY612">
        <v>238.22141392277649</v>
      </c>
      <c r="AZ612">
        <v>10.237913333333333</v>
      </c>
      <c r="BA612">
        <v>8267.6728600000006</v>
      </c>
      <c r="BB612">
        <v>2.6313823102204816</v>
      </c>
      <c r="BC612">
        <v>2.6281278822885339</v>
      </c>
      <c r="BD612">
        <v>1.1663589763908706</v>
      </c>
      <c r="BE612">
        <v>1.1649164527345015</v>
      </c>
      <c r="BF612">
        <v>720</v>
      </c>
      <c r="BG612" t="s">
        <v>10358</v>
      </c>
      <c r="BH612" t="s">
        <v>10358</v>
      </c>
      <c r="BJ612" s="1"/>
      <c r="BK612">
        <v>7.04373</v>
      </c>
    </row>
    <row r="613" spans="1:63" ht="90" x14ac:dyDescent="0.25">
      <c r="A613">
        <v>8459</v>
      </c>
      <c r="B613" t="s">
        <v>10359</v>
      </c>
      <c r="C613" t="s">
        <v>10360</v>
      </c>
      <c r="D613" t="s">
        <v>10361</v>
      </c>
      <c r="E613" t="s">
        <v>10362</v>
      </c>
      <c r="F613" s="1">
        <v>43920</v>
      </c>
      <c r="G613" s="1">
        <v>43920</v>
      </c>
      <c r="H613" t="s">
        <v>131</v>
      </c>
      <c r="I613" t="s">
        <v>639</v>
      </c>
      <c r="J613" t="s">
        <v>5920</v>
      </c>
      <c r="K613" t="s">
        <v>68</v>
      </c>
      <c r="L613" t="s">
        <v>68</v>
      </c>
      <c r="P613" t="s">
        <v>10363</v>
      </c>
      <c r="Q613" t="s">
        <v>10364</v>
      </c>
      <c r="R613" t="s">
        <v>9082</v>
      </c>
      <c r="S613" t="s">
        <v>10365</v>
      </c>
      <c r="T613" t="s">
        <v>10366</v>
      </c>
      <c r="U613" t="s">
        <v>10367</v>
      </c>
      <c r="V613" t="s">
        <v>10368</v>
      </c>
      <c r="W613" t="s">
        <v>10369</v>
      </c>
      <c r="X613" t="s">
        <v>10370</v>
      </c>
      <c r="Y613" t="s">
        <v>1755</v>
      </c>
      <c r="Z613">
        <v>471</v>
      </c>
      <c r="AA613" t="s">
        <v>9086</v>
      </c>
      <c r="AB613" t="s">
        <v>9087</v>
      </c>
      <c r="AC613" t="s">
        <v>9088</v>
      </c>
      <c r="AD613" t="s">
        <v>8926</v>
      </c>
      <c r="AE613" s="4" t="s">
        <v>10371</v>
      </c>
      <c r="AH613" t="s">
        <v>10372</v>
      </c>
      <c r="AI613" t="s">
        <v>10373</v>
      </c>
      <c r="AJ613" t="s">
        <v>10374</v>
      </c>
      <c r="AK613" t="s">
        <v>10375</v>
      </c>
      <c r="AL613" t="s">
        <v>10376</v>
      </c>
      <c r="AM613" t="s">
        <v>10377</v>
      </c>
      <c r="AN613" t="s">
        <v>10378</v>
      </c>
      <c r="AO613" t="s">
        <v>10379</v>
      </c>
      <c r="AP613" t="s">
        <v>10380</v>
      </c>
      <c r="AQ613" t="s">
        <v>10381</v>
      </c>
      <c r="AR613">
        <v>0.64</v>
      </c>
      <c r="AS613" t="s">
        <v>94</v>
      </c>
      <c r="AT613">
        <v>0</v>
      </c>
      <c r="AU613">
        <v>143877.46092259639</v>
      </c>
      <c r="AV613">
        <v>133356.3080933803</v>
      </c>
      <c r="AX613">
        <v>349</v>
      </c>
      <c r="AY613">
        <v>380.41690867396937</v>
      </c>
      <c r="AZ613">
        <v>2806.5891099999999</v>
      </c>
      <c r="BF613">
        <v>-375</v>
      </c>
      <c r="BJ613" s="1"/>
    </row>
    <row r="614" spans="1:63" ht="30" x14ac:dyDescent="0.25">
      <c r="A614">
        <v>8460</v>
      </c>
      <c r="B614" t="s">
        <v>10382</v>
      </c>
      <c r="C614" t="s">
        <v>10383</v>
      </c>
      <c r="D614" t="s">
        <v>10384</v>
      </c>
      <c r="E614" t="s">
        <v>10385</v>
      </c>
      <c r="F614" s="1">
        <v>43981</v>
      </c>
      <c r="G614" s="1">
        <v>43983</v>
      </c>
      <c r="H614" t="s">
        <v>131</v>
      </c>
      <c r="I614" t="s">
        <v>616</v>
      </c>
      <c r="J614" t="s">
        <v>5920</v>
      </c>
      <c r="K614" t="s">
        <v>67</v>
      </c>
      <c r="L614" t="s">
        <v>67</v>
      </c>
      <c r="M614" t="s">
        <v>69</v>
      </c>
      <c r="N614" t="s">
        <v>9813</v>
      </c>
      <c r="O614" t="s">
        <v>10386</v>
      </c>
      <c r="P614" t="s">
        <v>10387</v>
      </c>
      <c r="Q614" t="s">
        <v>10388</v>
      </c>
      <c r="R614" t="s">
        <v>9198</v>
      </c>
      <c r="S614" t="s">
        <v>10389</v>
      </c>
      <c r="T614" t="s">
        <v>10390</v>
      </c>
      <c r="U614" t="s">
        <v>10391</v>
      </c>
      <c r="V614" t="s">
        <v>10392</v>
      </c>
      <c r="W614" t="s">
        <v>10393</v>
      </c>
      <c r="X614" t="s">
        <v>10394</v>
      </c>
      <c r="Y614" t="s">
        <v>1755</v>
      </c>
      <c r="Z614">
        <v>486</v>
      </c>
      <c r="AA614" t="s">
        <v>9202</v>
      </c>
      <c r="AB614" t="s">
        <v>9203</v>
      </c>
      <c r="AC614" t="s">
        <v>9204</v>
      </c>
      <c r="AD614" t="s">
        <v>8926</v>
      </c>
      <c r="AE614" s="4" t="s">
        <v>10395</v>
      </c>
      <c r="AH614" t="s">
        <v>10396</v>
      </c>
      <c r="AI614" t="s">
        <v>10397</v>
      </c>
      <c r="AJ614" t="s">
        <v>10398</v>
      </c>
      <c r="AK614" t="s">
        <v>10399</v>
      </c>
      <c r="AL614" t="s">
        <v>10400</v>
      </c>
      <c r="AM614" t="s">
        <v>10401</v>
      </c>
      <c r="AN614" t="s">
        <v>10402</v>
      </c>
      <c r="AO614" t="s">
        <v>10403</v>
      </c>
      <c r="AP614" t="s">
        <v>10404</v>
      </c>
      <c r="AQ614" t="s">
        <v>10405</v>
      </c>
      <c r="AR614">
        <v>1</v>
      </c>
      <c r="AS614" t="s">
        <v>94</v>
      </c>
      <c r="AT614">
        <v>0</v>
      </c>
      <c r="AU614">
        <v>27537.198181349839</v>
      </c>
      <c r="AV614">
        <v>26495.370740702732</v>
      </c>
      <c r="AX614">
        <v>1663.0807855876703</v>
      </c>
      <c r="AY614">
        <v>943.73695775581518</v>
      </c>
      <c r="AZ614">
        <v>9087.3889799999997</v>
      </c>
      <c r="BF614">
        <v>-312</v>
      </c>
      <c r="BJ614" s="1"/>
    </row>
    <row r="615" spans="1:63" ht="30" x14ac:dyDescent="0.25">
      <c r="A615">
        <v>8461</v>
      </c>
      <c r="B615" t="s">
        <v>10406</v>
      </c>
      <c r="C615" t="s">
        <v>10407</v>
      </c>
      <c r="D615" t="s">
        <v>10408</v>
      </c>
      <c r="E615" t="s">
        <v>10409</v>
      </c>
      <c r="F615" s="1">
        <v>44195</v>
      </c>
      <c r="G615" s="1">
        <v>44197</v>
      </c>
      <c r="H615" t="s">
        <v>131</v>
      </c>
      <c r="I615" t="s">
        <v>616</v>
      </c>
      <c r="J615" t="s">
        <v>5920</v>
      </c>
      <c r="K615" t="s">
        <v>67</v>
      </c>
      <c r="L615" t="s">
        <v>67</v>
      </c>
      <c r="M615" t="s">
        <v>303</v>
      </c>
      <c r="N615" t="s">
        <v>9165</v>
      </c>
      <c r="O615" t="s">
        <v>10410</v>
      </c>
      <c r="P615" t="s">
        <v>9740</v>
      </c>
      <c r="Q615" t="s">
        <v>9741</v>
      </c>
      <c r="R615" t="s">
        <v>7347</v>
      </c>
      <c r="S615" t="s">
        <v>9742</v>
      </c>
      <c r="T615" t="s">
        <v>10390</v>
      </c>
      <c r="U615" t="s">
        <v>10391</v>
      </c>
      <c r="V615" t="s">
        <v>10392</v>
      </c>
      <c r="W615" t="s">
        <v>10393</v>
      </c>
      <c r="X615" t="s">
        <v>10394</v>
      </c>
      <c r="Y615" t="s">
        <v>1755</v>
      </c>
      <c r="Z615">
        <v>485</v>
      </c>
      <c r="AA615" t="s">
        <v>9389</v>
      </c>
      <c r="AB615" t="s">
        <v>9390</v>
      </c>
      <c r="AC615" t="s">
        <v>9391</v>
      </c>
      <c r="AD615" t="s">
        <v>8926</v>
      </c>
      <c r="AE615" s="4" t="s">
        <v>10395</v>
      </c>
      <c r="AH615" t="s">
        <v>10411</v>
      </c>
      <c r="AI615" t="s">
        <v>10412</v>
      </c>
      <c r="AJ615" t="s">
        <v>10413</v>
      </c>
      <c r="AK615" t="s">
        <v>10414</v>
      </c>
      <c r="AL615" t="s">
        <v>10415</v>
      </c>
      <c r="AM615" t="s">
        <v>10416</v>
      </c>
      <c r="AN615" t="s">
        <v>10417</v>
      </c>
      <c r="AO615" t="s">
        <v>10418</v>
      </c>
      <c r="AP615" t="s">
        <v>10419</v>
      </c>
      <c r="AQ615" t="s">
        <v>10420</v>
      </c>
      <c r="AR615">
        <v>1</v>
      </c>
      <c r="AS615" t="s">
        <v>94</v>
      </c>
      <c r="AT615">
        <v>0</v>
      </c>
      <c r="AU615">
        <v>95146.105457197307</v>
      </c>
      <c r="AV615">
        <v>95146.105457197307</v>
      </c>
      <c r="AX615">
        <v>1873.7298721858492</v>
      </c>
      <c r="AY615">
        <v>2784.1274098274052</v>
      </c>
      <c r="AZ615">
        <v>12495.43685</v>
      </c>
      <c r="BF615">
        <v>-98</v>
      </c>
      <c r="BJ615" s="1"/>
    </row>
    <row r="616" spans="1:63" x14ac:dyDescent="0.25">
      <c r="A616">
        <v>8462</v>
      </c>
      <c r="B616" t="s">
        <v>10421</v>
      </c>
      <c r="C616" t="s">
        <v>10422</v>
      </c>
      <c r="D616" t="s">
        <v>10423</v>
      </c>
      <c r="E616" t="s">
        <v>10385</v>
      </c>
      <c r="F616" s="1">
        <v>44253</v>
      </c>
      <c r="G616" s="1">
        <v>44348</v>
      </c>
      <c r="H616" t="s">
        <v>119</v>
      </c>
      <c r="I616" t="s">
        <v>616</v>
      </c>
      <c r="J616" t="s">
        <v>5920</v>
      </c>
      <c r="K616" t="s">
        <v>132</v>
      </c>
      <c r="L616" t="s">
        <v>68</v>
      </c>
      <c r="M616" t="s">
        <v>69</v>
      </c>
      <c r="N616" t="s">
        <v>9813</v>
      </c>
      <c r="P616" t="s">
        <v>9759</v>
      </c>
      <c r="Q616" t="s">
        <v>9760</v>
      </c>
      <c r="R616" t="s">
        <v>7347</v>
      </c>
      <c r="S616" t="s">
        <v>9761</v>
      </c>
      <c r="T616" t="s">
        <v>10390</v>
      </c>
      <c r="U616" t="s">
        <v>10391</v>
      </c>
      <c r="V616" t="s">
        <v>10392</v>
      </c>
      <c r="W616" t="s">
        <v>10393</v>
      </c>
      <c r="X616" t="s">
        <v>10394</v>
      </c>
      <c r="Y616" t="s">
        <v>1755</v>
      </c>
      <c r="Z616">
        <v>485</v>
      </c>
      <c r="AA616" t="s">
        <v>9389</v>
      </c>
      <c r="AB616" t="s">
        <v>9390</v>
      </c>
      <c r="AC616" t="s">
        <v>9391</v>
      </c>
      <c r="AD616" t="s">
        <v>8926</v>
      </c>
      <c r="AE616" s="4" t="s">
        <v>10424</v>
      </c>
      <c r="AH616" t="s">
        <v>10425</v>
      </c>
      <c r="AI616" t="s">
        <v>10426</v>
      </c>
      <c r="AJ616" t="s">
        <v>10427</v>
      </c>
      <c r="AK616" t="s">
        <v>10428</v>
      </c>
      <c r="AL616" t="s">
        <v>10429</v>
      </c>
      <c r="AM616" t="s">
        <v>10430</v>
      </c>
      <c r="AN616" t="s">
        <v>10431</v>
      </c>
      <c r="AO616" t="s">
        <v>10432</v>
      </c>
      <c r="AP616" t="s">
        <v>10433</v>
      </c>
      <c r="AQ616" t="s">
        <v>10434</v>
      </c>
      <c r="AR616">
        <v>0.72</v>
      </c>
      <c r="AS616" t="s">
        <v>94</v>
      </c>
      <c r="AT616">
        <v>0</v>
      </c>
      <c r="AU616">
        <v>272279.0561678466</v>
      </c>
      <c r="AV616">
        <v>250394.15343590779</v>
      </c>
      <c r="AW616">
        <v>466.76548559999998</v>
      </c>
      <c r="AX616">
        <v>2116.6529326413001</v>
      </c>
      <c r="AY616">
        <v>4011.9405549126291</v>
      </c>
      <c r="AZ616">
        <v>8332.371869999999</v>
      </c>
      <c r="BA616">
        <v>382.85865310000003</v>
      </c>
      <c r="BB616">
        <v>711.17383390242776</v>
      </c>
      <c r="BC616">
        <v>31.241750341102527</v>
      </c>
      <c r="BD616">
        <v>654.01200001219922</v>
      </c>
      <c r="BE616">
        <v>28.730640316653702</v>
      </c>
      <c r="BF616">
        <v>53</v>
      </c>
      <c r="BG616" t="s">
        <v>10435</v>
      </c>
      <c r="BH616" t="s">
        <v>10435</v>
      </c>
      <c r="BJ616" s="1"/>
      <c r="BK616">
        <v>92.817959999999999</v>
      </c>
    </row>
    <row r="617" spans="1:63" ht="30" x14ac:dyDescent="0.25">
      <c r="A617">
        <v>8463</v>
      </c>
      <c r="B617" t="s">
        <v>10436</v>
      </c>
      <c r="C617" t="s">
        <v>10437</v>
      </c>
      <c r="D617" t="s">
        <v>10438</v>
      </c>
      <c r="E617" t="s">
        <v>10385</v>
      </c>
      <c r="F617" s="1">
        <v>44530</v>
      </c>
      <c r="G617" s="1">
        <v>44562</v>
      </c>
      <c r="H617" t="s">
        <v>119</v>
      </c>
      <c r="I617" t="s">
        <v>616</v>
      </c>
      <c r="J617" t="s">
        <v>5920</v>
      </c>
      <c r="K617" t="s">
        <v>133</v>
      </c>
      <c r="L617" t="s">
        <v>133</v>
      </c>
      <c r="M617" t="s">
        <v>69</v>
      </c>
      <c r="N617" t="s">
        <v>9165</v>
      </c>
      <c r="P617" t="s">
        <v>10439</v>
      </c>
      <c r="Q617" t="s">
        <v>10440</v>
      </c>
      <c r="R617" t="s">
        <v>9661</v>
      </c>
      <c r="S617" t="s">
        <v>10441</v>
      </c>
      <c r="T617" t="s">
        <v>10390</v>
      </c>
      <c r="U617" t="s">
        <v>10391</v>
      </c>
      <c r="V617" t="s">
        <v>10392</v>
      </c>
      <c r="W617" t="s">
        <v>10393</v>
      </c>
      <c r="X617" t="s">
        <v>10394</v>
      </c>
      <c r="Y617" t="s">
        <v>1755</v>
      </c>
      <c r="Z617">
        <v>484</v>
      </c>
      <c r="AA617" t="s">
        <v>9176</v>
      </c>
      <c r="AB617" t="s">
        <v>9177</v>
      </c>
      <c r="AC617" t="s">
        <v>9178</v>
      </c>
      <c r="AD617" t="s">
        <v>8926</v>
      </c>
      <c r="AE617" s="4" t="s">
        <v>10395</v>
      </c>
      <c r="AH617" t="s">
        <v>10442</v>
      </c>
      <c r="AI617" t="s">
        <v>10443</v>
      </c>
      <c r="AJ617" t="s">
        <v>10444</v>
      </c>
      <c r="AK617" t="s">
        <v>10445</v>
      </c>
      <c r="AL617" t="s">
        <v>10446</v>
      </c>
      <c r="AM617" t="s">
        <v>10447</v>
      </c>
      <c r="AN617" t="s">
        <v>10448</v>
      </c>
      <c r="AO617" t="s">
        <v>10449</v>
      </c>
      <c r="AP617" t="s">
        <v>10450</v>
      </c>
      <c r="AQ617" t="s">
        <v>10451</v>
      </c>
      <c r="AR617">
        <v>0.49</v>
      </c>
      <c r="AS617" t="s">
        <v>94</v>
      </c>
      <c r="AT617">
        <v>0</v>
      </c>
      <c r="AU617">
        <v>128896.58561171711</v>
      </c>
      <c r="AV617">
        <v>86830.59883089221</v>
      </c>
      <c r="AW617">
        <v>6047.9972399999997</v>
      </c>
      <c r="AX617">
        <v>12192.51120742276</v>
      </c>
      <c r="AY617">
        <v>2932.8983093561997</v>
      </c>
      <c r="AZ617">
        <v>5606.0372449999995</v>
      </c>
      <c r="BA617">
        <v>9245.9632000000001</v>
      </c>
      <c r="BB617">
        <v>13.940849949707468</v>
      </c>
      <c r="BC617">
        <v>8.6787356416428594</v>
      </c>
      <c r="BD617">
        <v>9.3911901824238502</v>
      </c>
      <c r="BE617">
        <v>5.8463908045548285</v>
      </c>
      <c r="BF617">
        <v>267</v>
      </c>
      <c r="BG617" t="s">
        <v>10452</v>
      </c>
      <c r="BH617" t="s">
        <v>10452</v>
      </c>
      <c r="BJ617" s="1"/>
      <c r="BK617">
        <v>145.4118</v>
      </c>
    </row>
    <row r="618" spans="1:63" ht="30" x14ac:dyDescent="0.25">
      <c r="A618">
        <v>8464</v>
      </c>
      <c r="B618" t="s">
        <v>10453</v>
      </c>
      <c r="C618" t="s">
        <v>10454</v>
      </c>
      <c r="D618" t="s">
        <v>10455</v>
      </c>
      <c r="E618" t="s">
        <v>10385</v>
      </c>
      <c r="F618" s="1">
        <v>44560</v>
      </c>
      <c r="G618" s="1">
        <v>44562</v>
      </c>
      <c r="H618" t="s">
        <v>119</v>
      </c>
      <c r="I618" t="s">
        <v>616</v>
      </c>
      <c r="J618" t="s">
        <v>5920</v>
      </c>
      <c r="K618" t="s">
        <v>120</v>
      </c>
      <c r="L618" t="s">
        <v>133</v>
      </c>
      <c r="M618" t="s">
        <v>69</v>
      </c>
      <c r="N618" t="s">
        <v>9813</v>
      </c>
      <c r="O618" t="s">
        <v>10456</v>
      </c>
      <c r="P618" t="s">
        <v>10387</v>
      </c>
      <c r="Q618" t="s">
        <v>10388</v>
      </c>
      <c r="R618" t="s">
        <v>9198</v>
      </c>
      <c r="S618" t="s">
        <v>10389</v>
      </c>
      <c r="T618" t="s">
        <v>10390</v>
      </c>
      <c r="U618" t="s">
        <v>10391</v>
      </c>
      <c r="V618" t="s">
        <v>10392</v>
      </c>
      <c r="W618" t="s">
        <v>10393</v>
      </c>
      <c r="X618" t="s">
        <v>10394</v>
      </c>
      <c r="Y618" t="s">
        <v>1755</v>
      </c>
      <c r="Z618">
        <v>486</v>
      </c>
      <c r="AA618" t="s">
        <v>9202</v>
      </c>
      <c r="AB618" t="s">
        <v>9203</v>
      </c>
      <c r="AC618" t="s">
        <v>9204</v>
      </c>
      <c r="AD618" t="s">
        <v>8926</v>
      </c>
      <c r="AE618" s="4" t="s">
        <v>10395</v>
      </c>
      <c r="AH618" t="s">
        <v>10457</v>
      </c>
      <c r="AI618" t="s">
        <v>10458</v>
      </c>
      <c r="AJ618" t="s">
        <v>10459</v>
      </c>
      <c r="AK618" t="s">
        <v>10460</v>
      </c>
      <c r="AL618" t="s">
        <v>10400</v>
      </c>
      <c r="AM618" t="s">
        <v>10461</v>
      </c>
      <c r="AN618" t="s">
        <v>10462</v>
      </c>
      <c r="AO618" t="s">
        <v>10403</v>
      </c>
      <c r="AP618" t="s">
        <v>10404</v>
      </c>
      <c r="AQ618" t="s">
        <v>10463</v>
      </c>
      <c r="AR618">
        <v>0.14000000000000001</v>
      </c>
      <c r="AS618" t="s">
        <v>890</v>
      </c>
      <c r="AT618">
        <v>0</v>
      </c>
      <c r="AU618">
        <v>210676.86181777925</v>
      </c>
      <c r="AV618">
        <v>72561.865296713819</v>
      </c>
      <c r="AW618">
        <v>3219.1110196</v>
      </c>
      <c r="AX618">
        <v>3263.2959927977786</v>
      </c>
      <c r="AY618">
        <v>685.21894037847846</v>
      </c>
      <c r="AZ618">
        <v>589.60352999999998</v>
      </c>
      <c r="BA618">
        <v>2825.3262995999999</v>
      </c>
      <c r="BB618">
        <v>74.567267450703369</v>
      </c>
      <c r="BC618">
        <v>61.692881649183526</v>
      </c>
      <c r="BD618">
        <v>25.682649578205144</v>
      </c>
      <c r="BE618">
        <v>21.248420587667891</v>
      </c>
      <c r="BF618">
        <v>267</v>
      </c>
      <c r="BG618" t="s">
        <v>10464</v>
      </c>
      <c r="BH618" t="s">
        <v>10464</v>
      </c>
      <c r="BI618">
        <v>4951</v>
      </c>
      <c r="BJ618" s="1">
        <v>44512</v>
      </c>
      <c r="BK618">
        <v>61.572670000000002</v>
      </c>
    </row>
    <row r="619" spans="1:63" ht="30" x14ac:dyDescent="0.25">
      <c r="A619">
        <v>8465</v>
      </c>
      <c r="B619" t="s">
        <v>10465</v>
      </c>
      <c r="C619" t="s">
        <v>10466</v>
      </c>
      <c r="D619" t="s">
        <v>10467</v>
      </c>
      <c r="E619" t="s">
        <v>10385</v>
      </c>
      <c r="F619" s="1">
        <v>44650</v>
      </c>
      <c r="G619" s="1">
        <v>44652</v>
      </c>
      <c r="H619" t="s">
        <v>119</v>
      </c>
      <c r="I619" t="s">
        <v>616</v>
      </c>
      <c r="J619" t="s">
        <v>5920</v>
      </c>
      <c r="K619" t="s">
        <v>68</v>
      </c>
      <c r="L619" t="s">
        <v>133</v>
      </c>
      <c r="M619" t="s">
        <v>69</v>
      </c>
      <c r="N619" t="s">
        <v>9165</v>
      </c>
      <c r="P619" t="s">
        <v>10439</v>
      </c>
      <c r="Q619" t="s">
        <v>10440</v>
      </c>
      <c r="R619" t="s">
        <v>9661</v>
      </c>
      <c r="S619" t="s">
        <v>10441</v>
      </c>
      <c r="T619" t="s">
        <v>10390</v>
      </c>
      <c r="U619" t="s">
        <v>10391</v>
      </c>
      <c r="V619" t="s">
        <v>10392</v>
      </c>
      <c r="W619" t="s">
        <v>10393</v>
      </c>
      <c r="X619" t="s">
        <v>10394</v>
      </c>
      <c r="Y619" t="s">
        <v>1755</v>
      </c>
      <c r="Z619">
        <v>484</v>
      </c>
      <c r="AA619" t="s">
        <v>9176</v>
      </c>
      <c r="AB619" t="s">
        <v>9177</v>
      </c>
      <c r="AC619" t="s">
        <v>9178</v>
      </c>
      <c r="AD619" t="s">
        <v>8926</v>
      </c>
      <c r="AE619" s="4" t="s">
        <v>10395</v>
      </c>
      <c r="AH619" t="s">
        <v>10442</v>
      </c>
      <c r="AI619" t="s">
        <v>10468</v>
      </c>
      <c r="AJ619" t="s">
        <v>10469</v>
      </c>
      <c r="AK619" t="s">
        <v>10470</v>
      </c>
      <c r="AL619" t="s">
        <v>10446</v>
      </c>
      <c r="AM619" t="s">
        <v>10447</v>
      </c>
      <c r="AN619" t="s">
        <v>10448</v>
      </c>
      <c r="AO619" t="s">
        <v>10449</v>
      </c>
      <c r="AP619" t="s">
        <v>10450</v>
      </c>
      <c r="AQ619" t="s">
        <v>10451</v>
      </c>
      <c r="AR619">
        <v>0.56000000000000005</v>
      </c>
      <c r="AS619" t="s">
        <v>94</v>
      </c>
      <c r="AT619">
        <v>0</v>
      </c>
      <c r="AU619">
        <v>128896.58561171711</v>
      </c>
      <c r="AV619">
        <v>99402.205089042065</v>
      </c>
      <c r="AW619">
        <v>1305.6465900000001</v>
      </c>
      <c r="AX619">
        <v>1719.98923742276</v>
      </c>
      <c r="AY619">
        <v>2932.8983093561997</v>
      </c>
      <c r="AZ619">
        <v>5513.1622649999999</v>
      </c>
      <c r="BA619">
        <v>306.30027000000001</v>
      </c>
      <c r="BB619">
        <v>420.81773421785459</v>
      </c>
      <c r="BC619">
        <v>22.149225093639526</v>
      </c>
      <c r="BD619">
        <v>324.52535901794033</v>
      </c>
      <c r="BE619">
        <v>17.080994076550414</v>
      </c>
      <c r="BF619">
        <v>357</v>
      </c>
      <c r="BG619" t="s">
        <v>10471</v>
      </c>
      <c r="BH619" t="s">
        <v>10471</v>
      </c>
      <c r="BJ619" s="1"/>
      <c r="BK619">
        <v>52.536819999999999</v>
      </c>
    </row>
    <row r="620" spans="1:63" ht="30" x14ac:dyDescent="0.25">
      <c r="A620">
        <v>8466</v>
      </c>
      <c r="B620" t="s">
        <v>10472</v>
      </c>
      <c r="C620" t="s">
        <v>10473</v>
      </c>
      <c r="D620" t="s">
        <v>10474</v>
      </c>
      <c r="E620" t="s">
        <v>10385</v>
      </c>
      <c r="F620" s="1">
        <v>44195</v>
      </c>
      <c r="G620" s="1">
        <v>44197</v>
      </c>
      <c r="H620" t="s">
        <v>131</v>
      </c>
      <c r="I620" t="s">
        <v>616</v>
      </c>
      <c r="J620" t="s">
        <v>5920</v>
      </c>
      <c r="K620" t="s">
        <v>67</v>
      </c>
      <c r="L620" t="s">
        <v>67</v>
      </c>
      <c r="M620" t="s">
        <v>69</v>
      </c>
      <c r="N620" t="s">
        <v>10475</v>
      </c>
      <c r="O620" t="s">
        <v>10476</v>
      </c>
      <c r="P620" t="s">
        <v>9221</v>
      </c>
      <c r="Q620" t="s">
        <v>9222</v>
      </c>
      <c r="R620" t="s">
        <v>9198</v>
      </c>
      <c r="S620" t="s">
        <v>9223</v>
      </c>
      <c r="T620" t="s">
        <v>10477</v>
      </c>
      <c r="U620" t="s">
        <v>10478</v>
      </c>
      <c r="V620" t="s">
        <v>10392</v>
      </c>
      <c r="W620" t="s">
        <v>10393</v>
      </c>
      <c r="X620" t="s">
        <v>10394</v>
      </c>
      <c r="Y620" t="s">
        <v>1755</v>
      </c>
      <c r="Z620">
        <v>486</v>
      </c>
      <c r="AA620" t="s">
        <v>9202</v>
      </c>
      <c r="AB620" t="s">
        <v>9203</v>
      </c>
      <c r="AC620" t="s">
        <v>9204</v>
      </c>
      <c r="AD620" t="s">
        <v>8926</v>
      </c>
      <c r="AE620" s="4" t="s">
        <v>10395</v>
      </c>
      <c r="AH620" t="s">
        <v>10479</v>
      </c>
      <c r="AI620" t="s">
        <v>10480</v>
      </c>
      <c r="AJ620" t="s">
        <v>10481</v>
      </c>
      <c r="AK620" t="s">
        <v>10482</v>
      </c>
      <c r="AL620" t="s">
        <v>10483</v>
      </c>
      <c r="AM620" t="s">
        <v>10484</v>
      </c>
      <c r="AN620" t="s">
        <v>10485</v>
      </c>
      <c r="AO620" t="s">
        <v>10486</v>
      </c>
      <c r="AP620" t="s">
        <v>10487</v>
      </c>
      <c r="AQ620" t="s">
        <v>10488</v>
      </c>
      <c r="AR620">
        <v>1</v>
      </c>
      <c r="AS620" t="s">
        <v>94</v>
      </c>
      <c r="AT620">
        <v>0</v>
      </c>
      <c r="AU620">
        <v>43078.528573129472</v>
      </c>
      <c r="AV620">
        <v>41240.470039584608</v>
      </c>
      <c r="AX620">
        <v>9709.1938085933107</v>
      </c>
      <c r="AY620">
        <v>9262.3107983713708</v>
      </c>
      <c r="AZ620">
        <v>11197.396479999999</v>
      </c>
      <c r="BF620">
        <v>-98</v>
      </c>
      <c r="BJ620" s="1"/>
    </row>
    <row r="621" spans="1:63" ht="30" x14ac:dyDescent="0.25">
      <c r="A621">
        <v>8467</v>
      </c>
      <c r="B621" t="s">
        <v>10489</v>
      </c>
      <c r="C621" t="s">
        <v>10490</v>
      </c>
      <c r="D621" t="s">
        <v>10491</v>
      </c>
      <c r="E621" t="s">
        <v>10385</v>
      </c>
      <c r="F621" s="1">
        <v>44617</v>
      </c>
      <c r="G621" s="1">
        <v>44621</v>
      </c>
      <c r="H621" t="s">
        <v>119</v>
      </c>
      <c r="I621" t="s">
        <v>616</v>
      </c>
      <c r="J621" t="s">
        <v>5920</v>
      </c>
      <c r="K621" t="s">
        <v>68</v>
      </c>
      <c r="L621" t="s">
        <v>133</v>
      </c>
      <c r="M621" t="s">
        <v>69</v>
      </c>
      <c r="N621" t="s">
        <v>9165</v>
      </c>
      <c r="O621" t="s">
        <v>10492</v>
      </c>
      <c r="P621" t="s">
        <v>10493</v>
      </c>
      <c r="Q621" t="s">
        <v>10494</v>
      </c>
      <c r="R621" t="s">
        <v>9661</v>
      </c>
      <c r="S621" t="s">
        <v>10495</v>
      </c>
      <c r="T621" t="s">
        <v>10477</v>
      </c>
      <c r="U621" t="s">
        <v>10478</v>
      </c>
      <c r="V621" t="s">
        <v>10392</v>
      </c>
      <c r="W621" t="s">
        <v>10393</v>
      </c>
      <c r="X621" t="s">
        <v>10394</v>
      </c>
      <c r="Y621" t="s">
        <v>1755</v>
      </c>
      <c r="Z621">
        <v>484</v>
      </c>
      <c r="AA621" t="s">
        <v>9176</v>
      </c>
      <c r="AB621" t="s">
        <v>9177</v>
      </c>
      <c r="AC621" t="s">
        <v>9178</v>
      </c>
      <c r="AD621" t="s">
        <v>8926</v>
      </c>
      <c r="AE621" s="4" t="s">
        <v>10395</v>
      </c>
      <c r="AH621" t="s">
        <v>10496</v>
      </c>
      <c r="AI621" t="s">
        <v>10497</v>
      </c>
      <c r="AJ621" t="s">
        <v>10498</v>
      </c>
      <c r="AK621" t="s">
        <v>10499</v>
      </c>
      <c r="AL621" t="s">
        <v>10500</v>
      </c>
      <c r="AM621" t="s">
        <v>10501</v>
      </c>
      <c r="AN621" t="s">
        <v>10502</v>
      </c>
      <c r="AO621" t="s">
        <v>10449</v>
      </c>
      <c r="AP621" t="s">
        <v>10450</v>
      </c>
      <c r="AQ621" t="s">
        <v>10503</v>
      </c>
      <c r="AR621">
        <v>0.56000000000000005</v>
      </c>
      <c r="AS621" t="s">
        <v>94</v>
      </c>
      <c r="AT621">
        <v>0</v>
      </c>
      <c r="AU621">
        <v>53892.894934182419</v>
      </c>
      <c r="AV621">
        <v>38183.154363588415</v>
      </c>
      <c r="AW621">
        <v>5954.2867100000003</v>
      </c>
      <c r="AX621">
        <v>5577.3625732844203</v>
      </c>
      <c r="AY621">
        <v>3164.245389462948</v>
      </c>
      <c r="AZ621">
        <v>4827.9855399999997</v>
      </c>
      <c r="BA621">
        <v>3276.87075</v>
      </c>
      <c r="BB621">
        <v>16.446451216967414</v>
      </c>
      <c r="BC621">
        <v>6.6494571903362418</v>
      </c>
      <c r="BD621">
        <v>11.652322376031588</v>
      </c>
      <c r="BE621">
        <v>4.7111451452507387</v>
      </c>
      <c r="BF621">
        <v>326</v>
      </c>
      <c r="BG621" t="s">
        <v>10504</v>
      </c>
      <c r="BH621" t="s">
        <v>10504</v>
      </c>
      <c r="BJ621" s="1"/>
      <c r="BK621">
        <v>172.74008000000001</v>
      </c>
    </row>
    <row r="622" spans="1:63" ht="30" x14ac:dyDescent="0.25">
      <c r="A622">
        <v>8468</v>
      </c>
      <c r="B622" t="s">
        <v>10505</v>
      </c>
      <c r="C622" t="s">
        <v>10506</v>
      </c>
      <c r="D622" t="s">
        <v>10507</v>
      </c>
      <c r="E622" t="s">
        <v>10508</v>
      </c>
      <c r="F622" s="1">
        <v>43951</v>
      </c>
      <c r="G622" s="1">
        <v>43951</v>
      </c>
      <c r="H622" t="s">
        <v>131</v>
      </c>
      <c r="I622" t="s">
        <v>66</v>
      </c>
      <c r="J622" t="s">
        <v>1804</v>
      </c>
      <c r="K622" t="s">
        <v>100</v>
      </c>
      <c r="L622" t="s">
        <v>100</v>
      </c>
      <c r="M622" t="s">
        <v>120</v>
      </c>
      <c r="N622" t="s">
        <v>8943</v>
      </c>
      <c r="O622" t="s">
        <v>10509</v>
      </c>
      <c r="P622" t="s">
        <v>10510</v>
      </c>
      <c r="Q622" t="s">
        <v>10511</v>
      </c>
      <c r="R622" t="s">
        <v>8972</v>
      </c>
      <c r="S622" t="s">
        <v>10512</v>
      </c>
      <c r="T622" t="s">
        <v>10513</v>
      </c>
      <c r="U622" t="s">
        <v>10514</v>
      </c>
      <c r="V622" t="s">
        <v>5399</v>
      </c>
      <c r="W622" t="s">
        <v>5400</v>
      </c>
      <c r="X622" t="s">
        <v>5401</v>
      </c>
      <c r="Y622" t="s">
        <v>1755</v>
      </c>
      <c r="Z622">
        <v>482</v>
      </c>
      <c r="AA622" t="s">
        <v>8951</v>
      </c>
      <c r="AB622" t="s">
        <v>8952</v>
      </c>
      <c r="AC622" t="s">
        <v>8953</v>
      </c>
      <c r="AD622" t="s">
        <v>8926</v>
      </c>
      <c r="AE622" s="4" t="s">
        <v>10515</v>
      </c>
      <c r="AH622" t="s">
        <v>10516</v>
      </c>
      <c r="AI622" t="s">
        <v>10517</v>
      </c>
      <c r="AJ622" t="s">
        <v>10518</v>
      </c>
      <c r="AK622" t="s">
        <v>10519</v>
      </c>
      <c r="AL622" t="s">
        <v>10520</v>
      </c>
      <c r="AM622" t="s">
        <v>10521</v>
      </c>
      <c r="AN622" t="s">
        <v>10522</v>
      </c>
      <c r="AO622" t="s">
        <v>10523</v>
      </c>
      <c r="AP622" t="s">
        <v>10524</v>
      </c>
      <c r="AQ622" t="s">
        <v>10525</v>
      </c>
      <c r="AR622">
        <v>0.36</v>
      </c>
      <c r="AS622" t="s">
        <v>94</v>
      </c>
      <c r="AT622">
        <v>0</v>
      </c>
      <c r="AU622">
        <v>19409.553024902263</v>
      </c>
      <c r="AV622">
        <v>11644.943989871043</v>
      </c>
      <c r="AX622">
        <v>395.65538912960392</v>
      </c>
      <c r="AY622">
        <v>348.40904572337098</v>
      </c>
      <c r="AZ622">
        <v>4203.8877466666663</v>
      </c>
      <c r="BF622">
        <v>-344</v>
      </c>
      <c r="BJ622" s="1"/>
    </row>
    <row r="623" spans="1:63" ht="30" x14ac:dyDescent="0.25">
      <c r="A623">
        <v>8469</v>
      </c>
      <c r="B623" t="s">
        <v>10526</v>
      </c>
      <c r="C623" t="s">
        <v>10527</v>
      </c>
      <c r="D623" t="s">
        <v>10528</v>
      </c>
      <c r="E623" t="s">
        <v>10529</v>
      </c>
      <c r="F623" s="1">
        <v>43920</v>
      </c>
      <c r="G623" s="1">
        <v>44012</v>
      </c>
      <c r="H623" t="s">
        <v>131</v>
      </c>
      <c r="I623" t="s">
        <v>66</v>
      </c>
      <c r="J623" t="s">
        <v>1804</v>
      </c>
      <c r="K623" t="s">
        <v>67</v>
      </c>
      <c r="L623" t="s">
        <v>67</v>
      </c>
      <c r="M623" t="s">
        <v>120</v>
      </c>
      <c r="N623" t="s">
        <v>8943</v>
      </c>
      <c r="O623" t="s">
        <v>10530</v>
      </c>
      <c r="P623" t="s">
        <v>10510</v>
      </c>
      <c r="Q623" t="s">
        <v>10511</v>
      </c>
      <c r="R623" t="s">
        <v>8972</v>
      </c>
      <c r="S623" t="s">
        <v>10512</v>
      </c>
      <c r="T623" t="s">
        <v>10513</v>
      </c>
      <c r="U623" t="s">
        <v>10514</v>
      </c>
      <c r="V623" t="s">
        <v>5399</v>
      </c>
      <c r="W623" t="s">
        <v>5400</v>
      </c>
      <c r="X623" t="s">
        <v>5401</v>
      </c>
      <c r="Y623" t="s">
        <v>1755</v>
      </c>
      <c r="Z623">
        <v>482</v>
      </c>
      <c r="AA623" t="s">
        <v>8951</v>
      </c>
      <c r="AB623" t="s">
        <v>8952</v>
      </c>
      <c r="AC623" t="s">
        <v>8953</v>
      </c>
      <c r="AD623" t="s">
        <v>8926</v>
      </c>
      <c r="AE623" s="4" t="s">
        <v>10515</v>
      </c>
      <c r="AH623" t="s">
        <v>10531</v>
      </c>
      <c r="AI623" t="s">
        <v>10532</v>
      </c>
      <c r="AJ623" t="s">
        <v>10533</v>
      </c>
      <c r="AK623" t="s">
        <v>10519</v>
      </c>
      <c r="AL623" t="s">
        <v>10534</v>
      </c>
      <c r="AM623" t="s">
        <v>10535</v>
      </c>
      <c r="AN623" t="s">
        <v>10536</v>
      </c>
      <c r="AO623" t="s">
        <v>10537</v>
      </c>
      <c r="AP623" t="s">
        <v>10538</v>
      </c>
      <c r="AQ623" t="s">
        <v>10539</v>
      </c>
      <c r="AR623">
        <v>1</v>
      </c>
      <c r="AS623" t="s">
        <v>94</v>
      </c>
      <c r="AT623">
        <v>0</v>
      </c>
      <c r="AU623">
        <v>950861.86064839561</v>
      </c>
      <c r="AV623">
        <v>950614.00459413324</v>
      </c>
      <c r="AX623">
        <v>395.65538912960392</v>
      </c>
      <c r="AY623">
        <v>348.40904572337098</v>
      </c>
      <c r="AZ623">
        <v>4203.8877466666663</v>
      </c>
      <c r="BF623">
        <v>-283</v>
      </c>
      <c r="BJ623" s="1"/>
    </row>
    <row r="624" spans="1:63" x14ac:dyDescent="0.25">
      <c r="A624">
        <v>8470</v>
      </c>
      <c r="B624" t="s">
        <v>10540</v>
      </c>
      <c r="C624" t="s">
        <v>10541</v>
      </c>
      <c r="D624" t="s">
        <v>10542</v>
      </c>
      <c r="E624" t="s">
        <v>10543</v>
      </c>
      <c r="F624" s="1">
        <v>44346</v>
      </c>
      <c r="G624" s="1">
        <v>44346</v>
      </c>
      <c r="H624" t="s">
        <v>119</v>
      </c>
      <c r="I624" t="s">
        <v>66</v>
      </c>
      <c r="J624" t="s">
        <v>1804</v>
      </c>
      <c r="K624" t="s">
        <v>99</v>
      </c>
      <c r="L624" t="s">
        <v>100</v>
      </c>
      <c r="M624" t="s">
        <v>120</v>
      </c>
      <c r="N624" t="s">
        <v>10243</v>
      </c>
      <c r="O624" t="s">
        <v>10544</v>
      </c>
      <c r="P624" t="s">
        <v>10545</v>
      </c>
      <c r="Q624" t="s">
        <v>10546</v>
      </c>
      <c r="R624" t="s">
        <v>9169</v>
      </c>
      <c r="S624" t="s">
        <v>10547</v>
      </c>
      <c r="T624" t="s">
        <v>10548</v>
      </c>
      <c r="U624" t="s">
        <v>10549</v>
      </c>
      <c r="V624" t="s">
        <v>5399</v>
      </c>
      <c r="W624" t="s">
        <v>5400</v>
      </c>
      <c r="X624" t="s">
        <v>5401</v>
      </c>
      <c r="Y624" t="s">
        <v>1755</v>
      </c>
      <c r="Z624">
        <v>484</v>
      </c>
      <c r="AA624" t="s">
        <v>9176</v>
      </c>
      <c r="AB624" t="s">
        <v>9177</v>
      </c>
      <c r="AC624" t="s">
        <v>9178</v>
      </c>
      <c r="AD624" t="s">
        <v>8926</v>
      </c>
      <c r="AE624" s="4" t="s">
        <v>10550</v>
      </c>
      <c r="AH624" t="s">
        <v>10551</v>
      </c>
      <c r="AI624" t="s">
        <v>10552</v>
      </c>
      <c r="AJ624" t="s">
        <v>10553</v>
      </c>
      <c r="AK624" t="s">
        <v>10554</v>
      </c>
      <c r="AL624" t="s">
        <v>10555</v>
      </c>
      <c r="AM624" t="s">
        <v>10556</v>
      </c>
      <c r="AN624" t="s">
        <v>10557</v>
      </c>
      <c r="AO624" t="s">
        <v>10558</v>
      </c>
      <c r="AP624" t="s">
        <v>10559</v>
      </c>
      <c r="AQ624" t="s">
        <v>10560</v>
      </c>
      <c r="AR624">
        <v>0.3</v>
      </c>
      <c r="AS624" t="s">
        <v>94</v>
      </c>
      <c r="AT624">
        <v>0</v>
      </c>
      <c r="AU624">
        <v>99325.949310664335</v>
      </c>
      <c r="AV624">
        <v>50545.491555260429</v>
      </c>
      <c r="AW624">
        <v>2745.4678100000001</v>
      </c>
      <c r="AX624">
        <v>3887.8597843009702</v>
      </c>
      <c r="AY624">
        <v>826.26200234413375</v>
      </c>
      <c r="AZ624">
        <v>5834.4309899999998</v>
      </c>
      <c r="BA624">
        <v>2474.0466000000001</v>
      </c>
      <c r="BB624">
        <v>40.147161864560005</v>
      </c>
      <c r="BC624">
        <v>11.954771284478403</v>
      </c>
      <c r="BD624">
        <v>20.430290826074348</v>
      </c>
      <c r="BE624">
        <v>6.0836044880347844</v>
      </c>
      <c r="BF624">
        <v>51</v>
      </c>
      <c r="BG624" t="s">
        <v>10561</v>
      </c>
      <c r="BH624" t="s">
        <v>10561</v>
      </c>
      <c r="BJ624" s="1"/>
      <c r="BK624">
        <v>79.062790000000007</v>
      </c>
    </row>
    <row r="625" spans="1:63" ht="30" x14ac:dyDescent="0.25">
      <c r="A625">
        <v>8471</v>
      </c>
      <c r="B625" t="s">
        <v>10562</v>
      </c>
      <c r="C625" t="s">
        <v>10563</v>
      </c>
      <c r="D625" t="s">
        <v>10564</v>
      </c>
      <c r="E625" t="s">
        <v>10565</v>
      </c>
      <c r="F625" s="1">
        <v>44377</v>
      </c>
      <c r="G625" s="1">
        <v>44377</v>
      </c>
      <c r="H625" t="s">
        <v>119</v>
      </c>
      <c r="I625" t="s">
        <v>66</v>
      </c>
      <c r="J625" t="s">
        <v>1804</v>
      </c>
      <c r="K625" t="s">
        <v>100</v>
      </c>
      <c r="L625" t="s">
        <v>133</v>
      </c>
      <c r="M625" t="s">
        <v>120</v>
      </c>
      <c r="N625" t="s">
        <v>10243</v>
      </c>
      <c r="O625" t="s">
        <v>10566</v>
      </c>
      <c r="P625" t="s">
        <v>10545</v>
      </c>
      <c r="Q625" t="s">
        <v>10546</v>
      </c>
      <c r="R625" t="s">
        <v>9169</v>
      </c>
      <c r="S625" t="s">
        <v>10547</v>
      </c>
      <c r="T625" t="s">
        <v>10548</v>
      </c>
      <c r="U625" t="s">
        <v>10549</v>
      </c>
      <c r="V625" t="s">
        <v>5399</v>
      </c>
      <c r="W625" t="s">
        <v>5400</v>
      </c>
      <c r="X625" t="s">
        <v>5401</v>
      </c>
      <c r="Y625" t="s">
        <v>1755</v>
      </c>
      <c r="Z625">
        <v>484</v>
      </c>
      <c r="AA625" t="s">
        <v>9176</v>
      </c>
      <c r="AB625" t="s">
        <v>9177</v>
      </c>
      <c r="AC625" t="s">
        <v>9178</v>
      </c>
      <c r="AD625" t="s">
        <v>8926</v>
      </c>
      <c r="AE625" s="4" t="s">
        <v>10567</v>
      </c>
      <c r="AH625" t="s">
        <v>10568</v>
      </c>
      <c r="AI625" t="s">
        <v>10569</v>
      </c>
      <c r="AJ625" t="s">
        <v>10570</v>
      </c>
      <c r="AK625" t="s">
        <v>10571</v>
      </c>
      <c r="AL625" t="s">
        <v>10572</v>
      </c>
      <c r="AM625" t="s">
        <v>10573</v>
      </c>
      <c r="AN625" t="s">
        <v>10574</v>
      </c>
      <c r="AO625" t="s">
        <v>10575</v>
      </c>
      <c r="AP625" t="s">
        <v>10576</v>
      </c>
      <c r="AQ625" t="s">
        <v>10577</v>
      </c>
      <c r="AR625">
        <v>0.42</v>
      </c>
      <c r="AS625" t="s">
        <v>890</v>
      </c>
      <c r="AT625">
        <v>0</v>
      </c>
      <c r="AU625">
        <v>542815.88038406661</v>
      </c>
      <c r="AV625">
        <v>339301.79275146738</v>
      </c>
      <c r="AW625">
        <v>2023.5665799999999</v>
      </c>
      <c r="AX625">
        <v>2710.0528798771061</v>
      </c>
      <c r="AY625">
        <v>366.71547252997681</v>
      </c>
      <c r="AZ625">
        <v>1343.5479800000001</v>
      </c>
      <c r="BA625">
        <v>1781.7724800000001</v>
      </c>
      <c r="BB625">
        <v>304.64937946738667</v>
      </c>
      <c r="BC625">
        <v>173.68327098977448</v>
      </c>
      <c r="BD625">
        <v>190.429359842547</v>
      </c>
      <c r="BE625">
        <v>108.56544059851942</v>
      </c>
      <c r="BF625">
        <v>82</v>
      </c>
      <c r="BG625" t="s">
        <v>10578</v>
      </c>
      <c r="BH625" t="s">
        <v>10578</v>
      </c>
      <c r="BJ625" s="1"/>
      <c r="BK625">
        <v>51.694899999999997</v>
      </c>
    </row>
    <row r="626" spans="1:63" ht="30" x14ac:dyDescent="0.25">
      <c r="A626">
        <v>8472</v>
      </c>
      <c r="B626" t="s">
        <v>10579</v>
      </c>
      <c r="C626" t="s">
        <v>10580</v>
      </c>
      <c r="D626" t="s">
        <v>10581</v>
      </c>
      <c r="E626" t="s">
        <v>10582</v>
      </c>
      <c r="F626" s="1">
        <v>44530</v>
      </c>
      <c r="G626" s="1">
        <v>44530</v>
      </c>
      <c r="H626" t="s">
        <v>98</v>
      </c>
      <c r="I626" t="s">
        <v>66</v>
      </c>
      <c r="J626" t="s">
        <v>1804</v>
      </c>
      <c r="K626" t="s">
        <v>100</v>
      </c>
      <c r="L626" t="s">
        <v>99</v>
      </c>
      <c r="M626" t="s">
        <v>120</v>
      </c>
      <c r="N626" t="s">
        <v>10243</v>
      </c>
      <c r="O626" t="s">
        <v>10583</v>
      </c>
      <c r="P626" t="s">
        <v>10545</v>
      </c>
      <c r="Q626" t="s">
        <v>10546</v>
      </c>
      <c r="R626" t="s">
        <v>9169</v>
      </c>
      <c r="S626" t="s">
        <v>10547</v>
      </c>
      <c r="T626" t="s">
        <v>10548</v>
      </c>
      <c r="U626" t="s">
        <v>10549</v>
      </c>
      <c r="V626" t="s">
        <v>5399</v>
      </c>
      <c r="W626" t="s">
        <v>5400</v>
      </c>
      <c r="X626" t="s">
        <v>5401</v>
      </c>
      <c r="Y626" t="s">
        <v>1755</v>
      </c>
      <c r="Z626">
        <v>484</v>
      </c>
      <c r="AA626" t="s">
        <v>9176</v>
      </c>
      <c r="AB626" t="s">
        <v>9177</v>
      </c>
      <c r="AC626" t="s">
        <v>9178</v>
      </c>
      <c r="AD626" t="s">
        <v>8926</v>
      </c>
      <c r="AE626" s="4" t="s">
        <v>10584</v>
      </c>
      <c r="AH626" t="s">
        <v>10585</v>
      </c>
      <c r="AI626" t="s">
        <v>10586</v>
      </c>
      <c r="AJ626" t="s">
        <v>10587</v>
      </c>
      <c r="AK626" t="s">
        <v>10588</v>
      </c>
      <c r="AL626" t="s">
        <v>10589</v>
      </c>
      <c r="AM626" t="s">
        <v>10590</v>
      </c>
      <c r="AN626" t="s">
        <v>10591</v>
      </c>
      <c r="AO626" t="s">
        <v>10592</v>
      </c>
      <c r="AP626" t="s">
        <v>10593</v>
      </c>
      <c r="AQ626" t="s">
        <v>10594</v>
      </c>
      <c r="AR626">
        <v>0.3</v>
      </c>
      <c r="AS626" t="s">
        <v>154</v>
      </c>
      <c r="AT626">
        <v>1</v>
      </c>
      <c r="AU626">
        <v>147925.06251660801</v>
      </c>
      <c r="AV626">
        <v>75141.640309249036</v>
      </c>
      <c r="AW626">
        <v>512.91195000000005</v>
      </c>
      <c r="AX626">
        <v>650.47294407613197</v>
      </c>
      <c r="AY626">
        <v>191.98030716430637</v>
      </c>
      <c r="AZ626">
        <v>917.28423999999995</v>
      </c>
      <c r="BA626">
        <v>308.33333333333331</v>
      </c>
      <c r="BB626">
        <v>479.75695951332318</v>
      </c>
      <c r="BC626">
        <v>120.69430606669064</v>
      </c>
      <c r="BD626">
        <v>243.70261721918607</v>
      </c>
      <c r="BE626">
        <v>61.309206023282627</v>
      </c>
      <c r="BF626">
        <v>235</v>
      </c>
      <c r="BG626" t="s">
        <v>10595</v>
      </c>
      <c r="BJ626" s="1"/>
    </row>
    <row r="627" spans="1:63" ht="30" x14ac:dyDescent="0.25">
      <c r="A627">
        <v>8473</v>
      </c>
      <c r="B627" t="s">
        <v>10596</v>
      </c>
      <c r="C627" t="s">
        <v>10597</v>
      </c>
      <c r="D627" t="s">
        <v>10598</v>
      </c>
      <c r="E627" t="s">
        <v>10599</v>
      </c>
      <c r="F627" s="1">
        <v>44377</v>
      </c>
      <c r="G627" s="1">
        <v>44560</v>
      </c>
      <c r="H627" t="s">
        <v>119</v>
      </c>
      <c r="I627" t="s">
        <v>515</v>
      </c>
      <c r="J627" t="s">
        <v>1804</v>
      </c>
      <c r="K627" t="s">
        <v>133</v>
      </c>
      <c r="L627" t="s">
        <v>133</v>
      </c>
      <c r="M627" t="s">
        <v>120</v>
      </c>
      <c r="N627" t="s">
        <v>8943</v>
      </c>
      <c r="O627" t="s">
        <v>10600</v>
      </c>
      <c r="P627" t="s">
        <v>9104</v>
      </c>
      <c r="Q627" t="s">
        <v>9105</v>
      </c>
      <c r="R627" t="s">
        <v>8972</v>
      </c>
      <c r="S627" t="s">
        <v>9106</v>
      </c>
      <c r="T627" t="s">
        <v>10601</v>
      </c>
      <c r="U627" t="s">
        <v>10602</v>
      </c>
      <c r="V627" t="s">
        <v>5399</v>
      </c>
      <c r="W627" t="s">
        <v>5400</v>
      </c>
      <c r="X627" t="s">
        <v>5401</v>
      </c>
      <c r="Y627" t="s">
        <v>1755</v>
      </c>
      <c r="Z627">
        <v>482</v>
      </c>
      <c r="AA627" t="s">
        <v>8951</v>
      </c>
      <c r="AB627" t="s">
        <v>8952</v>
      </c>
      <c r="AC627" t="s">
        <v>8953</v>
      </c>
      <c r="AD627" t="s">
        <v>8926</v>
      </c>
      <c r="AE627" s="4" t="s">
        <v>10603</v>
      </c>
      <c r="AH627" t="s">
        <v>10604</v>
      </c>
      <c r="AI627" t="s">
        <v>10605</v>
      </c>
      <c r="AJ627" t="s">
        <v>10606</v>
      </c>
      <c r="AK627" t="s">
        <v>10607</v>
      </c>
      <c r="AL627" t="s">
        <v>10608</v>
      </c>
      <c r="AM627" t="s">
        <v>10609</v>
      </c>
      <c r="AN627" t="s">
        <v>10610</v>
      </c>
      <c r="AO627" t="s">
        <v>10611</v>
      </c>
      <c r="AP627" t="s">
        <v>10612</v>
      </c>
      <c r="AQ627" t="s">
        <v>10613</v>
      </c>
      <c r="AR627">
        <v>0.49</v>
      </c>
      <c r="AS627" t="s">
        <v>94</v>
      </c>
      <c r="AT627">
        <v>0</v>
      </c>
      <c r="AU627">
        <v>69782.434648728129</v>
      </c>
      <c r="AV627">
        <v>49862.124045137112</v>
      </c>
      <c r="AW627">
        <v>2005.74332</v>
      </c>
      <c r="AX627">
        <v>2467.4909910369479</v>
      </c>
      <c r="AY627">
        <v>314.91451471536681</v>
      </c>
      <c r="AZ627">
        <v>979.79623000000004</v>
      </c>
      <c r="BA627">
        <v>1781.90228</v>
      </c>
      <c r="BB627">
        <v>39.161762927161263</v>
      </c>
      <c r="BC627">
        <v>25.267940869015472</v>
      </c>
      <c r="BD627">
        <v>27.98252440932794</v>
      </c>
      <c r="BE627">
        <v>18.05487596295843</v>
      </c>
      <c r="BF627">
        <v>265</v>
      </c>
      <c r="BG627" t="s">
        <v>10614</v>
      </c>
      <c r="BH627" t="s">
        <v>10614</v>
      </c>
      <c r="BJ627" s="1"/>
      <c r="BK627">
        <v>162.72466</v>
      </c>
    </row>
    <row r="628" spans="1:63" x14ac:dyDescent="0.25">
      <c r="A628">
        <v>8474</v>
      </c>
      <c r="B628" t="s">
        <v>10615</v>
      </c>
      <c r="C628" t="s">
        <v>10616</v>
      </c>
      <c r="D628" t="s">
        <v>10617</v>
      </c>
      <c r="E628" t="s">
        <v>10618</v>
      </c>
      <c r="F628" s="1">
        <v>44195</v>
      </c>
      <c r="G628" s="1">
        <v>44377</v>
      </c>
      <c r="H628" t="s">
        <v>65</v>
      </c>
      <c r="I628" t="s">
        <v>66</v>
      </c>
      <c r="J628" t="s">
        <v>1804</v>
      </c>
      <c r="K628" t="s">
        <v>67</v>
      </c>
      <c r="L628" t="s">
        <v>68</v>
      </c>
      <c r="M628" t="s">
        <v>69</v>
      </c>
      <c r="N628" t="s">
        <v>8943</v>
      </c>
      <c r="O628" t="s">
        <v>10619</v>
      </c>
      <c r="P628" t="s">
        <v>9104</v>
      </c>
      <c r="Q628" t="s">
        <v>9105</v>
      </c>
      <c r="R628" t="s">
        <v>8972</v>
      </c>
      <c r="S628" t="s">
        <v>9106</v>
      </c>
      <c r="T628" t="s">
        <v>10620</v>
      </c>
      <c r="U628" t="s">
        <v>10621</v>
      </c>
      <c r="V628" t="s">
        <v>5399</v>
      </c>
      <c r="W628" t="s">
        <v>5400</v>
      </c>
      <c r="X628" t="s">
        <v>5401</v>
      </c>
      <c r="Y628" t="s">
        <v>1755</v>
      </c>
      <c r="Z628">
        <v>482</v>
      </c>
      <c r="AA628" t="s">
        <v>8951</v>
      </c>
      <c r="AB628" t="s">
        <v>8952</v>
      </c>
      <c r="AC628" t="s">
        <v>8953</v>
      </c>
      <c r="AD628" t="s">
        <v>8926</v>
      </c>
      <c r="AE628" s="4" t="s">
        <v>5402</v>
      </c>
      <c r="AH628" t="s">
        <v>10622</v>
      </c>
      <c r="AI628" t="s">
        <v>10623</v>
      </c>
      <c r="AJ628" t="s">
        <v>10624</v>
      </c>
      <c r="AK628" t="s">
        <v>10625</v>
      </c>
      <c r="AL628" t="s">
        <v>10626</v>
      </c>
      <c r="AM628" t="s">
        <v>10627</v>
      </c>
      <c r="AN628" t="s">
        <v>10628</v>
      </c>
      <c r="AO628" t="s">
        <v>10629</v>
      </c>
      <c r="AP628" t="s">
        <v>10630</v>
      </c>
      <c r="AQ628" t="s">
        <v>10631</v>
      </c>
      <c r="AR628">
        <v>0.8</v>
      </c>
      <c r="AS628" t="s">
        <v>94</v>
      </c>
      <c r="AT628">
        <v>0</v>
      </c>
      <c r="AU628">
        <v>597193.62056709465</v>
      </c>
      <c r="AV628">
        <v>563527.11030647077</v>
      </c>
      <c r="AW628">
        <v>185.03464</v>
      </c>
      <c r="AX628">
        <v>1903.2012525247801</v>
      </c>
      <c r="AY628">
        <v>1836.1211197883838</v>
      </c>
      <c r="AZ628">
        <v>6432.7531099999997</v>
      </c>
      <c r="BA628">
        <v>125.27976</v>
      </c>
      <c r="BB628">
        <v>4766.8803050635997</v>
      </c>
      <c r="BC628">
        <v>91.062919690290386</v>
      </c>
      <c r="BD628">
        <v>4498.149663652538</v>
      </c>
      <c r="BE628">
        <v>85.92929030355269</v>
      </c>
      <c r="BF628">
        <v>82</v>
      </c>
      <c r="BG628" t="s">
        <v>10632</v>
      </c>
      <c r="BH628" t="s">
        <v>10632</v>
      </c>
      <c r="BJ628" s="1"/>
    </row>
    <row r="629" spans="1:63" ht="45" x14ac:dyDescent="0.25">
      <c r="A629">
        <v>8475</v>
      </c>
      <c r="B629" t="s">
        <v>10633</v>
      </c>
      <c r="C629" t="s">
        <v>10634</v>
      </c>
      <c r="D629" t="s">
        <v>10635</v>
      </c>
      <c r="E629" t="s">
        <v>10636</v>
      </c>
      <c r="F629" s="1">
        <v>44195</v>
      </c>
      <c r="G629" s="1">
        <v>44195</v>
      </c>
      <c r="H629" t="s">
        <v>131</v>
      </c>
      <c r="I629" t="s">
        <v>639</v>
      </c>
      <c r="J629" t="s">
        <v>5920</v>
      </c>
      <c r="K629" t="s">
        <v>67</v>
      </c>
      <c r="L629" t="s">
        <v>67</v>
      </c>
      <c r="N629" t="s">
        <v>9813</v>
      </c>
      <c r="P629" t="s">
        <v>10637</v>
      </c>
      <c r="Q629" t="s">
        <v>10638</v>
      </c>
      <c r="R629" t="s">
        <v>9512</v>
      </c>
      <c r="S629" t="s">
        <v>10639</v>
      </c>
      <c r="T629" t="s">
        <v>10640</v>
      </c>
      <c r="U629" t="s">
        <v>10641</v>
      </c>
      <c r="V629" t="s">
        <v>10642</v>
      </c>
      <c r="W629" t="s">
        <v>10643</v>
      </c>
      <c r="X629" t="s">
        <v>10644</v>
      </c>
      <c r="Y629" t="s">
        <v>1755</v>
      </c>
      <c r="Z629">
        <v>486</v>
      </c>
      <c r="AA629" t="s">
        <v>9202</v>
      </c>
      <c r="AB629" t="s">
        <v>9203</v>
      </c>
      <c r="AC629" t="s">
        <v>9204</v>
      </c>
      <c r="AD629" t="s">
        <v>8926</v>
      </c>
      <c r="AE629" s="4" t="s">
        <v>10645</v>
      </c>
      <c r="AH629" t="s">
        <v>10646</v>
      </c>
      <c r="AI629" t="s">
        <v>10647</v>
      </c>
      <c r="AJ629" t="s">
        <v>10648</v>
      </c>
      <c r="AK629" t="s">
        <v>10649</v>
      </c>
      <c r="AL629" t="s">
        <v>10650</v>
      </c>
      <c r="AM629" t="s">
        <v>10651</v>
      </c>
      <c r="AN629" t="s">
        <v>10652</v>
      </c>
      <c r="AO629" t="s">
        <v>10653</v>
      </c>
      <c r="AP629" t="s">
        <v>10654</v>
      </c>
      <c r="AQ629" t="s">
        <v>10655</v>
      </c>
      <c r="AR629">
        <v>1</v>
      </c>
      <c r="AS629" t="s">
        <v>94</v>
      </c>
      <c r="AT629">
        <v>0</v>
      </c>
      <c r="AU629">
        <v>33048.141974769329</v>
      </c>
      <c r="AV629">
        <v>19730.72797477966</v>
      </c>
      <c r="AW629">
        <v>248.76823999999999</v>
      </c>
      <c r="AX629">
        <v>6592.2386641699495</v>
      </c>
      <c r="AY629">
        <v>2682.9956388017827</v>
      </c>
      <c r="AZ629">
        <v>7574.3705636363629</v>
      </c>
      <c r="BA629">
        <v>0</v>
      </c>
      <c r="BC629">
        <v>4.3631535712590379</v>
      </c>
      <c r="BE629">
        <v>2.6049330183955477</v>
      </c>
      <c r="BF629">
        <v>-100</v>
      </c>
      <c r="BG629" t="s">
        <v>10656</v>
      </c>
      <c r="BJ629" s="1"/>
    </row>
    <row r="630" spans="1:63" x14ac:dyDescent="0.25">
      <c r="A630">
        <v>8476</v>
      </c>
      <c r="B630" t="s">
        <v>10657</v>
      </c>
      <c r="C630" t="s">
        <v>10658</v>
      </c>
      <c r="D630" t="s">
        <v>10659</v>
      </c>
      <c r="F630" s="1">
        <v>44285</v>
      </c>
      <c r="G630" s="1">
        <v>44285</v>
      </c>
      <c r="H630" t="s">
        <v>119</v>
      </c>
      <c r="I630" t="s">
        <v>639</v>
      </c>
      <c r="J630" t="s">
        <v>5920</v>
      </c>
      <c r="K630" t="s">
        <v>68</v>
      </c>
      <c r="L630" t="s">
        <v>68</v>
      </c>
      <c r="N630" t="s">
        <v>9165</v>
      </c>
      <c r="P630" t="s">
        <v>10637</v>
      </c>
      <c r="Q630" t="s">
        <v>10638</v>
      </c>
      <c r="R630" t="s">
        <v>9512</v>
      </c>
      <c r="S630" t="s">
        <v>10639</v>
      </c>
      <c r="T630" t="s">
        <v>10640</v>
      </c>
      <c r="U630" t="s">
        <v>10641</v>
      </c>
      <c r="V630" t="s">
        <v>10642</v>
      </c>
      <c r="W630" t="s">
        <v>10643</v>
      </c>
      <c r="X630" t="s">
        <v>10644</v>
      </c>
      <c r="Y630" t="s">
        <v>1755</v>
      </c>
      <c r="Z630">
        <v>486</v>
      </c>
      <c r="AA630" t="s">
        <v>9202</v>
      </c>
      <c r="AB630" t="s">
        <v>9203</v>
      </c>
      <c r="AC630" t="s">
        <v>9204</v>
      </c>
      <c r="AD630" t="s">
        <v>8926</v>
      </c>
      <c r="AE630" s="4"/>
      <c r="AR630">
        <v>0.64</v>
      </c>
      <c r="AS630" t="s">
        <v>94</v>
      </c>
      <c r="AT630">
        <v>0</v>
      </c>
      <c r="AU630">
        <v>8354.1340827712229</v>
      </c>
      <c r="AV630">
        <v>6130.6505001179557</v>
      </c>
      <c r="AW630">
        <v>1259.2295999999999</v>
      </c>
      <c r="AX630">
        <v>1662.8548026128699</v>
      </c>
      <c r="AY630">
        <v>190.60066601961546</v>
      </c>
      <c r="AZ630">
        <v>1723.6987036363635</v>
      </c>
      <c r="BA630">
        <v>1186.8934400000001</v>
      </c>
      <c r="BB630">
        <v>7.0386555365671439</v>
      </c>
      <c r="BC630">
        <v>2.8702523989960138</v>
      </c>
      <c r="BD630">
        <v>5.1652914183416128</v>
      </c>
      <c r="BE630">
        <v>2.1063241421584391</v>
      </c>
      <c r="BF630">
        <v>-10</v>
      </c>
      <c r="BG630" t="s">
        <v>10660</v>
      </c>
      <c r="BH630" t="s">
        <v>10660</v>
      </c>
      <c r="BJ630" s="1"/>
      <c r="BK630">
        <v>106.12484000000001</v>
      </c>
    </row>
    <row r="631" spans="1:63" x14ac:dyDescent="0.25">
      <c r="A631">
        <v>8477</v>
      </c>
      <c r="B631" t="s">
        <v>10661</v>
      </c>
      <c r="C631" t="s">
        <v>10662</v>
      </c>
      <c r="D631" t="s">
        <v>10663</v>
      </c>
      <c r="E631" t="s">
        <v>10664</v>
      </c>
      <c r="F631" s="1">
        <v>44195</v>
      </c>
      <c r="G631" s="1">
        <v>44195</v>
      </c>
      <c r="H631" t="s">
        <v>131</v>
      </c>
      <c r="I631" t="s">
        <v>639</v>
      </c>
      <c r="J631" t="s">
        <v>5920</v>
      </c>
      <c r="K631" t="s">
        <v>67</v>
      </c>
      <c r="L631" t="s">
        <v>67</v>
      </c>
      <c r="M631" t="s">
        <v>120</v>
      </c>
      <c r="N631" t="s">
        <v>9382</v>
      </c>
      <c r="P631" t="s">
        <v>9740</v>
      </c>
      <c r="Q631" t="s">
        <v>9741</v>
      </c>
      <c r="R631" t="s">
        <v>7347</v>
      </c>
      <c r="S631" t="s">
        <v>9742</v>
      </c>
      <c r="T631" t="s">
        <v>10665</v>
      </c>
      <c r="U631" t="s">
        <v>10666</v>
      </c>
      <c r="V631" t="s">
        <v>10642</v>
      </c>
      <c r="W631" t="s">
        <v>10643</v>
      </c>
      <c r="X631" t="s">
        <v>10644</v>
      </c>
      <c r="Y631" t="s">
        <v>1755</v>
      </c>
      <c r="Z631">
        <v>485</v>
      </c>
      <c r="AA631" t="s">
        <v>9389</v>
      </c>
      <c r="AB631" t="s">
        <v>9390</v>
      </c>
      <c r="AC631" t="s">
        <v>9391</v>
      </c>
      <c r="AD631" t="s">
        <v>8926</v>
      </c>
      <c r="AE631" s="4" t="s">
        <v>10667</v>
      </c>
      <c r="AH631" t="s">
        <v>10668</v>
      </c>
      <c r="AI631" t="s">
        <v>10669</v>
      </c>
      <c r="AJ631" t="s">
        <v>10670</v>
      </c>
      <c r="AK631" t="s">
        <v>10671</v>
      </c>
      <c r="AL631" t="s">
        <v>10672</v>
      </c>
      <c r="AM631" t="s">
        <v>6366</v>
      </c>
      <c r="AN631" t="s">
        <v>10673</v>
      </c>
      <c r="AO631" t="s">
        <v>10674</v>
      </c>
      <c r="AP631" t="s">
        <v>10675</v>
      </c>
      <c r="AQ631" t="s">
        <v>10676</v>
      </c>
      <c r="AR631">
        <v>1</v>
      </c>
      <c r="AS631" t="s">
        <v>94</v>
      </c>
      <c r="AT631">
        <v>0</v>
      </c>
      <c r="AU631">
        <v>18923.696260252367</v>
      </c>
      <c r="AV631">
        <v>18869.781144520548</v>
      </c>
      <c r="AX631">
        <v>78.305517265176604</v>
      </c>
      <c r="AY631">
        <v>233.09011684130272</v>
      </c>
      <c r="AZ631">
        <v>3208.2286824999996</v>
      </c>
      <c r="BF631">
        <v>-100</v>
      </c>
      <c r="BJ631" s="1"/>
    </row>
    <row r="632" spans="1:63" ht="30" x14ac:dyDescent="0.25">
      <c r="A632">
        <v>8478</v>
      </c>
      <c r="B632" t="s">
        <v>10677</v>
      </c>
      <c r="C632" t="s">
        <v>10678</v>
      </c>
      <c r="D632" t="s">
        <v>10679</v>
      </c>
      <c r="E632" t="s">
        <v>10680</v>
      </c>
      <c r="F632" s="1">
        <v>44285</v>
      </c>
      <c r="G632" s="1">
        <v>44277</v>
      </c>
      <c r="H632" t="s">
        <v>131</v>
      </c>
      <c r="I632" t="s">
        <v>639</v>
      </c>
      <c r="J632" t="s">
        <v>5920</v>
      </c>
      <c r="K632" t="s">
        <v>67</v>
      </c>
      <c r="L632" t="s">
        <v>132</v>
      </c>
      <c r="M632" t="s">
        <v>120</v>
      </c>
      <c r="N632" t="s">
        <v>9382</v>
      </c>
      <c r="P632" t="s">
        <v>10681</v>
      </c>
      <c r="Q632" t="s">
        <v>10682</v>
      </c>
      <c r="R632" t="s">
        <v>9169</v>
      </c>
      <c r="S632" t="s">
        <v>10683</v>
      </c>
      <c r="T632" t="s">
        <v>10665</v>
      </c>
      <c r="U632" t="s">
        <v>10666</v>
      </c>
      <c r="V632" t="s">
        <v>10642</v>
      </c>
      <c r="W632" t="s">
        <v>10643</v>
      </c>
      <c r="X632" t="s">
        <v>10644</v>
      </c>
      <c r="Y632" t="s">
        <v>1755</v>
      </c>
      <c r="Z632">
        <v>484</v>
      </c>
      <c r="AA632" t="s">
        <v>9176</v>
      </c>
      <c r="AB632" t="s">
        <v>9177</v>
      </c>
      <c r="AC632" t="s">
        <v>9178</v>
      </c>
      <c r="AD632" t="s">
        <v>8926</v>
      </c>
      <c r="AE632" s="4" t="s">
        <v>10684</v>
      </c>
      <c r="AH632" t="s">
        <v>10685</v>
      </c>
      <c r="AI632" t="s">
        <v>10686</v>
      </c>
      <c r="AJ632" t="s">
        <v>10687</v>
      </c>
      <c r="AK632" t="s">
        <v>10688</v>
      </c>
      <c r="AL632" t="s">
        <v>10689</v>
      </c>
      <c r="AM632" t="s">
        <v>10690</v>
      </c>
      <c r="AN632" t="s">
        <v>10691</v>
      </c>
      <c r="AO632" t="s">
        <v>10692</v>
      </c>
      <c r="AP632" t="s">
        <v>10693</v>
      </c>
      <c r="AQ632" t="s">
        <v>10680</v>
      </c>
      <c r="AR632">
        <v>0.9</v>
      </c>
      <c r="AS632" t="s">
        <v>94</v>
      </c>
      <c r="AT632">
        <v>0</v>
      </c>
      <c r="AU632">
        <v>34514.807162655241</v>
      </c>
      <c r="AV632">
        <v>29640.990608554799</v>
      </c>
      <c r="AW632">
        <v>1498.23768</v>
      </c>
      <c r="AX632">
        <v>1981.57518</v>
      </c>
      <c r="AY632">
        <v>538.22121155270645</v>
      </c>
      <c r="AZ632">
        <v>2922.2883225</v>
      </c>
      <c r="BA632">
        <v>0</v>
      </c>
      <c r="BC632">
        <v>11.810883579457361</v>
      </c>
      <c r="BE632">
        <v>10.143075335974073</v>
      </c>
      <c r="BF632">
        <v>-18</v>
      </c>
      <c r="BG632" t="s">
        <v>10694</v>
      </c>
      <c r="BH632" t="s">
        <v>10694</v>
      </c>
      <c r="BJ632" s="1"/>
      <c r="BK632">
        <v>569.00161000000003</v>
      </c>
    </row>
    <row r="633" spans="1:63" x14ac:dyDescent="0.25">
      <c r="A633">
        <v>8479</v>
      </c>
      <c r="B633" t="s">
        <v>10695</v>
      </c>
      <c r="C633" t="s">
        <v>10696</v>
      </c>
      <c r="D633" t="s">
        <v>10697</v>
      </c>
      <c r="E633" t="s">
        <v>10698</v>
      </c>
      <c r="F633" s="1">
        <v>44104</v>
      </c>
      <c r="G633" s="1">
        <v>44267</v>
      </c>
      <c r="H633" t="s">
        <v>131</v>
      </c>
      <c r="I633" t="s">
        <v>639</v>
      </c>
      <c r="J633" t="s">
        <v>5920</v>
      </c>
      <c r="K633" t="s">
        <v>67</v>
      </c>
      <c r="L633" t="s">
        <v>132</v>
      </c>
      <c r="M633" t="s">
        <v>120</v>
      </c>
      <c r="N633" t="s">
        <v>9165</v>
      </c>
      <c r="P633" t="s">
        <v>10699</v>
      </c>
      <c r="Q633" t="s">
        <v>10700</v>
      </c>
      <c r="R633" t="s">
        <v>10701</v>
      </c>
      <c r="S633" t="s">
        <v>10702</v>
      </c>
      <c r="T633" t="s">
        <v>10665</v>
      </c>
      <c r="U633" t="s">
        <v>10666</v>
      </c>
      <c r="V633" t="s">
        <v>10642</v>
      </c>
      <c r="W633" t="s">
        <v>10643</v>
      </c>
      <c r="X633" t="s">
        <v>10644</v>
      </c>
      <c r="Y633" t="s">
        <v>1755</v>
      </c>
      <c r="Z633">
        <v>484</v>
      </c>
      <c r="AA633" t="s">
        <v>9176</v>
      </c>
      <c r="AB633" t="s">
        <v>9177</v>
      </c>
      <c r="AC633" t="s">
        <v>9178</v>
      </c>
      <c r="AD633" t="s">
        <v>8926</v>
      </c>
      <c r="AE633" s="4" t="s">
        <v>10703</v>
      </c>
      <c r="AH633" t="s">
        <v>10704</v>
      </c>
      <c r="AI633" t="s">
        <v>10705</v>
      </c>
      <c r="AJ633" t="s">
        <v>10706</v>
      </c>
      <c r="AK633" t="s">
        <v>10707</v>
      </c>
      <c r="AL633" t="s">
        <v>10708</v>
      </c>
      <c r="AM633" t="s">
        <v>10709</v>
      </c>
      <c r="AN633" t="s">
        <v>10710</v>
      </c>
      <c r="AO633" t="s">
        <v>10711</v>
      </c>
      <c r="AP633" t="s">
        <v>10712</v>
      </c>
      <c r="AQ633" t="s">
        <v>10713</v>
      </c>
      <c r="AR633">
        <v>0.9</v>
      </c>
      <c r="AS633" t="s">
        <v>94</v>
      </c>
      <c r="AT633">
        <v>0</v>
      </c>
      <c r="AU633">
        <v>73378.691738114576</v>
      </c>
      <c r="AV633">
        <v>48390.184840732189</v>
      </c>
      <c r="AW633">
        <v>909.23311999999999</v>
      </c>
      <c r="AX633">
        <v>4057.7570251180705</v>
      </c>
      <c r="AY633">
        <v>2668.1259648732826</v>
      </c>
      <c r="AZ633">
        <v>21124.652593999999</v>
      </c>
      <c r="BA633">
        <v>0</v>
      </c>
      <c r="BC633">
        <v>3.4736046622114021</v>
      </c>
      <c r="BE633">
        <v>2.2906973085311888</v>
      </c>
      <c r="BF633">
        <v>-28</v>
      </c>
      <c r="BG633" t="s">
        <v>10714</v>
      </c>
      <c r="BH633" t="s">
        <v>10714</v>
      </c>
      <c r="BJ633" s="1"/>
      <c r="BK633">
        <v>448.66347999999999</v>
      </c>
    </row>
    <row r="634" spans="1:63" x14ac:dyDescent="0.25">
      <c r="A634">
        <v>8480</v>
      </c>
      <c r="B634" t="s">
        <v>10715</v>
      </c>
      <c r="C634" t="s">
        <v>10716</v>
      </c>
      <c r="D634" t="s">
        <v>10717</v>
      </c>
      <c r="E634" t="s">
        <v>10718</v>
      </c>
      <c r="F634" s="1">
        <v>44377</v>
      </c>
      <c r="G634" s="1">
        <v>44560</v>
      </c>
      <c r="H634" t="s">
        <v>119</v>
      </c>
      <c r="I634" t="s">
        <v>639</v>
      </c>
      <c r="J634" t="s">
        <v>5920</v>
      </c>
      <c r="K634" t="s">
        <v>303</v>
      </c>
      <c r="L634" t="s">
        <v>99</v>
      </c>
      <c r="N634" t="s">
        <v>9165</v>
      </c>
      <c r="P634" t="s">
        <v>10699</v>
      </c>
      <c r="Q634" t="s">
        <v>10700</v>
      </c>
      <c r="R634" t="s">
        <v>10701</v>
      </c>
      <c r="S634" t="s">
        <v>10702</v>
      </c>
      <c r="T634" t="s">
        <v>10665</v>
      </c>
      <c r="U634" t="s">
        <v>10666</v>
      </c>
      <c r="V634" t="s">
        <v>10642</v>
      </c>
      <c r="W634" t="s">
        <v>10643</v>
      </c>
      <c r="X634" t="s">
        <v>10644</v>
      </c>
      <c r="Y634" t="s">
        <v>1755</v>
      </c>
      <c r="Z634">
        <v>484</v>
      </c>
      <c r="AA634" t="s">
        <v>9176</v>
      </c>
      <c r="AB634" t="s">
        <v>9177</v>
      </c>
      <c r="AC634" t="s">
        <v>9178</v>
      </c>
      <c r="AD634" t="s">
        <v>8926</v>
      </c>
      <c r="AE634" s="4" t="s">
        <v>10719</v>
      </c>
      <c r="AH634" t="s">
        <v>10720</v>
      </c>
      <c r="AI634" t="s">
        <v>10721</v>
      </c>
      <c r="AJ634" t="s">
        <v>10722</v>
      </c>
      <c r="AK634" t="s">
        <v>10723</v>
      </c>
      <c r="AL634" t="s">
        <v>10724</v>
      </c>
      <c r="AM634" t="s">
        <v>10725</v>
      </c>
      <c r="AN634" t="s">
        <v>10726</v>
      </c>
      <c r="AO634" t="s">
        <v>10726</v>
      </c>
      <c r="AP634" t="s">
        <v>6603</v>
      </c>
      <c r="AQ634" t="s">
        <v>10718</v>
      </c>
      <c r="AR634">
        <v>0.15</v>
      </c>
      <c r="AS634" t="s">
        <v>94</v>
      </c>
      <c r="AT634">
        <v>0</v>
      </c>
      <c r="AU634">
        <v>70439.19015339273</v>
      </c>
      <c r="AV634">
        <v>18295.012993263794</v>
      </c>
      <c r="AW634">
        <v>6157.6068800000003</v>
      </c>
      <c r="AX634">
        <v>9306.1307851180718</v>
      </c>
      <c r="AY634">
        <v>2668.1259648732826</v>
      </c>
      <c r="AZ634">
        <v>20939.684423999999</v>
      </c>
      <c r="BA634">
        <v>5184.3737600000004</v>
      </c>
      <c r="BB634">
        <v>13.586827149089023</v>
      </c>
      <c r="BC634">
        <v>2.6963341475228413</v>
      </c>
      <c r="BD634">
        <v>3.5288761652215039</v>
      </c>
      <c r="BE634">
        <v>0.70031282522823335</v>
      </c>
      <c r="BF634">
        <v>265</v>
      </c>
      <c r="BG634" t="s">
        <v>10727</v>
      </c>
      <c r="BH634" t="s">
        <v>10727</v>
      </c>
      <c r="BJ634" s="1"/>
      <c r="BK634">
        <v>263.69531000000001</v>
      </c>
    </row>
    <row r="635" spans="1:63" x14ac:dyDescent="0.25">
      <c r="A635">
        <v>8481</v>
      </c>
      <c r="B635" t="s">
        <v>10728</v>
      </c>
      <c r="C635" t="s">
        <v>10729</v>
      </c>
      <c r="D635" t="s">
        <v>10730</v>
      </c>
      <c r="E635" t="s">
        <v>10731</v>
      </c>
      <c r="F635" s="1">
        <v>44560</v>
      </c>
      <c r="G635" s="1">
        <v>44560</v>
      </c>
      <c r="H635" t="s">
        <v>119</v>
      </c>
      <c r="I635" t="s">
        <v>639</v>
      </c>
      <c r="J635" t="s">
        <v>5920</v>
      </c>
      <c r="K635" t="s">
        <v>133</v>
      </c>
      <c r="L635" t="s">
        <v>100</v>
      </c>
      <c r="M635" t="s">
        <v>120</v>
      </c>
      <c r="N635" t="s">
        <v>9165</v>
      </c>
      <c r="P635" t="s">
        <v>10699</v>
      </c>
      <c r="Q635" t="s">
        <v>10700</v>
      </c>
      <c r="R635" t="s">
        <v>10701</v>
      </c>
      <c r="S635" t="s">
        <v>10702</v>
      </c>
      <c r="T635" t="s">
        <v>10665</v>
      </c>
      <c r="U635" t="s">
        <v>10666</v>
      </c>
      <c r="V635" t="s">
        <v>10642</v>
      </c>
      <c r="W635" t="s">
        <v>10643</v>
      </c>
      <c r="X635" t="s">
        <v>10644</v>
      </c>
      <c r="Y635" t="s">
        <v>1755</v>
      </c>
      <c r="Z635">
        <v>484</v>
      </c>
      <c r="AA635" t="s">
        <v>9176</v>
      </c>
      <c r="AB635" t="s">
        <v>9177</v>
      </c>
      <c r="AC635" t="s">
        <v>9178</v>
      </c>
      <c r="AD635" t="s">
        <v>8926</v>
      </c>
      <c r="AE635" s="4" t="s">
        <v>10732</v>
      </c>
      <c r="AH635" t="s">
        <v>10733</v>
      </c>
      <c r="AI635" t="s">
        <v>10734</v>
      </c>
      <c r="AJ635" t="s">
        <v>10735</v>
      </c>
      <c r="AK635" t="s">
        <v>10736</v>
      </c>
      <c r="AL635" t="s">
        <v>10737</v>
      </c>
      <c r="AM635" t="s">
        <v>10738</v>
      </c>
      <c r="AN635" t="s">
        <v>10739</v>
      </c>
      <c r="AO635" t="s">
        <v>10739</v>
      </c>
      <c r="AP635" t="s">
        <v>10740</v>
      </c>
      <c r="AQ635" t="s">
        <v>10741</v>
      </c>
      <c r="AR635">
        <v>0.42</v>
      </c>
      <c r="AS635" t="s">
        <v>94</v>
      </c>
      <c r="AT635">
        <v>0</v>
      </c>
      <c r="AU635">
        <v>70439.19015339273</v>
      </c>
      <c r="AV635">
        <v>40705.908744101049</v>
      </c>
      <c r="AW635">
        <v>6590.36888</v>
      </c>
      <c r="AX635">
        <v>6590.36888</v>
      </c>
      <c r="AY635">
        <v>2668.1259648732826</v>
      </c>
      <c r="AZ635">
        <v>21106.233804000003</v>
      </c>
      <c r="BA635">
        <v>5721.1357600000001</v>
      </c>
      <c r="BB635">
        <v>12.312099049611216</v>
      </c>
      <c r="BC635">
        <v>2.6256465429960012</v>
      </c>
      <c r="BD635">
        <v>7.1150048612202559</v>
      </c>
      <c r="BE635">
        <v>1.5173276174912371</v>
      </c>
      <c r="BF635">
        <v>265</v>
      </c>
      <c r="BG635" t="s">
        <v>10742</v>
      </c>
      <c r="BH635" t="s">
        <v>10742</v>
      </c>
      <c r="BJ635" s="1"/>
      <c r="BK635">
        <v>430.24468999999999</v>
      </c>
    </row>
    <row r="636" spans="1:63" ht="75" x14ac:dyDescent="0.25">
      <c r="A636">
        <v>8482</v>
      </c>
      <c r="B636" t="s">
        <v>10743</v>
      </c>
      <c r="C636" t="s">
        <v>10744</v>
      </c>
      <c r="D636" t="s">
        <v>10745</v>
      </c>
      <c r="F636" s="1">
        <v>44435</v>
      </c>
      <c r="G636" s="1">
        <v>44550</v>
      </c>
      <c r="H636" t="s">
        <v>119</v>
      </c>
      <c r="I636" t="s">
        <v>616</v>
      </c>
      <c r="J636" t="s">
        <v>5920</v>
      </c>
      <c r="K636" t="s">
        <v>133</v>
      </c>
      <c r="L636" t="s">
        <v>100</v>
      </c>
      <c r="M636" t="s">
        <v>69</v>
      </c>
      <c r="N636" t="s">
        <v>9165</v>
      </c>
      <c r="P636" t="s">
        <v>10746</v>
      </c>
      <c r="Q636" t="s">
        <v>10747</v>
      </c>
      <c r="R636" t="s">
        <v>9512</v>
      </c>
      <c r="S636" t="s">
        <v>10748</v>
      </c>
      <c r="T636" t="s">
        <v>10749</v>
      </c>
      <c r="U636" t="s">
        <v>10750</v>
      </c>
      <c r="V636" t="s">
        <v>10642</v>
      </c>
      <c r="W636" t="s">
        <v>10643</v>
      </c>
      <c r="X636" t="s">
        <v>10644</v>
      </c>
      <c r="Y636" t="s">
        <v>1755</v>
      </c>
      <c r="Z636">
        <v>486</v>
      </c>
      <c r="AA636" t="s">
        <v>9202</v>
      </c>
      <c r="AB636" t="s">
        <v>9203</v>
      </c>
      <c r="AC636" t="s">
        <v>9204</v>
      </c>
      <c r="AD636" t="s">
        <v>8926</v>
      </c>
      <c r="AE636" s="4" t="s">
        <v>10751</v>
      </c>
      <c r="AH636" t="s">
        <v>10752</v>
      </c>
      <c r="AI636" t="s">
        <v>10753</v>
      </c>
      <c r="AJ636" t="s">
        <v>10754</v>
      </c>
      <c r="AK636" t="s">
        <v>10755</v>
      </c>
      <c r="AL636" t="s">
        <v>10756</v>
      </c>
      <c r="AM636" t="s">
        <v>10757</v>
      </c>
      <c r="AN636" t="s">
        <v>10758</v>
      </c>
      <c r="AO636" t="s">
        <v>10759</v>
      </c>
      <c r="AP636" t="s">
        <v>10760</v>
      </c>
      <c r="AQ636" t="s">
        <v>10761</v>
      </c>
      <c r="AR636">
        <v>0.42</v>
      </c>
      <c r="AS636" t="s">
        <v>94</v>
      </c>
      <c r="AT636">
        <v>0</v>
      </c>
      <c r="AU636">
        <v>34546.286056721183</v>
      </c>
      <c r="AV636">
        <v>18412.383192875695</v>
      </c>
      <c r="AW636">
        <v>4295.7709599999998</v>
      </c>
      <c r="AX636">
        <v>5827.4924520524701</v>
      </c>
      <c r="AY636">
        <v>598.06137315843398</v>
      </c>
      <c r="AZ636">
        <v>4691.3260399999999</v>
      </c>
      <c r="BA636">
        <v>4101.4758000000002</v>
      </c>
      <c r="BB636">
        <v>8.4228915983659309</v>
      </c>
      <c r="BC636">
        <v>3.9289280806447913</v>
      </c>
      <c r="BD636">
        <v>4.4892092726417401</v>
      </c>
      <c r="BE636">
        <v>2.0940291306366685</v>
      </c>
      <c r="BF636">
        <v>255</v>
      </c>
      <c r="BG636" t="s">
        <v>10762</v>
      </c>
      <c r="BH636" t="s">
        <v>10762</v>
      </c>
      <c r="BJ636" s="1"/>
      <c r="BK636">
        <v>484.23230999999998</v>
      </c>
    </row>
    <row r="637" spans="1:63" x14ac:dyDescent="0.25">
      <c r="A637">
        <v>8483</v>
      </c>
      <c r="B637" t="s">
        <v>10763</v>
      </c>
      <c r="C637" t="s">
        <v>10764</v>
      </c>
      <c r="D637" t="s">
        <v>10765</v>
      </c>
      <c r="E637" t="s">
        <v>10766</v>
      </c>
      <c r="F637" s="1">
        <v>43860</v>
      </c>
      <c r="G637" s="1">
        <v>44134</v>
      </c>
      <c r="H637" t="s">
        <v>131</v>
      </c>
      <c r="I637" t="s">
        <v>639</v>
      </c>
      <c r="J637" t="s">
        <v>5920</v>
      </c>
      <c r="K637" t="s">
        <v>67</v>
      </c>
      <c r="L637" t="s">
        <v>67</v>
      </c>
      <c r="N637" t="s">
        <v>9165</v>
      </c>
      <c r="P637" t="s">
        <v>10681</v>
      </c>
      <c r="Q637" t="s">
        <v>10682</v>
      </c>
      <c r="R637" t="s">
        <v>9169</v>
      </c>
      <c r="S637" t="s">
        <v>10683</v>
      </c>
      <c r="T637" t="s">
        <v>10767</v>
      </c>
      <c r="U637" t="s">
        <v>10768</v>
      </c>
      <c r="V637" t="s">
        <v>10642</v>
      </c>
      <c r="W637" t="s">
        <v>10643</v>
      </c>
      <c r="X637" t="s">
        <v>10644</v>
      </c>
      <c r="Y637" t="s">
        <v>1755</v>
      </c>
      <c r="Z637">
        <v>484</v>
      </c>
      <c r="AA637" t="s">
        <v>9176</v>
      </c>
      <c r="AB637" t="s">
        <v>9177</v>
      </c>
      <c r="AC637" t="s">
        <v>9178</v>
      </c>
      <c r="AD637" t="s">
        <v>8926</v>
      </c>
      <c r="AE637" s="4" t="s">
        <v>10769</v>
      </c>
      <c r="AH637" t="s">
        <v>10770</v>
      </c>
      <c r="AI637" t="s">
        <v>10771</v>
      </c>
      <c r="AJ637" t="s">
        <v>10772</v>
      </c>
      <c r="AK637" t="s">
        <v>10773</v>
      </c>
      <c r="AL637" t="s">
        <v>10774</v>
      </c>
      <c r="AM637" t="s">
        <v>10775</v>
      </c>
      <c r="AN637" t="s">
        <v>10766</v>
      </c>
      <c r="AO637" t="s">
        <v>10776</v>
      </c>
      <c r="AP637" t="s">
        <v>10777</v>
      </c>
      <c r="AQ637" t="s">
        <v>10778</v>
      </c>
      <c r="AR637">
        <v>1</v>
      </c>
      <c r="AS637" t="s">
        <v>94</v>
      </c>
      <c r="AT637">
        <v>0</v>
      </c>
      <c r="AU637">
        <v>23662.394304294139</v>
      </c>
      <c r="AV637">
        <v>22087.372886215249</v>
      </c>
      <c r="AW637">
        <v>0</v>
      </c>
      <c r="AX637">
        <v>302.97660920366195</v>
      </c>
      <c r="AY637">
        <v>213.71724893671856</v>
      </c>
      <c r="AZ637">
        <v>2521.8979074999997</v>
      </c>
      <c r="BA637">
        <v>0</v>
      </c>
      <c r="BC637">
        <v>9.3827724881024501</v>
      </c>
      <c r="BE637">
        <v>8.7582343522029547</v>
      </c>
      <c r="BF637">
        <v>-161</v>
      </c>
      <c r="BJ637" s="1"/>
    </row>
    <row r="638" spans="1:63" x14ac:dyDescent="0.25">
      <c r="A638">
        <v>8484</v>
      </c>
      <c r="B638" t="s">
        <v>10779</v>
      </c>
      <c r="C638" t="s">
        <v>10780</v>
      </c>
      <c r="D638" t="s">
        <v>10781</v>
      </c>
      <c r="E638" t="s">
        <v>10782</v>
      </c>
      <c r="F638" s="1">
        <v>43920</v>
      </c>
      <c r="G638" s="1">
        <v>44134</v>
      </c>
      <c r="H638" t="s">
        <v>131</v>
      </c>
      <c r="I638" t="s">
        <v>639</v>
      </c>
      <c r="J638" t="s">
        <v>5920</v>
      </c>
      <c r="K638" t="s">
        <v>67</v>
      </c>
      <c r="L638" t="s">
        <v>132</v>
      </c>
      <c r="N638" t="s">
        <v>9165</v>
      </c>
      <c r="P638" t="s">
        <v>10681</v>
      </c>
      <c r="Q638" t="s">
        <v>10682</v>
      </c>
      <c r="R638" t="s">
        <v>9169</v>
      </c>
      <c r="S638" t="s">
        <v>10683</v>
      </c>
      <c r="T638" t="s">
        <v>10767</v>
      </c>
      <c r="U638" t="s">
        <v>10768</v>
      </c>
      <c r="V638" t="s">
        <v>10642</v>
      </c>
      <c r="W638" t="s">
        <v>10643</v>
      </c>
      <c r="X638" t="s">
        <v>10644</v>
      </c>
      <c r="Y638" t="s">
        <v>1755</v>
      </c>
      <c r="Z638">
        <v>484</v>
      </c>
      <c r="AA638" t="s">
        <v>9176</v>
      </c>
      <c r="AB638" t="s">
        <v>9177</v>
      </c>
      <c r="AC638" t="s">
        <v>9178</v>
      </c>
      <c r="AD638" t="s">
        <v>8926</v>
      </c>
      <c r="AE638" s="4" t="s">
        <v>10769</v>
      </c>
      <c r="AH638" t="s">
        <v>10783</v>
      </c>
      <c r="AI638" t="s">
        <v>10784</v>
      </c>
      <c r="AJ638" t="s">
        <v>10772</v>
      </c>
      <c r="AK638" t="s">
        <v>10785</v>
      </c>
      <c r="AL638" t="s">
        <v>10774</v>
      </c>
      <c r="AM638" t="s">
        <v>10786</v>
      </c>
      <c r="AN638" t="s">
        <v>10787</v>
      </c>
      <c r="AO638" t="s">
        <v>10788</v>
      </c>
      <c r="AP638" t="s">
        <v>10777</v>
      </c>
      <c r="AQ638" t="s">
        <v>10789</v>
      </c>
      <c r="AR638">
        <v>0.9</v>
      </c>
      <c r="AS638" t="s">
        <v>94</v>
      </c>
      <c r="AT638">
        <v>0</v>
      </c>
      <c r="AU638">
        <v>23662.394304294139</v>
      </c>
      <c r="AV638">
        <v>22087.372886215249</v>
      </c>
      <c r="AW638">
        <v>0</v>
      </c>
      <c r="AX638">
        <v>302.97660920366195</v>
      </c>
      <c r="AY638">
        <v>213.71724893671856</v>
      </c>
      <c r="AZ638">
        <v>2521.8979074999997</v>
      </c>
      <c r="BA638">
        <v>0</v>
      </c>
      <c r="BC638">
        <v>9.3827724881024501</v>
      </c>
      <c r="BE638">
        <v>8.7582343522029547</v>
      </c>
      <c r="BF638">
        <v>-161</v>
      </c>
      <c r="BJ638" s="1"/>
    </row>
    <row r="639" spans="1:63" ht="30.75" x14ac:dyDescent="0.3">
      <c r="A639">
        <v>8485</v>
      </c>
      <c r="B639" t="s">
        <v>10790</v>
      </c>
      <c r="C639" t="s">
        <v>10791</v>
      </c>
      <c r="D639" t="s">
        <v>10792</v>
      </c>
      <c r="E639" t="s">
        <v>10793</v>
      </c>
      <c r="F639" s="1">
        <v>43889</v>
      </c>
      <c r="G639" s="1">
        <v>44074</v>
      </c>
      <c r="H639" t="s">
        <v>131</v>
      </c>
      <c r="I639" t="s">
        <v>616</v>
      </c>
      <c r="J639" t="s">
        <v>1804</v>
      </c>
      <c r="K639" t="s">
        <v>67</v>
      </c>
      <c r="L639" t="s">
        <v>67</v>
      </c>
      <c r="N639" t="s">
        <v>10794</v>
      </c>
      <c r="O639" t="s">
        <v>10795</v>
      </c>
      <c r="P639" t="s">
        <v>10796</v>
      </c>
      <c r="Q639" t="s">
        <v>10797</v>
      </c>
      <c r="R639" t="s">
        <v>9198</v>
      </c>
      <c r="S639" t="s">
        <v>10798</v>
      </c>
      <c r="T639" t="s">
        <v>10799</v>
      </c>
      <c r="U639" t="s">
        <v>10800</v>
      </c>
      <c r="V639" t="s">
        <v>10801</v>
      </c>
      <c r="W639" t="s">
        <v>10802</v>
      </c>
      <c r="X639" t="s">
        <v>10803</v>
      </c>
      <c r="Y639" t="s">
        <v>1755</v>
      </c>
      <c r="Z639">
        <v>486</v>
      </c>
      <c r="AA639" t="s">
        <v>9202</v>
      </c>
      <c r="AB639" t="s">
        <v>9203</v>
      </c>
      <c r="AC639" t="s">
        <v>9204</v>
      </c>
      <c r="AD639" t="s">
        <v>8926</v>
      </c>
      <c r="AE639" s="4" t="s">
        <v>10804</v>
      </c>
      <c r="AF639" s="3">
        <v>5000000</v>
      </c>
      <c r="AG639" s="3" t="s">
        <v>19447</v>
      </c>
      <c r="AH639" t="s">
        <v>10805</v>
      </c>
      <c r="AI639" t="s">
        <v>10806</v>
      </c>
      <c r="AJ639" t="s">
        <v>10807</v>
      </c>
      <c r="AK639" t="s">
        <v>10808</v>
      </c>
      <c r="AL639" t="s">
        <v>10809</v>
      </c>
      <c r="AM639" t="s">
        <v>10810</v>
      </c>
      <c r="AN639" t="s">
        <v>10811</v>
      </c>
      <c r="AO639" t="s">
        <v>10812</v>
      </c>
      <c r="AP639" t="s">
        <v>10813</v>
      </c>
      <c r="AQ639" t="s">
        <v>10814</v>
      </c>
      <c r="AR639">
        <v>1</v>
      </c>
      <c r="AS639" t="s">
        <v>94</v>
      </c>
      <c r="AT639">
        <v>0</v>
      </c>
      <c r="AU639">
        <v>5500.8552905997622</v>
      </c>
      <c r="AV639">
        <v>5475.3648606974484</v>
      </c>
      <c r="AX639">
        <v>40.690658100323702</v>
      </c>
      <c r="AY639">
        <v>20.371546963121574</v>
      </c>
      <c r="AZ639">
        <v>5002.3809300000003</v>
      </c>
      <c r="BF639">
        <v>-221</v>
      </c>
      <c r="BJ639" s="1"/>
    </row>
    <row r="640" spans="1:63" ht="45" x14ac:dyDescent="0.25">
      <c r="A640">
        <v>8486</v>
      </c>
      <c r="B640" t="s">
        <v>10815</v>
      </c>
      <c r="C640" t="s">
        <v>10816</v>
      </c>
      <c r="D640" t="s">
        <v>10817</v>
      </c>
      <c r="E640" t="s">
        <v>10818</v>
      </c>
      <c r="F640" s="1">
        <v>44346</v>
      </c>
      <c r="G640" s="1">
        <v>44561</v>
      </c>
      <c r="H640" t="s">
        <v>119</v>
      </c>
      <c r="I640" t="s">
        <v>616</v>
      </c>
      <c r="J640" t="s">
        <v>1804</v>
      </c>
      <c r="K640" t="s">
        <v>68</v>
      </c>
      <c r="L640" t="s">
        <v>133</v>
      </c>
      <c r="N640" t="s">
        <v>10794</v>
      </c>
      <c r="O640" t="s">
        <v>10819</v>
      </c>
      <c r="P640" t="s">
        <v>10820</v>
      </c>
      <c r="Q640" t="s">
        <v>10821</v>
      </c>
      <c r="R640" t="s">
        <v>9512</v>
      </c>
      <c r="S640" t="s">
        <v>10822</v>
      </c>
      <c r="T640" t="s">
        <v>10799</v>
      </c>
      <c r="U640" t="s">
        <v>10800</v>
      </c>
      <c r="V640" t="s">
        <v>10801</v>
      </c>
      <c r="W640" t="s">
        <v>10802</v>
      </c>
      <c r="X640" t="s">
        <v>10803</v>
      </c>
      <c r="Y640" t="s">
        <v>1755</v>
      </c>
      <c r="Z640">
        <v>486</v>
      </c>
      <c r="AA640" t="s">
        <v>9202</v>
      </c>
      <c r="AB640" t="s">
        <v>9203</v>
      </c>
      <c r="AC640" t="s">
        <v>9204</v>
      </c>
      <c r="AD640" t="s">
        <v>8926</v>
      </c>
      <c r="AE640" s="4" t="s">
        <v>10823</v>
      </c>
      <c r="AH640" t="s">
        <v>10824</v>
      </c>
      <c r="AI640" t="s">
        <v>10825</v>
      </c>
      <c r="AJ640" t="s">
        <v>10826</v>
      </c>
      <c r="AK640" t="s">
        <v>10827</v>
      </c>
      <c r="AL640" t="s">
        <v>10828</v>
      </c>
      <c r="AM640" t="s">
        <v>10829</v>
      </c>
      <c r="AN640" t="s">
        <v>10830</v>
      </c>
      <c r="AO640" t="s">
        <v>10831</v>
      </c>
      <c r="AP640" t="s">
        <v>10832</v>
      </c>
      <c r="AQ640" t="s">
        <v>10833</v>
      </c>
      <c r="AR640">
        <v>0.56000000000000005</v>
      </c>
      <c r="AS640" t="s">
        <v>94</v>
      </c>
      <c r="AT640">
        <v>0</v>
      </c>
      <c r="AU640">
        <v>98310.347516253561</v>
      </c>
      <c r="AV640">
        <v>75767.533822882702</v>
      </c>
      <c r="AW640">
        <v>681.36587999999995</v>
      </c>
      <c r="AX640">
        <v>1383.3367325766608</v>
      </c>
      <c r="AY640">
        <v>833.50594270432646</v>
      </c>
      <c r="AZ640">
        <v>5575.2747100000006</v>
      </c>
      <c r="BA640">
        <v>568.51912000000004</v>
      </c>
      <c r="BB640">
        <v>172.92355535246304</v>
      </c>
      <c r="BC640">
        <v>16.001570078117933</v>
      </c>
      <c r="BD640">
        <v>133.27174259835394</v>
      </c>
      <c r="BE640">
        <v>12.332369203685127</v>
      </c>
      <c r="BF640">
        <v>266</v>
      </c>
      <c r="BG640" t="s">
        <v>10834</v>
      </c>
      <c r="BJ640" s="1"/>
    </row>
    <row r="641" spans="1:63" x14ac:dyDescent="0.25">
      <c r="A641">
        <v>8487</v>
      </c>
      <c r="B641" t="s">
        <v>10835</v>
      </c>
      <c r="C641" t="s">
        <v>10836</v>
      </c>
      <c r="D641" t="s">
        <v>10837</v>
      </c>
      <c r="E641" t="s">
        <v>10838</v>
      </c>
      <c r="F641" s="1">
        <v>44195</v>
      </c>
      <c r="G641" s="1">
        <v>44377</v>
      </c>
      <c r="H641" t="s">
        <v>65</v>
      </c>
      <c r="I641" t="s">
        <v>616</v>
      </c>
      <c r="J641" t="s">
        <v>1804</v>
      </c>
      <c r="K641" t="s">
        <v>132</v>
      </c>
      <c r="L641" t="s">
        <v>68</v>
      </c>
      <c r="N641" t="s">
        <v>10794</v>
      </c>
      <c r="O641" t="s">
        <v>10839</v>
      </c>
      <c r="P641" t="s">
        <v>10840</v>
      </c>
      <c r="Q641" t="s">
        <v>10841</v>
      </c>
      <c r="R641" t="s">
        <v>9198</v>
      </c>
      <c r="S641" t="s">
        <v>10842</v>
      </c>
      <c r="T641" t="s">
        <v>10799</v>
      </c>
      <c r="U641" t="s">
        <v>10800</v>
      </c>
      <c r="V641" t="s">
        <v>10801</v>
      </c>
      <c r="W641" t="s">
        <v>10802</v>
      </c>
      <c r="X641" t="s">
        <v>10803</v>
      </c>
      <c r="Y641" t="s">
        <v>1755</v>
      </c>
      <c r="Z641">
        <v>486</v>
      </c>
      <c r="AA641" t="s">
        <v>9202</v>
      </c>
      <c r="AB641" t="s">
        <v>9203</v>
      </c>
      <c r="AC641" t="s">
        <v>9204</v>
      </c>
      <c r="AD641" t="s">
        <v>8926</v>
      </c>
      <c r="AE641" s="4" t="s">
        <v>10843</v>
      </c>
      <c r="AH641" t="s">
        <v>10844</v>
      </c>
      <c r="AI641" t="s">
        <v>10845</v>
      </c>
      <c r="AJ641" t="s">
        <v>10846</v>
      </c>
      <c r="AK641" t="s">
        <v>10847</v>
      </c>
      <c r="AL641" t="s">
        <v>10848</v>
      </c>
      <c r="AM641" t="s">
        <v>10849</v>
      </c>
      <c r="AN641" t="s">
        <v>10850</v>
      </c>
      <c r="AO641" t="s">
        <v>10851</v>
      </c>
      <c r="AP641" t="s">
        <v>10852</v>
      </c>
      <c r="AQ641" t="s">
        <v>10853</v>
      </c>
      <c r="AR641">
        <v>0.72</v>
      </c>
      <c r="AS641" t="s">
        <v>94</v>
      </c>
      <c r="AT641">
        <v>0</v>
      </c>
      <c r="AU641">
        <v>77653.636504523238</v>
      </c>
      <c r="AV641">
        <v>71250.204080869444</v>
      </c>
      <c r="AW641">
        <v>170.61359999999999</v>
      </c>
      <c r="AX641">
        <v>806.35993161732301</v>
      </c>
      <c r="AY641">
        <v>464.15040625259519</v>
      </c>
      <c r="AZ641">
        <v>1435.38787</v>
      </c>
      <c r="BA641">
        <v>113.7424</v>
      </c>
      <c r="BB641">
        <v>682.71494626914171</v>
      </c>
      <c r="BC641">
        <v>50.127247532593387</v>
      </c>
      <c r="BD641">
        <v>626.41727342547233</v>
      </c>
      <c r="BE641">
        <v>45.993681397026371</v>
      </c>
      <c r="BF641">
        <v>82</v>
      </c>
      <c r="BG641" t="s">
        <v>10854</v>
      </c>
      <c r="BJ641" s="1"/>
    </row>
    <row r="642" spans="1:63" ht="30" x14ac:dyDescent="0.25">
      <c r="A642">
        <v>8488</v>
      </c>
      <c r="B642" t="s">
        <v>10855</v>
      </c>
      <c r="C642" t="s">
        <v>10856</v>
      </c>
      <c r="D642" t="s">
        <v>10857</v>
      </c>
      <c r="E642" t="s">
        <v>10858</v>
      </c>
      <c r="F642" s="1">
        <v>44195</v>
      </c>
      <c r="G642" s="1">
        <v>44377</v>
      </c>
      <c r="H642" t="s">
        <v>65</v>
      </c>
      <c r="I642" t="s">
        <v>616</v>
      </c>
      <c r="J642" t="s">
        <v>1804</v>
      </c>
      <c r="K642" t="s">
        <v>132</v>
      </c>
      <c r="L642" t="s">
        <v>68</v>
      </c>
      <c r="N642" t="s">
        <v>10794</v>
      </c>
      <c r="O642" t="s">
        <v>10859</v>
      </c>
      <c r="P642" t="s">
        <v>10860</v>
      </c>
      <c r="Q642" t="s">
        <v>10861</v>
      </c>
      <c r="R642" t="s">
        <v>9198</v>
      </c>
      <c r="S642" t="s">
        <v>10862</v>
      </c>
      <c r="T642" t="s">
        <v>10799</v>
      </c>
      <c r="U642" t="s">
        <v>10800</v>
      </c>
      <c r="V642" t="s">
        <v>10801</v>
      </c>
      <c r="W642" t="s">
        <v>10802</v>
      </c>
      <c r="X642" t="s">
        <v>10803</v>
      </c>
      <c r="Y642" t="s">
        <v>1755</v>
      </c>
      <c r="Z642">
        <v>486</v>
      </c>
      <c r="AA642" t="s">
        <v>9202</v>
      </c>
      <c r="AB642" t="s">
        <v>9203</v>
      </c>
      <c r="AC642" t="s">
        <v>9204</v>
      </c>
      <c r="AD642" t="s">
        <v>8926</v>
      </c>
      <c r="AE642" s="4" t="s">
        <v>10863</v>
      </c>
      <c r="AH642" t="s">
        <v>10864</v>
      </c>
      <c r="AI642" t="s">
        <v>10865</v>
      </c>
      <c r="AJ642" t="s">
        <v>10866</v>
      </c>
      <c r="AK642" t="s">
        <v>10867</v>
      </c>
      <c r="AL642" t="s">
        <v>10868</v>
      </c>
      <c r="AM642" t="s">
        <v>10869</v>
      </c>
      <c r="AN642" t="s">
        <v>10870</v>
      </c>
      <c r="AO642" t="s">
        <v>10871</v>
      </c>
      <c r="AP642" t="s">
        <v>10832</v>
      </c>
      <c r="AQ642" t="s">
        <v>10872</v>
      </c>
      <c r="AR642">
        <v>0.72</v>
      </c>
      <c r="AS642" t="s">
        <v>94</v>
      </c>
      <c r="AT642">
        <v>0</v>
      </c>
      <c r="AU642">
        <v>18714.561672252337</v>
      </c>
      <c r="AV642">
        <v>16683.768577319923</v>
      </c>
      <c r="AW642">
        <v>86.177279999999996</v>
      </c>
      <c r="AX642">
        <v>804.18983772998286</v>
      </c>
      <c r="AY642">
        <v>570.0104057340742</v>
      </c>
      <c r="AZ642">
        <v>1827.7784899999999</v>
      </c>
      <c r="BA642">
        <v>57.451519999999995</v>
      </c>
      <c r="BB642">
        <v>325.74528354084174</v>
      </c>
      <c r="BC642">
        <v>9.9269381311473683</v>
      </c>
      <c r="BD642">
        <v>290.39733983226074</v>
      </c>
      <c r="BE642">
        <v>8.8497257569753653</v>
      </c>
      <c r="BF642">
        <v>82</v>
      </c>
      <c r="BG642" t="s">
        <v>10873</v>
      </c>
      <c r="BJ642" s="1"/>
    </row>
    <row r="643" spans="1:63" x14ac:dyDescent="0.25">
      <c r="A643">
        <v>8489</v>
      </c>
      <c r="B643" t="s">
        <v>10874</v>
      </c>
      <c r="C643" t="s">
        <v>10875</v>
      </c>
      <c r="D643" t="s">
        <v>10876</v>
      </c>
      <c r="E643" t="s">
        <v>10877</v>
      </c>
      <c r="F643" s="1">
        <v>44438</v>
      </c>
      <c r="G643" s="1">
        <v>44620</v>
      </c>
      <c r="H643" t="s">
        <v>119</v>
      </c>
      <c r="I643" t="s">
        <v>616</v>
      </c>
      <c r="J643" t="s">
        <v>1804</v>
      </c>
      <c r="K643" t="s">
        <v>68</v>
      </c>
      <c r="L643" t="s">
        <v>68</v>
      </c>
      <c r="N643" t="s">
        <v>10794</v>
      </c>
      <c r="O643" t="s">
        <v>10878</v>
      </c>
      <c r="P643" t="s">
        <v>10879</v>
      </c>
      <c r="Q643" t="s">
        <v>10880</v>
      </c>
      <c r="R643" t="s">
        <v>9512</v>
      </c>
      <c r="S643" t="s">
        <v>10881</v>
      </c>
      <c r="T643" t="s">
        <v>10799</v>
      </c>
      <c r="U643" t="s">
        <v>10800</v>
      </c>
      <c r="V643" t="s">
        <v>10801</v>
      </c>
      <c r="W643" t="s">
        <v>10802</v>
      </c>
      <c r="X643" t="s">
        <v>10803</v>
      </c>
      <c r="Y643" t="s">
        <v>1755</v>
      </c>
      <c r="Z643">
        <v>486</v>
      </c>
      <c r="AA643" t="s">
        <v>9202</v>
      </c>
      <c r="AB643" t="s">
        <v>9203</v>
      </c>
      <c r="AC643" t="s">
        <v>9204</v>
      </c>
      <c r="AD643" t="s">
        <v>8926</v>
      </c>
      <c r="AE643" s="4" t="s">
        <v>10882</v>
      </c>
      <c r="AH643" t="s">
        <v>10883</v>
      </c>
      <c r="AI643" t="s">
        <v>10884</v>
      </c>
      <c r="AJ643" t="s">
        <v>10885</v>
      </c>
      <c r="AK643" t="s">
        <v>10886</v>
      </c>
      <c r="AL643" t="s">
        <v>10887</v>
      </c>
      <c r="AM643" t="s">
        <v>10888</v>
      </c>
      <c r="AN643" t="s">
        <v>10889</v>
      </c>
      <c r="AO643" t="s">
        <v>10890</v>
      </c>
      <c r="AP643" t="s">
        <v>9254</v>
      </c>
      <c r="AQ643" t="s">
        <v>10891</v>
      </c>
      <c r="AR643">
        <v>0.64</v>
      </c>
      <c r="AS643" t="s">
        <v>94</v>
      </c>
      <c r="AT643">
        <v>0</v>
      </c>
      <c r="AU643">
        <v>45986.826351582735</v>
      </c>
      <c r="AV643">
        <v>33599.06759119076</v>
      </c>
      <c r="AW643">
        <v>267.56128000000001</v>
      </c>
      <c r="AX643">
        <v>560.15675331116893</v>
      </c>
      <c r="AY643">
        <v>231.01837879799061</v>
      </c>
      <c r="AZ643">
        <v>866.53775000000007</v>
      </c>
      <c r="BA643">
        <v>228.82267999999999</v>
      </c>
      <c r="BB643">
        <v>200.97145244336238</v>
      </c>
      <c r="BC643">
        <v>41.983282481349754</v>
      </c>
      <c r="BD643">
        <v>146.83451654001587</v>
      </c>
      <c r="BE643">
        <v>30.673983349198362</v>
      </c>
      <c r="BF643">
        <v>325</v>
      </c>
      <c r="BG643" t="s">
        <v>10892</v>
      </c>
      <c r="BJ643" s="1"/>
    </row>
    <row r="644" spans="1:63" ht="45" x14ac:dyDescent="0.25">
      <c r="A644">
        <v>8490</v>
      </c>
      <c r="B644" t="s">
        <v>10893</v>
      </c>
      <c r="C644" t="s">
        <v>10894</v>
      </c>
      <c r="D644" t="s">
        <v>10895</v>
      </c>
      <c r="E644" t="s">
        <v>10896</v>
      </c>
      <c r="F644" s="1">
        <v>44834</v>
      </c>
      <c r="G644" s="1">
        <v>45016</v>
      </c>
      <c r="H644" t="s">
        <v>119</v>
      </c>
      <c r="I644" t="s">
        <v>639</v>
      </c>
      <c r="J644" t="s">
        <v>1804</v>
      </c>
      <c r="K644" t="s">
        <v>99</v>
      </c>
      <c r="L644" t="s">
        <v>100</v>
      </c>
      <c r="M644" t="s">
        <v>69</v>
      </c>
      <c r="N644" t="s">
        <v>10794</v>
      </c>
      <c r="O644" t="s">
        <v>10897</v>
      </c>
      <c r="P644" t="s">
        <v>10796</v>
      </c>
      <c r="Q644" t="s">
        <v>10797</v>
      </c>
      <c r="R644" t="s">
        <v>9198</v>
      </c>
      <c r="S644" t="s">
        <v>10798</v>
      </c>
      <c r="T644" t="s">
        <v>10799</v>
      </c>
      <c r="U644" t="s">
        <v>10800</v>
      </c>
      <c r="V644" t="s">
        <v>10801</v>
      </c>
      <c r="W644" t="s">
        <v>10802</v>
      </c>
      <c r="X644" t="s">
        <v>10803</v>
      </c>
      <c r="Y644" t="s">
        <v>1755</v>
      </c>
      <c r="Z644">
        <v>486</v>
      </c>
      <c r="AA644" t="s">
        <v>9202</v>
      </c>
      <c r="AB644" t="s">
        <v>9203</v>
      </c>
      <c r="AC644" t="s">
        <v>9204</v>
      </c>
      <c r="AD644" t="s">
        <v>8926</v>
      </c>
      <c r="AE644" s="4" t="s">
        <v>10898</v>
      </c>
      <c r="AH644" t="s">
        <v>10899</v>
      </c>
      <c r="AI644" t="s">
        <v>10900</v>
      </c>
      <c r="AJ644" t="s">
        <v>10901</v>
      </c>
      <c r="AK644" t="s">
        <v>10902</v>
      </c>
      <c r="AL644" t="s">
        <v>10903</v>
      </c>
      <c r="AM644" t="s">
        <v>10904</v>
      </c>
      <c r="AN644" t="s">
        <v>10905</v>
      </c>
      <c r="AO644" t="s">
        <v>10906</v>
      </c>
      <c r="AP644" t="s">
        <v>10907</v>
      </c>
      <c r="AQ644" t="s">
        <v>10908</v>
      </c>
      <c r="AR644">
        <v>0.3</v>
      </c>
      <c r="AS644" t="s">
        <v>94</v>
      </c>
      <c r="AT644">
        <v>0</v>
      </c>
      <c r="AU644">
        <v>7020.6127422186037</v>
      </c>
      <c r="AV644">
        <v>2352.3300694444638</v>
      </c>
      <c r="AW644">
        <v>1714.8041599999999</v>
      </c>
      <c r="AX644">
        <v>2337.0596439934848</v>
      </c>
      <c r="AY644">
        <v>817.25099884096608</v>
      </c>
      <c r="AZ644">
        <v>2388.98243</v>
      </c>
      <c r="BA644">
        <v>1286.0784000000001</v>
      </c>
      <c r="BB644">
        <v>5.4589306081329134</v>
      </c>
      <c r="BC644">
        <v>1.9103391935470642</v>
      </c>
      <c r="BD644">
        <v>1.8290720608047408</v>
      </c>
      <c r="BE644">
        <v>0.64007921997973127</v>
      </c>
      <c r="BF644">
        <v>721</v>
      </c>
      <c r="BG644" t="s">
        <v>10909</v>
      </c>
      <c r="BJ644" s="1"/>
    </row>
    <row r="645" spans="1:63" ht="30" x14ac:dyDescent="0.25">
      <c r="A645">
        <v>8491</v>
      </c>
      <c r="B645" t="s">
        <v>10910</v>
      </c>
      <c r="C645" t="s">
        <v>10911</v>
      </c>
      <c r="D645" t="s">
        <v>10912</v>
      </c>
      <c r="E645" t="s">
        <v>10913</v>
      </c>
      <c r="F645" s="1">
        <v>45046</v>
      </c>
      <c r="G645" s="1">
        <v>45229</v>
      </c>
      <c r="H645" t="s">
        <v>119</v>
      </c>
      <c r="I645" t="s">
        <v>616</v>
      </c>
      <c r="J645" t="s">
        <v>1804</v>
      </c>
      <c r="K645" t="s">
        <v>99</v>
      </c>
      <c r="L645" t="s">
        <v>99</v>
      </c>
      <c r="N645" t="s">
        <v>10794</v>
      </c>
      <c r="O645" t="s">
        <v>10914</v>
      </c>
      <c r="P645" t="s">
        <v>10915</v>
      </c>
      <c r="Q645" t="s">
        <v>10916</v>
      </c>
      <c r="R645" t="s">
        <v>9198</v>
      </c>
      <c r="S645" t="s">
        <v>10917</v>
      </c>
      <c r="T645" t="s">
        <v>10799</v>
      </c>
      <c r="U645" t="s">
        <v>10800</v>
      </c>
      <c r="V645" t="s">
        <v>10801</v>
      </c>
      <c r="W645" t="s">
        <v>10802</v>
      </c>
      <c r="X645" t="s">
        <v>10803</v>
      </c>
      <c r="Y645" t="s">
        <v>1755</v>
      </c>
      <c r="Z645">
        <v>486</v>
      </c>
      <c r="AA645" t="s">
        <v>9202</v>
      </c>
      <c r="AB645" t="s">
        <v>9203</v>
      </c>
      <c r="AC645" t="s">
        <v>9204</v>
      </c>
      <c r="AD645" t="s">
        <v>8926</v>
      </c>
      <c r="AE645" s="4" t="s">
        <v>10918</v>
      </c>
      <c r="AH645" t="s">
        <v>10919</v>
      </c>
      <c r="AI645" t="s">
        <v>10920</v>
      </c>
      <c r="AJ645" t="s">
        <v>10921</v>
      </c>
      <c r="AK645" t="s">
        <v>10922</v>
      </c>
      <c r="AL645" t="s">
        <v>10923</v>
      </c>
      <c r="AM645" t="s">
        <v>10924</v>
      </c>
      <c r="AN645" t="s">
        <v>10925</v>
      </c>
      <c r="AO645" t="s">
        <v>10926</v>
      </c>
      <c r="AP645" t="s">
        <v>10927</v>
      </c>
      <c r="AQ645" t="s">
        <v>10928</v>
      </c>
      <c r="AR645">
        <v>0.25</v>
      </c>
      <c r="AS645" t="s">
        <v>94</v>
      </c>
      <c r="AT645">
        <v>0</v>
      </c>
      <c r="AU645">
        <v>49776.103337187087</v>
      </c>
      <c r="AV645">
        <v>19042.294305657593</v>
      </c>
      <c r="AW645">
        <v>5414.7778199999993</v>
      </c>
      <c r="AX645">
        <v>6158.0358869419779</v>
      </c>
      <c r="AY645">
        <v>1252.6160257636625</v>
      </c>
      <c r="AZ645">
        <v>1187.8276949999999</v>
      </c>
      <c r="BA645">
        <v>5039.7520999999997</v>
      </c>
      <c r="BB645">
        <v>9.8766967798251599</v>
      </c>
      <c r="BC645">
        <v>7.992848743126717</v>
      </c>
      <c r="BD645">
        <v>3.7784188443827609</v>
      </c>
      <c r="BE645">
        <v>3.057735899417342</v>
      </c>
      <c r="BF645">
        <v>934</v>
      </c>
      <c r="BG645" t="s">
        <v>10929</v>
      </c>
      <c r="BJ645" s="1"/>
    </row>
    <row r="646" spans="1:63" ht="60" x14ac:dyDescent="0.25">
      <c r="A646">
        <v>8492</v>
      </c>
      <c r="B646" t="s">
        <v>10930</v>
      </c>
      <c r="C646" t="s">
        <v>10931</v>
      </c>
      <c r="D646" t="s">
        <v>10932</v>
      </c>
      <c r="E646" t="s">
        <v>10933</v>
      </c>
      <c r="F646" s="1">
        <v>45260</v>
      </c>
      <c r="G646" s="1">
        <v>45443</v>
      </c>
      <c r="H646" t="s">
        <v>119</v>
      </c>
      <c r="I646" t="s">
        <v>616</v>
      </c>
      <c r="J646" t="s">
        <v>1804</v>
      </c>
      <c r="K646" t="s">
        <v>99</v>
      </c>
      <c r="L646" t="s">
        <v>100</v>
      </c>
      <c r="N646" t="s">
        <v>10794</v>
      </c>
      <c r="O646" t="s">
        <v>10934</v>
      </c>
      <c r="P646" t="s">
        <v>10935</v>
      </c>
      <c r="Q646" t="s">
        <v>10936</v>
      </c>
      <c r="R646" t="s">
        <v>9198</v>
      </c>
      <c r="S646" t="s">
        <v>10937</v>
      </c>
      <c r="T646" t="s">
        <v>10799</v>
      </c>
      <c r="U646" t="s">
        <v>10800</v>
      </c>
      <c r="V646" t="s">
        <v>10801</v>
      </c>
      <c r="W646" t="s">
        <v>10802</v>
      </c>
      <c r="X646" t="s">
        <v>10803</v>
      </c>
      <c r="Y646" t="s">
        <v>1755</v>
      </c>
      <c r="Z646">
        <v>486</v>
      </c>
      <c r="AA646" t="s">
        <v>9202</v>
      </c>
      <c r="AB646" t="s">
        <v>9203</v>
      </c>
      <c r="AC646" t="s">
        <v>9204</v>
      </c>
      <c r="AD646" t="s">
        <v>8926</v>
      </c>
      <c r="AE646" s="4" t="s">
        <v>10938</v>
      </c>
      <c r="AH646" t="s">
        <v>10939</v>
      </c>
      <c r="AI646" t="s">
        <v>10940</v>
      </c>
      <c r="AJ646" t="s">
        <v>10941</v>
      </c>
      <c r="AK646" t="s">
        <v>10942</v>
      </c>
      <c r="AL646" t="s">
        <v>10943</v>
      </c>
      <c r="AM646" t="s">
        <v>10944</v>
      </c>
      <c r="AN646" t="s">
        <v>10945</v>
      </c>
      <c r="AO646" t="s">
        <v>10946</v>
      </c>
      <c r="AP646" t="s">
        <v>10947</v>
      </c>
      <c r="AQ646" t="s">
        <v>10948</v>
      </c>
      <c r="AR646">
        <v>0.3</v>
      </c>
      <c r="AS646" t="s">
        <v>94</v>
      </c>
      <c r="AT646">
        <v>0</v>
      </c>
      <c r="AU646">
        <v>265526.03760459652</v>
      </c>
      <c r="AV646">
        <v>135906.17469047202</v>
      </c>
      <c r="AW646">
        <v>8591.043459999999</v>
      </c>
      <c r="AX646">
        <v>9334.3015269419775</v>
      </c>
      <c r="AY646">
        <v>1252.6160257636625</v>
      </c>
      <c r="AZ646">
        <v>1187.8276949999999</v>
      </c>
      <c r="BA646">
        <v>7898.7005999999992</v>
      </c>
      <c r="BB646">
        <v>33.616420098844671</v>
      </c>
      <c r="BC646">
        <v>29.221945828387089</v>
      </c>
      <c r="BD646">
        <v>17.206143335838306</v>
      </c>
      <c r="BE646">
        <v>14.956886753465179</v>
      </c>
      <c r="BF646">
        <v>1148</v>
      </c>
      <c r="BG646" t="s">
        <v>10949</v>
      </c>
      <c r="BJ646" s="1"/>
    </row>
    <row r="647" spans="1:63" ht="30" x14ac:dyDescent="0.25">
      <c r="A647">
        <v>8493</v>
      </c>
      <c r="B647" t="s">
        <v>10950</v>
      </c>
      <c r="C647" t="s">
        <v>10951</v>
      </c>
      <c r="D647" t="s">
        <v>10952</v>
      </c>
      <c r="E647" t="s">
        <v>10953</v>
      </c>
      <c r="F647" s="1">
        <v>44925</v>
      </c>
      <c r="G647" s="1">
        <v>45107</v>
      </c>
      <c r="H647" t="s">
        <v>119</v>
      </c>
      <c r="I647" t="s">
        <v>616</v>
      </c>
      <c r="J647" t="s">
        <v>1804</v>
      </c>
      <c r="K647" t="s">
        <v>100</v>
      </c>
      <c r="L647" t="s">
        <v>100</v>
      </c>
      <c r="N647" t="s">
        <v>10794</v>
      </c>
      <c r="O647" t="s">
        <v>10954</v>
      </c>
      <c r="P647" t="s">
        <v>10955</v>
      </c>
      <c r="Q647" t="s">
        <v>10956</v>
      </c>
      <c r="R647" t="s">
        <v>9198</v>
      </c>
      <c r="S647" t="s">
        <v>10957</v>
      </c>
      <c r="T647" t="s">
        <v>10799</v>
      </c>
      <c r="U647" t="s">
        <v>10800</v>
      </c>
      <c r="V647" t="s">
        <v>10801</v>
      </c>
      <c r="W647" t="s">
        <v>10802</v>
      </c>
      <c r="X647" t="s">
        <v>10803</v>
      </c>
      <c r="Y647" t="s">
        <v>1755</v>
      </c>
      <c r="Z647">
        <v>486</v>
      </c>
      <c r="AA647" t="s">
        <v>9202</v>
      </c>
      <c r="AB647" t="s">
        <v>9203</v>
      </c>
      <c r="AC647" t="s">
        <v>9204</v>
      </c>
      <c r="AD647" t="s">
        <v>8926</v>
      </c>
      <c r="AE647" s="4" t="s">
        <v>10958</v>
      </c>
      <c r="AH647" t="s">
        <v>10959</v>
      </c>
      <c r="AI647" t="s">
        <v>10960</v>
      </c>
      <c r="AJ647" t="s">
        <v>10961</v>
      </c>
      <c r="AK647" t="s">
        <v>10962</v>
      </c>
      <c r="AL647" t="s">
        <v>10963</v>
      </c>
      <c r="AM647" t="s">
        <v>10964</v>
      </c>
      <c r="AN647" t="s">
        <v>10965</v>
      </c>
      <c r="AO647" t="s">
        <v>10966</v>
      </c>
      <c r="AP647" t="s">
        <v>10967</v>
      </c>
      <c r="AQ647" t="s">
        <v>10968</v>
      </c>
      <c r="AR647">
        <v>0.36</v>
      </c>
      <c r="AS647" t="s">
        <v>94</v>
      </c>
      <c r="AT647">
        <v>0</v>
      </c>
      <c r="AU647">
        <v>158231.07073900948</v>
      </c>
      <c r="AV647">
        <v>88541.518238824778</v>
      </c>
      <c r="AW647">
        <v>6846.8873800000001</v>
      </c>
      <c r="AX647">
        <v>7590.1454469419778</v>
      </c>
      <c r="AY647">
        <v>1252.6160257636625</v>
      </c>
      <c r="AZ647">
        <v>1187.8276949999999</v>
      </c>
      <c r="BA647">
        <v>6495.1540599999998</v>
      </c>
      <c r="BB647">
        <v>24.361403790783907</v>
      </c>
      <c r="BC647">
        <v>20.595008004025836</v>
      </c>
      <c r="BD647">
        <v>13.631935042788623</v>
      </c>
      <c r="BE647">
        <v>11.524369191844421</v>
      </c>
      <c r="BF647">
        <v>812</v>
      </c>
      <c r="BG647" t="s">
        <v>10969</v>
      </c>
      <c r="BJ647" s="1"/>
    </row>
    <row r="648" spans="1:63" ht="30.75" x14ac:dyDescent="0.3">
      <c r="A648">
        <v>8494</v>
      </c>
      <c r="B648" t="s">
        <v>10970</v>
      </c>
      <c r="C648" t="s">
        <v>10971</v>
      </c>
      <c r="D648" t="s">
        <v>10972</v>
      </c>
      <c r="E648" t="s">
        <v>10973</v>
      </c>
      <c r="F648" s="1">
        <v>44985</v>
      </c>
      <c r="G648" s="1">
        <v>45169</v>
      </c>
      <c r="H648" t="s">
        <v>119</v>
      </c>
      <c r="I648" t="s">
        <v>616</v>
      </c>
      <c r="J648" t="s">
        <v>1804</v>
      </c>
      <c r="K648" t="s">
        <v>133</v>
      </c>
      <c r="L648" t="s">
        <v>100</v>
      </c>
      <c r="N648" t="s">
        <v>10794</v>
      </c>
      <c r="O648" t="s">
        <v>10974</v>
      </c>
      <c r="P648" t="s">
        <v>10975</v>
      </c>
      <c r="Q648" t="s">
        <v>10976</v>
      </c>
      <c r="R648" t="s">
        <v>9198</v>
      </c>
      <c r="S648" t="s">
        <v>10977</v>
      </c>
      <c r="T648" t="s">
        <v>10799</v>
      </c>
      <c r="U648" t="s">
        <v>10800</v>
      </c>
      <c r="V648" t="s">
        <v>10801</v>
      </c>
      <c r="W648" t="s">
        <v>10802</v>
      </c>
      <c r="X648" t="s">
        <v>10803</v>
      </c>
      <c r="Y648" t="s">
        <v>1755</v>
      </c>
      <c r="Z648">
        <v>486</v>
      </c>
      <c r="AA648" t="s">
        <v>9202</v>
      </c>
      <c r="AB648" t="s">
        <v>9203</v>
      </c>
      <c r="AC648" t="s">
        <v>9204</v>
      </c>
      <c r="AD648" t="s">
        <v>8926</v>
      </c>
      <c r="AE648" s="4" t="s">
        <v>10978</v>
      </c>
      <c r="AF648" s="3">
        <v>1500000</v>
      </c>
      <c r="AG648" s="3" t="s">
        <v>19447</v>
      </c>
      <c r="AH648" t="s">
        <v>10979</v>
      </c>
      <c r="AI648" t="s">
        <v>10980</v>
      </c>
      <c r="AJ648" t="s">
        <v>10981</v>
      </c>
      <c r="AK648" t="s">
        <v>10982</v>
      </c>
      <c r="AL648" t="s">
        <v>10983</v>
      </c>
      <c r="AM648" t="s">
        <v>10984</v>
      </c>
      <c r="AN648" t="s">
        <v>10985</v>
      </c>
      <c r="AO648" t="s">
        <v>10986</v>
      </c>
      <c r="AP648" t="s">
        <v>10987</v>
      </c>
      <c r="AQ648" t="s">
        <v>10988</v>
      </c>
      <c r="AR648">
        <v>0.42</v>
      </c>
      <c r="AS648" t="s">
        <v>94</v>
      </c>
      <c r="AT648">
        <v>0</v>
      </c>
      <c r="AU648">
        <v>17537.350761074635</v>
      </c>
      <c r="AV648">
        <v>9197.7548001729356</v>
      </c>
      <c r="AW648">
        <v>2484.96029</v>
      </c>
      <c r="AX648">
        <v>3228.2183569419781</v>
      </c>
      <c r="AY648">
        <v>1252.6160257636625</v>
      </c>
      <c r="AZ648">
        <v>1187.8276949999999</v>
      </c>
      <c r="BA648">
        <v>2325.1829299999999</v>
      </c>
      <c r="BB648">
        <v>7.5423531348024451</v>
      </c>
      <c r="BC648">
        <v>4.9921143523653972</v>
      </c>
      <c r="BD648">
        <v>3.9557123362216222</v>
      </c>
      <c r="BE648">
        <v>2.6181972621198479</v>
      </c>
      <c r="BF648">
        <v>874</v>
      </c>
      <c r="BG648" t="s">
        <v>10989</v>
      </c>
      <c r="BJ648" s="1"/>
    </row>
    <row r="649" spans="1:63" ht="105" x14ac:dyDescent="0.25">
      <c r="A649">
        <v>8495</v>
      </c>
      <c r="B649" t="s">
        <v>10990</v>
      </c>
      <c r="C649" t="s">
        <v>10991</v>
      </c>
      <c r="D649" t="s">
        <v>10992</v>
      </c>
      <c r="E649" t="s">
        <v>10993</v>
      </c>
      <c r="F649" s="1">
        <v>45565</v>
      </c>
      <c r="G649" s="1">
        <v>45747</v>
      </c>
      <c r="H649" t="s">
        <v>119</v>
      </c>
      <c r="I649" t="s">
        <v>616</v>
      </c>
      <c r="J649" t="s">
        <v>1804</v>
      </c>
      <c r="K649" t="s">
        <v>100</v>
      </c>
      <c r="L649" t="s">
        <v>100</v>
      </c>
      <c r="N649" t="s">
        <v>10794</v>
      </c>
      <c r="O649" t="s">
        <v>10994</v>
      </c>
      <c r="P649" t="s">
        <v>10995</v>
      </c>
      <c r="Q649" t="s">
        <v>10996</v>
      </c>
      <c r="R649" t="s">
        <v>9198</v>
      </c>
      <c r="S649" t="s">
        <v>10997</v>
      </c>
      <c r="T649" t="s">
        <v>10799</v>
      </c>
      <c r="U649" t="s">
        <v>10800</v>
      </c>
      <c r="V649" t="s">
        <v>10801</v>
      </c>
      <c r="W649" t="s">
        <v>10802</v>
      </c>
      <c r="X649" t="s">
        <v>10803</v>
      </c>
      <c r="Y649" t="s">
        <v>1755</v>
      </c>
      <c r="Z649">
        <v>486</v>
      </c>
      <c r="AA649" t="s">
        <v>9202</v>
      </c>
      <c r="AB649" t="s">
        <v>9203</v>
      </c>
      <c r="AC649" t="s">
        <v>9204</v>
      </c>
      <c r="AD649" t="s">
        <v>8926</v>
      </c>
      <c r="AE649" s="4" t="s">
        <v>10998</v>
      </c>
      <c r="AH649" t="s">
        <v>10999</v>
      </c>
      <c r="AI649" t="s">
        <v>11000</v>
      </c>
      <c r="AJ649" t="s">
        <v>11001</v>
      </c>
      <c r="AK649" t="s">
        <v>11002</v>
      </c>
      <c r="AL649" t="s">
        <v>11003</v>
      </c>
      <c r="AM649" t="s">
        <v>11004</v>
      </c>
      <c r="AN649" t="s">
        <v>11005</v>
      </c>
      <c r="AO649" t="s">
        <v>11006</v>
      </c>
      <c r="AP649" t="s">
        <v>11007</v>
      </c>
      <c r="AQ649" t="s">
        <v>11008</v>
      </c>
      <c r="AR649">
        <v>0.36</v>
      </c>
      <c r="AS649" t="s">
        <v>94</v>
      </c>
      <c r="AT649">
        <v>0</v>
      </c>
      <c r="AU649">
        <v>30573.514001009164</v>
      </c>
      <c r="AV649">
        <v>13291.682282145021</v>
      </c>
      <c r="AW649">
        <v>7789.6035400000001</v>
      </c>
      <c r="AX649">
        <v>8532.8616069419768</v>
      </c>
      <c r="AY649">
        <v>1252.6160257636625</v>
      </c>
      <c r="AZ649">
        <v>1187.8276949999999</v>
      </c>
      <c r="BA649">
        <v>7457.3740200000002</v>
      </c>
      <c r="BB649">
        <v>4.0997694254054817</v>
      </c>
      <c r="BC649">
        <v>3.5364720233146305</v>
      </c>
      <c r="BD649">
        <v>1.7823542505039891</v>
      </c>
      <c r="BE649">
        <v>1.5374635225784341</v>
      </c>
      <c r="BF649">
        <v>1452</v>
      </c>
      <c r="BG649" t="s">
        <v>11009</v>
      </c>
      <c r="BI649">
        <v>4979</v>
      </c>
      <c r="BJ649" s="1">
        <v>44561</v>
      </c>
    </row>
    <row r="650" spans="1:63" ht="90" x14ac:dyDescent="0.25">
      <c r="A650">
        <v>8496</v>
      </c>
      <c r="B650" t="s">
        <v>11010</v>
      </c>
      <c r="C650" t="s">
        <v>11011</v>
      </c>
      <c r="D650" t="s">
        <v>11012</v>
      </c>
      <c r="E650" t="s">
        <v>11013</v>
      </c>
      <c r="F650" s="1">
        <v>45168</v>
      </c>
      <c r="G650" s="1">
        <v>45350</v>
      </c>
      <c r="H650" t="s">
        <v>119</v>
      </c>
      <c r="I650" t="s">
        <v>616</v>
      </c>
      <c r="J650" t="s">
        <v>1804</v>
      </c>
      <c r="K650" t="s">
        <v>133</v>
      </c>
      <c r="L650" t="s">
        <v>100</v>
      </c>
      <c r="N650" t="s">
        <v>8943</v>
      </c>
      <c r="O650" t="s">
        <v>11014</v>
      </c>
      <c r="P650" t="s">
        <v>11015</v>
      </c>
      <c r="Q650" t="s">
        <v>11016</v>
      </c>
      <c r="R650" t="s">
        <v>9512</v>
      </c>
      <c r="S650" t="s">
        <v>11017</v>
      </c>
      <c r="T650" t="s">
        <v>10799</v>
      </c>
      <c r="U650" t="s">
        <v>10800</v>
      </c>
      <c r="V650" t="s">
        <v>10801</v>
      </c>
      <c r="W650" t="s">
        <v>10802</v>
      </c>
      <c r="X650" t="s">
        <v>10803</v>
      </c>
      <c r="Y650" t="s">
        <v>1755</v>
      </c>
      <c r="Z650">
        <v>486</v>
      </c>
      <c r="AA650" t="s">
        <v>9202</v>
      </c>
      <c r="AB650" t="s">
        <v>9203</v>
      </c>
      <c r="AC650" t="s">
        <v>9204</v>
      </c>
      <c r="AD650" t="s">
        <v>8926</v>
      </c>
      <c r="AE650" s="4" t="s">
        <v>11018</v>
      </c>
      <c r="AH650" t="s">
        <v>11019</v>
      </c>
      <c r="AI650" t="s">
        <v>11020</v>
      </c>
      <c r="AJ650" t="s">
        <v>9370</v>
      </c>
      <c r="AK650" t="s">
        <v>11021</v>
      </c>
      <c r="AL650" t="s">
        <v>9250</v>
      </c>
      <c r="AM650" t="s">
        <v>11022</v>
      </c>
      <c r="AN650" t="s">
        <v>11023</v>
      </c>
      <c r="AO650" t="s">
        <v>11024</v>
      </c>
      <c r="AP650" t="s">
        <v>9254</v>
      </c>
      <c r="AQ650" t="s">
        <v>11025</v>
      </c>
      <c r="AR650">
        <v>0.42</v>
      </c>
      <c r="AS650" t="s">
        <v>94</v>
      </c>
      <c r="AT650">
        <v>0</v>
      </c>
      <c r="AU650">
        <v>89531.588972098762</v>
      </c>
      <c r="AV650">
        <v>54060.959227646854</v>
      </c>
      <c r="AW650">
        <v>3773.2127500000001</v>
      </c>
      <c r="AX650">
        <v>4516.4708169419782</v>
      </c>
      <c r="AY650">
        <v>1252.6160257636625</v>
      </c>
      <c r="AZ650">
        <v>1187.8276949999999</v>
      </c>
      <c r="BA650">
        <v>3517.9246499999999</v>
      </c>
      <c r="BB650">
        <v>25.450115587921633</v>
      </c>
      <c r="BC650">
        <v>19.025988281603624</v>
      </c>
      <c r="BD650">
        <v>15.367287422613458</v>
      </c>
      <c r="BE650">
        <v>11.488271218753832</v>
      </c>
      <c r="BF650">
        <v>1055</v>
      </c>
      <c r="BG650" t="s">
        <v>11026</v>
      </c>
      <c r="BJ650" s="1"/>
    </row>
    <row r="651" spans="1:63" ht="90" x14ac:dyDescent="0.25">
      <c r="A651">
        <v>8497</v>
      </c>
      <c r="B651" t="s">
        <v>11027</v>
      </c>
      <c r="C651" t="s">
        <v>11028</v>
      </c>
      <c r="D651" t="s">
        <v>11029</v>
      </c>
      <c r="E651" t="s">
        <v>11030</v>
      </c>
      <c r="F651" s="1">
        <v>44925</v>
      </c>
      <c r="G651" s="1">
        <v>45293</v>
      </c>
      <c r="H651" t="s">
        <v>119</v>
      </c>
      <c r="I651" t="s">
        <v>639</v>
      </c>
      <c r="J651" t="s">
        <v>11031</v>
      </c>
      <c r="K651" t="s">
        <v>303</v>
      </c>
      <c r="L651" t="s">
        <v>99</v>
      </c>
      <c r="N651" t="s">
        <v>10794</v>
      </c>
      <c r="O651" t="s">
        <v>11032</v>
      </c>
      <c r="P651" t="s">
        <v>11033</v>
      </c>
      <c r="Q651" t="s">
        <v>11034</v>
      </c>
      <c r="R651" t="s">
        <v>9198</v>
      </c>
      <c r="S651" t="s">
        <v>11035</v>
      </c>
      <c r="T651" t="s">
        <v>10799</v>
      </c>
      <c r="U651" t="s">
        <v>10800</v>
      </c>
      <c r="V651" t="s">
        <v>10801</v>
      </c>
      <c r="W651" t="s">
        <v>10802</v>
      </c>
      <c r="X651" t="s">
        <v>10803</v>
      </c>
      <c r="Y651" t="s">
        <v>1755</v>
      </c>
      <c r="Z651">
        <v>486</v>
      </c>
      <c r="AA651" t="s">
        <v>9202</v>
      </c>
      <c r="AB651" t="s">
        <v>9203</v>
      </c>
      <c r="AC651" t="s">
        <v>9204</v>
      </c>
      <c r="AD651" t="s">
        <v>8926</v>
      </c>
      <c r="AE651" s="4" t="s">
        <v>11036</v>
      </c>
      <c r="AH651" t="s">
        <v>11037</v>
      </c>
      <c r="AI651" t="s">
        <v>11038</v>
      </c>
      <c r="AJ651" t="s">
        <v>11039</v>
      </c>
      <c r="AK651" t="s">
        <v>11040</v>
      </c>
      <c r="AL651" t="s">
        <v>11041</v>
      </c>
      <c r="AM651" t="s">
        <v>11042</v>
      </c>
      <c r="AN651" t="s">
        <v>11043</v>
      </c>
      <c r="AO651" t="s">
        <v>11044</v>
      </c>
      <c r="AP651" t="s">
        <v>11045</v>
      </c>
      <c r="AQ651" t="s">
        <v>11046</v>
      </c>
      <c r="AR651">
        <v>0.15</v>
      </c>
      <c r="AS651" t="s">
        <v>94</v>
      </c>
      <c r="AT651">
        <v>0</v>
      </c>
      <c r="AU651">
        <v>214597.16824133313</v>
      </c>
      <c r="AV651">
        <v>63548.631857508866</v>
      </c>
      <c r="AW651">
        <v>10961.40784</v>
      </c>
      <c r="AX651">
        <v>12750.117840000001</v>
      </c>
      <c r="AY651">
        <v>1114.2081648936633</v>
      </c>
      <c r="AZ651">
        <v>7008.1761149999993</v>
      </c>
      <c r="BA651">
        <v>8741.2063199999993</v>
      </c>
      <c r="BB651">
        <v>24.550063273341561</v>
      </c>
      <c r="BC651">
        <v>13.625751303392812</v>
      </c>
      <c r="BD651">
        <v>7.2700070826733283</v>
      </c>
      <c r="BE651">
        <v>4.0349919826877878</v>
      </c>
      <c r="BF651">
        <v>998</v>
      </c>
      <c r="BG651" t="s">
        <v>11047</v>
      </c>
      <c r="BJ651" s="1"/>
    </row>
    <row r="652" spans="1:63" ht="30" x14ac:dyDescent="0.25">
      <c r="A652">
        <v>8498</v>
      </c>
      <c r="B652" t="s">
        <v>11048</v>
      </c>
      <c r="C652" t="s">
        <v>11049</v>
      </c>
      <c r="D652" t="s">
        <v>11050</v>
      </c>
      <c r="E652" t="s">
        <v>11051</v>
      </c>
      <c r="F652" s="1">
        <v>44560</v>
      </c>
      <c r="G652" s="1">
        <v>44925</v>
      </c>
      <c r="H652" t="s">
        <v>98</v>
      </c>
      <c r="I652" t="s">
        <v>639</v>
      </c>
      <c r="J652" t="s">
        <v>1804</v>
      </c>
      <c r="K652" t="s">
        <v>100</v>
      </c>
      <c r="L652" t="s">
        <v>100</v>
      </c>
      <c r="N652" t="s">
        <v>10243</v>
      </c>
      <c r="P652" t="s">
        <v>9167</v>
      </c>
      <c r="Q652" t="s">
        <v>9168</v>
      </c>
      <c r="R652" t="s">
        <v>9169</v>
      </c>
      <c r="S652" t="s">
        <v>9170</v>
      </c>
      <c r="T652" t="s">
        <v>10799</v>
      </c>
      <c r="U652" t="s">
        <v>10800</v>
      </c>
      <c r="V652" t="s">
        <v>10801</v>
      </c>
      <c r="W652" t="s">
        <v>10802</v>
      </c>
      <c r="X652" t="s">
        <v>10803</v>
      </c>
      <c r="Y652" t="s">
        <v>1755</v>
      </c>
      <c r="Z652">
        <v>486</v>
      </c>
      <c r="AA652" t="s">
        <v>9202</v>
      </c>
      <c r="AB652" t="s">
        <v>9203</v>
      </c>
      <c r="AC652" t="s">
        <v>9204</v>
      </c>
      <c r="AD652" t="s">
        <v>8926</v>
      </c>
      <c r="AE652" s="4" t="s">
        <v>11052</v>
      </c>
      <c r="AH652" t="s">
        <v>11053</v>
      </c>
      <c r="AI652" t="s">
        <v>11054</v>
      </c>
      <c r="AJ652" t="s">
        <v>11055</v>
      </c>
      <c r="AK652" t="s">
        <v>11056</v>
      </c>
      <c r="AL652" t="s">
        <v>11057</v>
      </c>
      <c r="AM652" t="s">
        <v>11058</v>
      </c>
      <c r="AN652" t="s">
        <v>11059</v>
      </c>
      <c r="AO652" t="s">
        <v>11060</v>
      </c>
      <c r="AP652" t="s">
        <v>11061</v>
      </c>
      <c r="AQ652" t="s">
        <v>11062</v>
      </c>
      <c r="AR652">
        <v>0.36</v>
      </c>
      <c r="AS652" t="s">
        <v>94</v>
      </c>
      <c r="AT652">
        <v>0</v>
      </c>
      <c r="AU652">
        <v>0</v>
      </c>
      <c r="AV652">
        <v>0</v>
      </c>
      <c r="AX652">
        <v>1788.71</v>
      </c>
      <c r="AY652">
        <v>1114.2081648936633</v>
      </c>
      <c r="AZ652">
        <v>7008.1761149999993</v>
      </c>
      <c r="BF652">
        <v>630</v>
      </c>
      <c r="BJ652" s="1"/>
    </row>
    <row r="653" spans="1:63" ht="45" x14ac:dyDescent="0.25">
      <c r="A653">
        <v>8499</v>
      </c>
      <c r="B653" t="s">
        <v>11063</v>
      </c>
      <c r="C653" t="s">
        <v>11064</v>
      </c>
      <c r="D653" t="s">
        <v>11065</v>
      </c>
      <c r="E653" t="s">
        <v>11066</v>
      </c>
      <c r="F653" s="1">
        <v>44530</v>
      </c>
      <c r="G653" s="1">
        <v>44710</v>
      </c>
      <c r="H653" t="s">
        <v>119</v>
      </c>
      <c r="I653" t="s">
        <v>616</v>
      </c>
      <c r="J653" t="s">
        <v>1804</v>
      </c>
      <c r="K653" t="s">
        <v>99</v>
      </c>
      <c r="L653" t="s">
        <v>100</v>
      </c>
      <c r="M653" t="s">
        <v>120</v>
      </c>
      <c r="N653" t="s">
        <v>10243</v>
      </c>
      <c r="O653" t="s">
        <v>11067</v>
      </c>
      <c r="P653" t="s">
        <v>11068</v>
      </c>
      <c r="Q653" t="s">
        <v>11069</v>
      </c>
      <c r="R653" t="s">
        <v>9169</v>
      </c>
      <c r="S653" t="s">
        <v>11070</v>
      </c>
      <c r="T653" t="s">
        <v>11071</v>
      </c>
      <c r="U653" t="s">
        <v>11072</v>
      </c>
      <c r="V653" t="s">
        <v>10801</v>
      </c>
      <c r="W653" t="s">
        <v>10802</v>
      </c>
      <c r="X653" t="s">
        <v>10803</v>
      </c>
      <c r="Y653" t="s">
        <v>1755</v>
      </c>
      <c r="Z653">
        <v>484</v>
      </c>
      <c r="AA653" t="s">
        <v>9176</v>
      </c>
      <c r="AB653" t="s">
        <v>9177</v>
      </c>
      <c r="AC653" t="s">
        <v>9178</v>
      </c>
      <c r="AD653" t="s">
        <v>8926</v>
      </c>
      <c r="AE653" s="4" t="s">
        <v>11073</v>
      </c>
      <c r="AH653" t="s">
        <v>11074</v>
      </c>
      <c r="AI653" t="s">
        <v>11075</v>
      </c>
      <c r="AJ653" t="s">
        <v>11076</v>
      </c>
      <c r="AK653" t="s">
        <v>11077</v>
      </c>
      <c r="AL653" t="s">
        <v>11078</v>
      </c>
      <c r="AM653" t="s">
        <v>11079</v>
      </c>
      <c r="AN653" t="s">
        <v>11080</v>
      </c>
      <c r="AO653" t="s">
        <v>11081</v>
      </c>
      <c r="AP653" t="s">
        <v>11082</v>
      </c>
      <c r="AQ653" t="s">
        <v>11083</v>
      </c>
      <c r="AR653">
        <v>0.3</v>
      </c>
      <c r="AS653" t="s">
        <v>94</v>
      </c>
      <c r="AT653">
        <v>0</v>
      </c>
      <c r="AU653">
        <v>9772.0268887337115</v>
      </c>
      <c r="AV653">
        <v>2749.5796940408668</v>
      </c>
      <c r="AW653">
        <v>3362.1895200000004</v>
      </c>
      <c r="AX653">
        <v>4133.7828557449748</v>
      </c>
      <c r="AY653">
        <v>686.50351512605414</v>
      </c>
      <c r="AZ653">
        <v>1337.3763300000001</v>
      </c>
      <c r="BA653">
        <v>2736.9095500000003</v>
      </c>
      <c r="BB653">
        <v>3.5704602984536749</v>
      </c>
      <c r="BC653">
        <v>2.3984637250672538</v>
      </c>
      <c r="BD653">
        <v>1.0046293616246349</v>
      </c>
      <c r="BE653">
        <v>0.67486174878844463</v>
      </c>
      <c r="BF653">
        <v>415</v>
      </c>
      <c r="BG653" t="s">
        <v>11084</v>
      </c>
      <c r="BH653" t="s">
        <v>11084</v>
      </c>
      <c r="BJ653" s="1"/>
      <c r="BK653">
        <v>66.899280000000005</v>
      </c>
    </row>
    <row r="654" spans="1:63" ht="30" x14ac:dyDescent="0.25">
      <c r="A654">
        <v>8500</v>
      </c>
      <c r="B654" t="s">
        <v>11085</v>
      </c>
      <c r="C654" t="s">
        <v>11086</v>
      </c>
      <c r="D654" t="s">
        <v>11087</v>
      </c>
      <c r="E654" t="s">
        <v>11088</v>
      </c>
      <c r="F654" s="1">
        <v>44560</v>
      </c>
      <c r="G654" s="1">
        <v>44740</v>
      </c>
      <c r="H654" t="s">
        <v>119</v>
      </c>
      <c r="I654" t="s">
        <v>616</v>
      </c>
      <c r="J654" t="s">
        <v>1804</v>
      </c>
      <c r="K654" t="s">
        <v>99</v>
      </c>
      <c r="L654" t="s">
        <v>100</v>
      </c>
      <c r="M654" t="s">
        <v>120</v>
      </c>
      <c r="N654" t="s">
        <v>10243</v>
      </c>
      <c r="O654" t="s">
        <v>11089</v>
      </c>
      <c r="P654" t="s">
        <v>11068</v>
      </c>
      <c r="Q654" t="s">
        <v>11069</v>
      </c>
      <c r="R654" t="s">
        <v>9169</v>
      </c>
      <c r="S654" t="s">
        <v>11070</v>
      </c>
      <c r="T654" t="s">
        <v>11071</v>
      </c>
      <c r="U654" t="s">
        <v>11072</v>
      </c>
      <c r="V654" t="s">
        <v>10801</v>
      </c>
      <c r="W654" t="s">
        <v>10802</v>
      </c>
      <c r="X654" t="s">
        <v>10803</v>
      </c>
      <c r="Y654" t="s">
        <v>1755</v>
      </c>
      <c r="Z654">
        <v>484</v>
      </c>
      <c r="AA654" t="s">
        <v>9176</v>
      </c>
      <c r="AB654" t="s">
        <v>9177</v>
      </c>
      <c r="AC654" t="s">
        <v>9178</v>
      </c>
      <c r="AD654" t="s">
        <v>8926</v>
      </c>
      <c r="AE654" s="4" t="s">
        <v>11090</v>
      </c>
      <c r="AH654" t="s">
        <v>11091</v>
      </c>
      <c r="AI654" t="s">
        <v>11092</v>
      </c>
      <c r="AJ654" t="s">
        <v>11093</v>
      </c>
      <c r="AK654" t="s">
        <v>11094</v>
      </c>
      <c r="AL654" t="s">
        <v>11095</v>
      </c>
      <c r="AM654" t="s">
        <v>11096</v>
      </c>
      <c r="AN654" t="s">
        <v>11097</v>
      </c>
      <c r="AO654" t="s">
        <v>11098</v>
      </c>
      <c r="AP654" t="s">
        <v>11099</v>
      </c>
      <c r="AQ654" t="s">
        <v>11100</v>
      </c>
      <c r="AR654">
        <v>0.3</v>
      </c>
      <c r="AS654" t="s">
        <v>94</v>
      </c>
      <c r="AT654">
        <v>0</v>
      </c>
      <c r="AU654">
        <v>9845.2952689780523</v>
      </c>
      <c r="AV654">
        <v>2614.50336081778</v>
      </c>
      <c r="AW654">
        <v>4192.40002</v>
      </c>
      <c r="AX654">
        <v>4445.3914291292131</v>
      </c>
      <c r="AY654">
        <v>925.94004496297305</v>
      </c>
      <c r="AZ654">
        <v>610.89814250000006</v>
      </c>
      <c r="BA654">
        <v>3903.0924500000001</v>
      </c>
      <c r="BB654">
        <v>2.5224345554454013</v>
      </c>
      <c r="BC654">
        <v>2.1810624251933577</v>
      </c>
      <c r="BD654">
        <v>0.66985432559194957</v>
      </c>
      <c r="BE654">
        <v>0.579200002135977</v>
      </c>
      <c r="BF654">
        <v>445</v>
      </c>
      <c r="BG654" t="s">
        <v>11101</v>
      </c>
      <c r="BH654" t="s">
        <v>11101</v>
      </c>
      <c r="BJ654" s="1"/>
      <c r="BK654">
        <v>39.531390000000002</v>
      </c>
    </row>
    <row r="655" spans="1:63" ht="60" x14ac:dyDescent="0.25">
      <c r="A655">
        <v>8501</v>
      </c>
      <c r="B655" t="s">
        <v>11102</v>
      </c>
      <c r="C655" t="s">
        <v>11103</v>
      </c>
      <c r="D655" t="s">
        <v>11104</v>
      </c>
      <c r="E655" t="s">
        <v>11105</v>
      </c>
      <c r="F655" s="1">
        <v>44742</v>
      </c>
      <c r="G655" s="1">
        <v>44922</v>
      </c>
      <c r="H655" t="s">
        <v>119</v>
      </c>
      <c r="I655" t="s">
        <v>616</v>
      </c>
      <c r="J655" t="s">
        <v>1804</v>
      </c>
      <c r="K655" t="s">
        <v>99</v>
      </c>
      <c r="L655" t="s">
        <v>100</v>
      </c>
      <c r="M655" t="s">
        <v>120</v>
      </c>
      <c r="N655" t="s">
        <v>10243</v>
      </c>
      <c r="O655" t="s">
        <v>11106</v>
      </c>
      <c r="P655" t="s">
        <v>11068</v>
      </c>
      <c r="Q655" t="s">
        <v>11069</v>
      </c>
      <c r="R655" t="s">
        <v>9169</v>
      </c>
      <c r="S655" t="s">
        <v>11070</v>
      </c>
      <c r="T655" t="s">
        <v>11071</v>
      </c>
      <c r="U655" t="s">
        <v>11072</v>
      </c>
      <c r="V655" t="s">
        <v>10801</v>
      </c>
      <c r="W655" t="s">
        <v>10802</v>
      </c>
      <c r="X655" t="s">
        <v>10803</v>
      </c>
      <c r="Y655" t="s">
        <v>1755</v>
      </c>
      <c r="Z655">
        <v>484</v>
      </c>
      <c r="AA655" t="s">
        <v>9176</v>
      </c>
      <c r="AB655" t="s">
        <v>9177</v>
      </c>
      <c r="AC655" t="s">
        <v>9178</v>
      </c>
      <c r="AD655" t="s">
        <v>8926</v>
      </c>
      <c r="AE655" s="4" t="s">
        <v>11107</v>
      </c>
      <c r="AH655" t="s">
        <v>11108</v>
      </c>
      <c r="AI655" t="s">
        <v>11109</v>
      </c>
      <c r="AJ655" t="s">
        <v>11110</v>
      </c>
      <c r="AK655" t="s">
        <v>11111</v>
      </c>
      <c r="AL655" t="s">
        <v>11112</v>
      </c>
      <c r="AM655" t="s">
        <v>11113</v>
      </c>
      <c r="AN655" t="s">
        <v>11114</v>
      </c>
      <c r="AO655" t="s">
        <v>11115</v>
      </c>
      <c r="AP655" t="s">
        <v>11116</v>
      </c>
      <c r="AQ655" t="s">
        <v>11117</v>
      </c>
      <c r="AR655">
        <v>0.3</v>
      </c>
      <c r="AS655" t="s">
        <v>94</v>
      </c>
      <c r="AT655">
        <v>0</v>
      </c>
      <c r="AU655">
        <v>7001.1569088046126</v>
      </c>
      <c r="AV655">
        <v>3042.6471017257295</v>
      </c>
      <c r="AW655">
        <v>898.00696999999991</v>
      </c>
      <c r="AX655">
        <v>1150.9983791292129</v>
      </c>
      <c r="AY655">
        <v>925.94004496297305</v>
      </c>
      <c r="AZ655">
        <v>586.57114249999995</v>
      </c>
      <c r="BA655">
        <v>742.54867000000002</v>
      </c>
      <c r="BB655">
        <v>9.428549523635418</v>
      </c>
      <c r="BC655">
        <v>5.2675137658476627</v>
      </c>
      <c r="BD655">
        <v>4.0975726233887526</v>
      </c>
      <c r="BE655">
        <v>2.2892195820952219</v>
      </c>
      <c r="BF655">
        <v>627</v>
      </c>
      <c r="BG655" t="s">
        <v>11118</v>
      </c>
      <c r="BH655" t="s">
        <v>11118</v>
      </c>
      <c r="BI655">
        <v>5163</v>
      </c>
      <c r="BJ655" s="1">
        <v>44377</v>
      </c>
      <c r="BK655">
        <v>15.20439</v>
      </c>
    </row>
    <row r="656" spans="1:63" x14ac:dyDescent="0.25">
      <c r="A656">
        <v>8502</v>
      </c>
      <c r="B656" t="s">
        <v>11119</v>
      </c>
      <c r="C656" t="s">
        <v>11120</v>
      </c>
      <c r="D656" t="s">
        <v>11121</v>
      </c>
      <c r="E656" t="s">
        <v>11122</v>
      </c>
      <c r="F656" s="1">
        <v>44561</v>
      </c>
      <c r="G656" s="1">
        <v>44741</v>
      </c>
      <c r="H656" t="s">
        <v>119</v>
      </c>
      <c r="I656" t="s">
        <v>616</v>
      </c>
      <c r="J656" t="s">
        <v>1804</v>
      </c>
      <c r="K656" t="s">
        <v>133</v>
      </c>
      <c r="L656" t="s">
        <v>100</v>
      </c>
      <c r="M656" t="s">
        <v>120</v>
      </c>
      <c r="N656" t="s">
        <v>10243</v>
      </c>
      <c r="O656" t="s">
        <v>11123</v>
      </c>
      <c r="P656" t="s">
        <v>11124</v>
      </c>
      <c r="Q656" t="s">
        <v>11125</v>
      </c>
      <c r="R656" t="s">
        <v>9169</v>
      </c>
      <c r="S656" t="s">
        <v>11126</v>
      </c>
      <c r="T656" t="s">
        <v>11071</v>
      </c>
      <c r="U656" t="s">
        <v>11072</v>
      </c>
      <c r="V656" t="s">
        <v>10801</v>
      </c>
      <c r="W656" t="s">
        <v>10802</v>
      </c>
      <c r="X656" t="s">
        <v>10803</v>
      </c>
      <c r="Y656" t="s">
        <v>1755</v>
      </c>
      <c r="Z656">
        <v>484</v>
      </c>
      <c r="AA656" t="s">
        <v>9176</v>
      </c>
      <c r="AB656" t="s">
        <v>9177</v>
      </c>
      <c r="AC656" t="s">
        <v>9178</v>
      </c>
      <c r="AD656" t="s">
        <v>8926</v>
      </c>
      <c r="AE656" s="4" t="s">
        <v>11127</v>
      </c>
      <c r="AH656" t="s">
        <v>11128</v>
      </c>
      <c r="AI656" t="s">
        <v>11129</v>
      </c>
      <c r="AJ656" t="s">
        <v>11130</v>
      </c>
      <c r="AK656" t="s">
        <v>11131</v>
      </c>
      <c r="AL656" t="s">
        <v>11132</v>
      </c>
      <c r="AM656" t="s">
        <v>11133</v>
      </c>
      <c r="AN656" t="s">
        <v>11134</v>
      </c>
      <c r="AO656" t="s">
        <v>11135</v>
      </c>
      <c r="AP656" t="s">
        <v>11136</v>
      </c>
      <c r="AQ656" t="s">
        <v>11137</v>
      </c>
      <c r="AR656">
        <v>0.42</v>
      </c>
      <c r="AS656" t="s">
        <v>94</v>
      </c>
      <c r="AT656">
        <v>0</v>
      </c>
      <c r="AU656">
        <v>90297.611932075699</v>
      </c>
      <c r="AV656">
        <v>52317.672130630257</v>
      </c>
      <c r="AW656">
        <v>8718.1944100000001</v>
      </c>
      <c r="AX656">
        <v>8239.7744886734199</v>
      </c>
      <c r="AY656">
        <v>866.22412940486299</v>
      </c>
      <c r="AZ656">
        <v>3039.3069300000002</v>
      </c>
      <c r="BA656">
        <v>5064.0701600000002</v>
      </c>
      <c r="BB656">
        <v>17.831034934175499</v>
      </c>
      <c r="BC656">
        <v>11.143207446622197</v>
      </c>
      <c r="BD656">
        <v>10.331150730074059</v>
      </c>
      <c r="BE656">
        <v>6.4562800853971201</v>
      </c>
      <c r="BF656">
        <v>446</v>
      </c>
      <c r="BG656" t="s">
        <v>11138</v>
      </c>
      <c r="BH656" t="s">
        <v>11138</v>
      </c>
      <c r="BJ656" s="1"/>
      <c r="BK656">
        <v>60.753790000000002</v>
      </c>
    </row>
    <row r="657" spans="1:63" ht="30" x14ac:dyDescent="0.25">
      <c r="A657">
        <v>8503</v>
      </c>
      <c r="B657" t="s">
        <v>11139</v>
      </c>
      <c r="C657" t="s">
        <v>11140</v>
      </c>
      <c r="D657" t="s">
        <v>11141</v>
      </c>
      <c r="E657" t="s">
        <v>11142</v>
      </c>
      <c r="F657" s="1">
        <v>44713</v>
      </c>
      <c r="G657" s="1">
        <v>44893</v>
      </c>
      <c r="H657" t="s">
        <v>119</v>
      </c>
      <c r="I657" t="s">
        <v>616</v>
      </c>
      <c r="J657" t="s">
        <v>1804</v>
      </c>
      <c r="K657" t="s">
        <v>99</v>
      </c>
      <c r="L657" t="s">
        <v>100</v>
      </c>
      <c r="M657" t="s">
        <v>120</v>
      </c>
      <c r="N657" t="s">
        <v>10243</v>
      </c>
      <c r="O657" t="s">
        <v>11143</v>
      </c>
      <c r="P657" t="s">
        <v>11068</v>
      </c>
      <c r="Q657" t="s">
        <v>11069</v>
      </c>
      <c r="R657" t="s">
        <v>9169</v>
      </c>
      <c r="S657" t="s">
        <v>11070</v>
      </c>
      <c r="T657" t="s">
        <v>11071</v>
      </c>
      <c r="U657" t="s">
        <v>11072</v>
      </c>
      <c r="V657" t="s">
        <v>10801</v>
      </c>
      <c r="W657" t="s">
        <v>10802</v>
      </c>
      <c r="X657" t="s">
        <v>10803</v>
      </c>
      <c r="Y657" t="s">
        <v>1755</v>
      </c>
      <c r="Z657">
        <v>484</v>
      </c>
      <c r="AA657" t="s">
        <v>9176</v>
      </c>
      <c r="AB657" t="s">
        <v>9177</v>
      </c>
      <c r="AC657" t="s">
        <v>9178</v>
      </c>
      <c r="AD657" t="s">
        <v>8926</v>
      </c>
      <c r="AE657" s="4" t="s">
        <v>11144</v>
      </c>
      <c r="AH657" t="s">
        <v>11145</v>
      </c>
      <c r="AI657" t="s">
        <v>11146</v>
      </c>
      <c r="AJ657" t="s">
        <v>11147</v>
      </c>
      <c r="AK657" t="s">
        <v>11148</v>
      </c>
      <c r="AL657" t="s">
        <v>11149</v>
      </c>
      <c r="AM657" t="s">
        <v>11150</v>
      </c>
      <c r="AN657" t="s">
        <v>11151</v>
      </c>
      <c r="AO657" t="s">
        <v>11152</v>
      </c>
      <c r="AP657" t="s">
        <v>11153</v>
      </c>
      <c r="AQ657" t="s">
        <v>11154</v>
      </c>
      <c r="AR657">
        <v>0.3</v>
      </c>
      <c r="AS657" t="s">
        <v>94</v>
      </c>
      <c r="AT657">
        <v>0</v>
      </c>
      <c r="AU657">
        <v>77219.509144884549</v>
      </c>
      <c r="AV657">
        <v>38954.440139189297</v>
      </c>
      <c r="AW657">
        <v>3370.9232499999998</v>
      </c>
      <c r="AX657">
        <v>3623.9146591292129</v>
      </c>
      <c r="AY657">
        <v>925.94004496297305</v>
      </c>
      <c r="AZ657">
        <v>626.00051250000001</v>
      </c>
      <c r="BA657">
        <v>3267.8177900000001</v>
      </c>
      <c r="BB657">
        <v>23.630298293003833</v>
      </c>
      <c r="BC657">
        <v>19.831307766802137</v>
      </c>
      <c r="BD657">
        <v>11.920627967200488</v>
      </c>
      <c r="BE657">
        <v>10.004175108576293</v>
      </c>
      <c r="BF657">
        <v>598</v>
      </c>
      <c r="BG657" t="s">
        <v>11155</v>
      </c>
      <c r="BH657" t="s">
        <v>11155</v>
      </c>
      <c r="BJ657" s="1"/>
      <c r="BK657">
        <v>54.633760000000002</v>
      </c>
    </row>
    <row r="658" spans="1:63" ht="45" x14ac:dyDescent="0.25">
      <c r="A658">
        <v>8504</v>
      </c>
      <c r="B658" t="s">
        <v>11156</v>
      </c>
      <c r="C658" t="s">
        <v>11157</v>
      </c>
      <c r="D658" t="s">
        <v>11158</v>
      </c>
      <c r="E658" t="s">
        <v>11159</v>
      </c>
      <c r="F658" s="1">
        <v>44926</v>
      </c>
      <c r="G658" s="1">
        <v>45078</v>
      </c>
      <c r="H658" t="s">
        <v>119</v>
      </c>
      <c r="I658" t="s">
        <v>639</v>
      </c>
      <c r="J658" t="s">
        <v>1804</v>
      </c>
      <c r="K658" t="s">
        <v>99</v>
      </c>
      <c r="L658" t="s">
        <v>100</v>
      </c>
      <c r="M658" t="s">
        <v>120</v>
      </c>
      <c r="N658" t="s">
        <v>8943</v>
      </c>
      <c r="O658" t="s">
        <v>11160</v>
      </c>
      <c r="P658" t="s">
        <v>11161</v>
      </c>
      <c r="Q658" t="s">
        <v>11162</v>
      </c>
      <c r="R658" t="s">
        <v>8947</v>
      </c>
      <c r="S658" t="s">
        <v>11163</v>
      </c>
      <c r="T658" t="s">
        <v>11164</v>
      </c>
      <c r="U658" t="s">
        <v>11165</v>
      </c>
      <c r="V658" t="s">
        <v>10801</v>
      </c>
      <c r="W658" t="s">
        <v>10802</v>
      </c>
      <c r="X658" t="s">
        <v>10803</v>
      </c>
      <c r="Y658" t="s">
        <v>1755</v>
      </c>
      <c r="Z658">
        <v>482</v>
      </c>
      <c r="AA658" t="s">
        <v>8951</v>
      </c>
      <c r="AB658" t="s">
        <v>8952</v>
      </c>
      <c r="AC658" t="s">
        <v>8953</v>
      </c>
      <c r="AD658" t="s">
        <v>8926</v>
      </c>
      <c r="AE658" s="4" t="s">
        <v>11166</v>
      </c>
      <c r="AH658" t="s">
        <v>11167</v>
      </c>
      <c r="AI658" t="s">
        <v>11168</v>
      </c>
      <c r="AJ658" t="s">
        <v>11169</v>
      </c>
      <c r="AK658" t="s">
        <v>11170</v>
      </c>
      <c r="AL658" t="s">
        <v>11171</v>
      </c>
      <c r="AM658" t="s">
        <v>11172</v>
      </c>
      <c r="AN658" t="s">
        <v>11173</v>
      </c>
      <c r="AO658" t="s">
        <v>11174</v>
      </c>
      <c r="AP658" t="s">
        <v>11175</v>
      </c>
      <c r="AQ658" t="s">
        <v>11176</v>
      </c>
      <c r="AR658">
        <v>0.3</v>
      </c>
      <c r="AS658" t="s">
        <v>94</v>
      </c>
      <c r="AT658">
        <v>0</v>
      </c>
      <c r="AU658">
        <v>146122.40364547184</v>
      </c>
      <c r="AV658">
        <v>71761.522137547727</v>
      </c>
      <c r="AW658">
        <v>7320.7530649999999</v>
      </c>
      <c r="AX658">
        <v>10142.48459020365</v>
      </c>
      <c r="AY658">
        <v>914.30864633911051</v>
      </c>
      <c r="AZ658">
        <v>2456.6923299999999</v>
      </c>
      <c r="BA658">
        <v>7064.5016649999998</v>
      </c>
      <c r="BB658">
        <v>20.684035558999597</v>
      </c>
      <c r="BC658">
        <v>15.347067155884776</v>
      </c>
      <c r="BD658">
        <v>10.15804447935504</v>
      </c>
      <c r="BE658">
        <v>7.5370297228722452</v>
      </c>
      <c r="BF658">
        <v>783</v>
      </c>
      <c r="BG658" t="s">
        <v>11177</v>
      </c>
      <c r="BH658" t="s">
        <v>11177</v>
      </c>
      <c r="BJ658" s="1"/>
      <c r="BK658">
        <v>66.369</v>
      </c>
    </row>
    <row r="659" spans="1:63" x14ac:dyDescent="0.25">
      <c r="A659">
        <v>8505</v>
      </c>
      <c r="B659" t="s">
        <v>11178</v>
      </c>
      <c r="C659" t="s">
        <v>11179</v>
      </c>
      <c r="D659" t="s">
        <v>11180</v>
      </c>
      <c r="E659" t="s">
        <v>11181</v>
      </c>
      <c r="F659" s="1">
        <v>44286</v>
      </c>
      <c r="G659" s="1">
        <v>44377</v>
      </c>
      <c r="H659" t="s">
        <v>119</v>
      </c>
      <c r="I659" t="s">
        <v>66</v>
      </c>
      <c r="J659" t="s">
        <v>1804</v>
      </c>
      <c r="K659" t="s">
        <v>133</v>
      </c>
      <c r="L659" t="s">
        <v>133</v>
      </c>
      <c r="N659" t="s">
        <v>8943</v>
      </c>
      <c r="O659" t="s">
        <v>11182</v>
      </c>
      <c r="P659" t="s">
        <v>11183</v>
      </c>
      <c r="Q659" t="s">
        <v>11184</v>
      </c>
      <c r="R659" t="s">
        <v>8947</v>
      </c>
      <c r="S659" t="s">
        <v>11185</v>
      </c>
      <c r="T659" t="s">
        <v>11186</v>
      </c>
      <c r="U659" t="s">
        <v>11187</v>
      </c>
      <c r="V659" t="s">
        <v>10801</v>
      </c>
      <c r="W659" t="s">
        <v>10802</v>
      </c>
      <c r="X659" t="s">
        <v>10803</v>
      </c>
      <c r="Y659" t="s">
        <v>1755</v>
      </c>
      <c r="Z659">
        <v>482</v>
      </c>
      <c r="AA659" t="s">
        <v>8951</v>
      </c>
      <c r="AB659" t="s">
        <v>8952</v>
      </c>
      <c r="AC659" t="s">
        <v>8953</v>
      </c>
      <c r="AD659" t="s">
        <v>8926</v>
      </c>
      <c r="AE659" s="4" t="s">
        <v>11188</v>
      </c>
      <c r="AH659" t="s">
        <v>11189</v>
      </c>
      <c r="AI659" t="s">
        <v>11190</v>
      </c>
      <c r="AJ659" t="s">
        <v>11191</v>
      </c>
      <c r="AK659" t="s">
        <v>11192</v>
      </c>
      <c r="AL659" t="s">
        <v>11193</v>
      </c>
      <c r="AM659" t="s">
        <v>11194</v>
      </c>
      <c r="AN659" t="s">
        <v>11181</v>
      </c>
      <c r="AO659" t="s">
        <v>11195</v>
      </c>
      <c r="AP659" t="s">
        <v>11196</v>
      </c>
      <c r="AQ659" t="s">
        <v>11197</v>
      </c>
      <c r="AR659">
        <v>0.49</v>
      </c>
      <c r="AS659" t="s">
        <v>94</v>
      </c>
      <c r="AT659">
        <v>0</v>
      </c>
      <c r="AU659">
        <v>35501.489729824163</v>
      </c>
      <c r="AV659">
        <v>24110.065467801829</v>
      </c>
      <c r="AW659">
        <v>1783.7059999999999</v>
      </c>
      <c r="AX659">
        <v>3057.9496709659697</v>
      </c>
      <c r="AY659">
        <v>2801.1898108714749</v>
      </c>
      <c r="AZ659">
        <v>2390.68237</v>
      </c>
      <c r="BA659">
        <v>1666.8530000000001</v>
      </c>
      <c r="BB659">
        <v>21.298512664178642</v>
      </c>
      <c r="BC659">
        <v>8.7495207046892993</v>
      </c>
      <c r="BD659">
        <v>14.464422158283799</v>
      </c>
      <c r="BE659">
        <v>5.9420469002102196</v>
      </c>
      <c r="BF659">
        <v>82</v>
      </c>
      <c r="BG659" t="s">
        <v>11198</v>
      </c>
      <c r="BH659" t="s">
        <v>11198</v>
      </c>
      <c r="BJ659" s="1"/>
      <c r="BK659">
        <v>40.366210000000002</v>
      </c>
    </row>
    <row r="660" spans="1:63" ht="45" x14ac:dyDescent="0.25">
      <c r="A660">
        <v>8506</v>
      </c>
      <c r="B660" t="s">
        <v>11199</v>
      </c>
      <c r="C660" t="s">
        <v>11200</v>
      </c>
      <c r="D660" t="s">
        <v>11201</v>
      </c>
      <c r="E660" t="s">
        <v>11202</v>
      </c>
      <c r="F660" s="1">
        <v>44347</v>
      </c>
      <c r="G660" s="1">
        <v>44561</v>
      </c>
      <c r="H660" t="s">
        <v>119</v>
      </c>
      <c r="I660" t="s">
        <v>639</v>
      </c>
      <c r="J660" t="s">
        <v>1804</v>
      </c>
      <c r="K660" t="s">
        <v>133</v>
      </c>
      <c r="L660" t="s">
        <v>133</v>
      </c>
      <c r="N660" t="s">
        <v>10794</v>
      </c>
      <c r="O660" t="s">
        <v>11203</v>
      </c>
      <c r="P660" t="s">
        <v>11204</v>
      </c>
      <c r="Q660" t="s">
        <v>11205</v>
      </c>
      <c r="R660" t="s">
        <v>9169</v>
      </c>
      <c r="S660" t="s">
        <v>11206</v>
      </c>
      <c r="T660" t="s">
        <v>11186</v>
      </c>
      <c r="U660" t="s">
        <v>11187</v>
      </c>
      <c r="V660" t="s">
        <v>10801</v>
      </c>
      <c r="W660" t="s">
        <v>10802</v>
      </c>
      <c r="X660" t="s">
        <v>10803</v>
      </c>
      <c r="Y660" t="s">
        <v>1755</v>
      </c>
      <c r="Z660">
        <v>484</v>
      </c>
      <c r="AA660" t="s">
        <v>9176</v>
      </c>
      <c r="AB660" t="s">
        <v>9177</v>
      </c>
      <c r="AC660" t="s">
        <v>9178</v>
      </c>
      <c r="AD660" t="s">
        <v>8926</v>
      </c>
      <c r="AE660" s="4" t="s">
        <v>11207</v>
      </c>
      <c r="AH660" t="s">
        <v>11208</v>
      </c>
      <c r="AI660" t="s">
        <v>11209</v>
      </c>
      <c r="AJ660" t="s">
        <v>11210</v>
      </c>
      <c r="AK660" t="s">
        <v>11211</v>
      </c>
      <c r="AL660" t="s">
        <v>11212</v>
      </c>
      <c r="AM660" t="s">
        <v>11213</v>
      </c>
      <c r="AN660" t="s">
        <v>11214</v>
      </c>
      <c r="AO660" t="s">
        <v>11215</v>
      </c>
      <c r="AP660" t="s">
        <v>11216</v>
      </c>
      <c r="AQ660" t="s">
        <v>11217</v>
      </c>
      <c r="AR660">
        <v>0.49</v>
      </c>
      <c r="AS660" t="s">
        <v>94</v>
      </c>
      <c r="AT660">
        <v>0</v>
      </c>
      <c r="AU660">
        <v>9282.9699022184595</v>
      </c>
      <c r="AV660">
        <v>4520.6641276428272</v>
      </c>
      <c r="AW660">
        <v>2144.9378999999999</v>
      </c>
      <c r="AX660">
        <v>3362.6993296833407</v>
      </c>
      <c r="AY660">
        <v>774.16849983646193</v>
      </c>
      <c r="AZ660">
        <v>3775.8438499999997</v>
      </c>
      <c r="BA660">
        <v>449.30220000000003</v>
      </c>
      <c r="BB660">
        <v>20.660860112010269</v>
      </c>
      <c r="BC660">
        <v>2.1970766909272785</v>
      </c>
      <c r="BD660">
        <v>10.061522350976306</v>
      </c>
      <c r="BE660">
        <v>1.0699426893522006</v>
      </c>
      <c r="BF660">
        <v>266</v>
      </c>
      <c r="BG660" t="s">
        <v>11218</v>
      </c>
      <c r="BH660" t="s">
        <v>11218</v>
      </c>
      <c r="BJ660" s="1"/>
      <c r="BK660">
        <v>39.688270000000003</v>
      </c>
    </row>
    <row r="661" spans="1:63" x14ac:dyDescent="0.25">
      <c r="A661">
        <v>8507</v>
      </c>
      <c r="B661" t="s">
        <v>11219</v>
      </c>
      <c r="C661" t="s">
        <v>11220</v>
      </c>
      <c r="D661" t="s">
        <v>11221</v>
      </c>
      <c r="E661" t="s">
        <v>11222</v>
      </c>
      <c r="F661" s="1">
        <v>44561</v>
      </c>
      <c r="G661" s="1">
        <v>44727</v>
      </c>
      <c r="H661" t="s">
        <v>119</v>
      </c>
      <c r="I661" t="s">
        <v>66</v>
      </c>
      <c r="J661" t="s">
        <v>1804</v>
      </c>
      <c r="K661" t="s">
        <v>99</v>
      </c>
      <c r="L661" t="s">
        <v>99</v>
      </c>
      <c r="N661" t="s">
        <v>9991</v>
      </c>
      <c r="O661" t="s">
        <v>11223</v>
      </c>
      <c r="P661" t="s">
        <v>11224</v>
      </c>
      <c r="Q661" t="s">
        <v>11225</v>
      </c>
      <c r="R661" t="s">
        <v>8972</v>
      </c>
      <c r="S661" t="s">
        <v>11226</v>
      </c>
      <c r="T661" t="s">
        <v>11227</v>
      </c>
      <c r="U661" t="s">
        <v>11228</v>
      </c>
      <c r="V661" t="s">
        <v>10801</v>
      </c>
      <c r="W661" t="s">
        <v>10802</v>
      </c>
      <c r="X661" t="s">
        <v>10803</v>
      </c>
      <c r="Y661" t="s">
        <v>1755</v>
      </c>
      <c r="Z661">
        <v>482</v>
      </c>
      <c r="AA661" t="s">
        <v>8951</v>
      </c>
      <c r="AB661" t="s">
        <v>8952</v>
      </c>
      <c r="AC661" t="s">
        <v>8953</v>
      </c>
      <c r="AD661" t="s">
        <v>8926</v>
      </c>
      <c r="AE661" s="4" t="s">
        <v>11229</v>
      </c>
      <c r="AH661" t="s">
        <v>11230</v>
      </c>
      <c r="AI661" t="s">
        <v>11231</v>
      </c>
      <c r="AJ661" t="s">
        <v>11232</v>
      </c>
      <c r="AK661" t="s">
        <v>11233</v>
      </c>
      <c r="AL661" t="s">
        <v>11234</v>
      </c>
      <c r="AM661" t="s">
        <v>11194</v>
      </c>
      <c r="AN661" t="s">
        <v>11235</v>
      </c>
      <c r="AO661" t="s">
        <v>11236</v>
      </c>
      <c r="AP661" t="s">
        <v>11196</v>
      </c>
      <c r="AQ661" t="s">
        <v>11237</v>
      </c>
      <c r="AR661">
        <v>0.25</v>
      </c>
      <c r="AS661" t="s">
        <v>94</v>
      </c>
      <c r="AT661">
        <v>0</v>
      </c>
      <c r="AU661">
        <v>48810.730184666994</v>
      </c>
      <c r="AV661">
        <v>20576.508141844177</v>
      </c>
      <c r="AW661">
        <v>2087.02727</v>
      </c>
      <c r="AX661">
        <v>2170.7597700000001</v>
      </c>
      <c r="AY661">
        <v>221.45147657946248</v>
      </c>
      <c r="AZ661">
        <v>1298.0324288636361</v>
      </c>
      <c r="BA661">
        <v>1904.53621</v>
      </c>
      <c r="BB661">
        <v>25.628670081660982</v>
      </c>
      <c r="BC661">
        <v>15.241119141785655</v>
      </c>
      <c r="BD661">
        <v>10.803946931439112</v>
      </c>
      <c r="BE661">
        <v>6.425001447945645</v>
      </c>
      <c r="BF661">
        <v>432</v>
      </c>
      <c r="BG661" t="s">
        <v>11238</v>
      </c>
      <c r="BH661" t="s">
        <v>11238</v>
      </c>
      <c r="BJ661" s="1"/>
      <c r="BK661">
        <v>11.05897</v>
      </c>
    </row>
    <row r="662" spans="1:63" x14ac:dyDescent="0.25">
      <c r="A662">
        <v>8508</v>
      </c>
      <c r="B662" t="s">
        <v>11239</v>
      </c>
      <c r="C662" t="s">
        <v>11240</v>
      </c>
      <c r="D662" t="s">
        <v>11241</v>
      </c>
      <c r="E662" t="s">
        <v>11242</v>
      </c>
      <c r="F662" s="1">
        <v>43981</v>
      </c>
      <c r="G662" s="1">
        <v>44150</v>
      </c>
      <c r="H662" t="s">
        <v>98</v>
      </c>
      <c r="I662" t="s">
        <v>639</v>
      </c>
      <c r="J662" t="s">
        <v>1804</v>
      </c>
      <c r="K662" t="s">
        <v>133</v>
      </c>
      <c r="L662" t="s">
        <v>133</v>
      </c>
      <c r="N662" t="s">
        <v>9991</v>
      </c>
      <c r="O662" t="s">
        <v>11243</v>
      </c>
      <c r="P662" t="s">
        <v>11224</v>
      </c>
      <c r="Q662" t="s">
        <v>11225</v>
      </c>
      <c r="R662" t="s">
        <v>8972</v>
      </c>
      <c r="S662" t="s">
        <v>11226</v>
      </c>
      <c r="T662" t="s">
        <v>11227</v>
      </c>
      <c r="U662" t="s">
        <v>11228</v>
      </c>
      <c r="V662" t="s">
        <v>10801</v>
      </c>
      <c r="W662" t="s">
        <v>10802</v>
      </c>
      <c r="X662" t="s">
        <v>10803</v>
      </c>
      <c r="Y662" t="s">
        <v>1755</v>
      </c>
      <c r="Z662">
        <v>482</v>
      </c>
      <c r="AA662" t="s">
        <v>8951</v>
      </c>
      <c r="AB662" t="s">
        <v>8952</v>
      </c>
      <c r="AC662" t="s">
        <v>8953</v>
      </c>
      <c r="AD662" t="s">
        <v>8926</v>
      </c>
      <c r="AE662" s="4" t="s">
        <v>11229</v>
      </c>
      <c r="AH662" t="s">
        <v>11244</v>
      </c>
      <c r="AI662" t="s">
        <v>11245</v>
      </c>
      <c r="AJ662" t="s">
        <v>11246</v>
      </c>
      <c r="AK662" t="s">
        <v>11233</v>
      </c>
      <c r="AL662" t="s">
        <v>11234</v>
      </c>
      <c r="AM662" t="s">
        <v>11247</v>
      </c>
      <c r="AN662" t="s">
        <v>11235</v>
      </c>
      <c r="AO662" t="s">
        <v>11236</v>
      </c>
      <c r="AP662" t="s">
        <v>11196</v>
      </c>
      <c r="AQ662" t="s">
        <v>11248</v>
      </c>
      <c r="AR662">
        <v>0.49</v>
      </c>
      <c r="AS662" t="s">
        <v>94</v>
      </c>
      <c r="AT662">
        <v>0</v>
      </c>
      <c r="AU662">
        <v>38187.41370206065</v>
      </c>
      <c r="AV662">
        <v>28015.991198694712</v>
      </c>
      <c r="AW662">
        <v>216.28992</v>
      </c>
      <c r="AX662">
        <v>300.02242000000001</v>
      </c>
      <c r="AY662">
        <v>221.45147657946248</v>
      </c>
      <c r="AZ662">
        <v>1286.9734588636361</v>
      </c>
      <c r="BA662">
        <v>180.24160000000001</v>
      </c>
      <c r="BB662">
        <v>211.86792450833019</v>
      </c>
      <c r="BC662">
        <v>26.027141332393999</v>
      </c>
      <c r="BD662">
        <v>155.43576620877039</v>
      </c>
      <c r="BE662">
        <v>19.094672610839478</v>
      </c>
      <c r="BF662">
        <v>-145</v>
      </c>
      <c r="BG662" t="s">
        <v>11249</v>
      </c>
      <c r="BJ662" s="1"/>
    </row>
    <row r="663" spans="1:63" ht="30" x14ac:dyDescent="0.25">
      <c r="A663">
        <v>8509</v>
      </c>
      <c r="B663" t="s">
        <v>11250</v>
      </c>
      <c r="C663" t="s">
        <v>11251</v>
      </c>
      <c r="D663" t="s">
        <v>11252</v>
      </c>
      <c r="E663" t="s">
        <v>11253</v>
      </c>
      <c r="F663" s="1">
        <v>44073</v>
      </c>
      <c r="G663" s="1">
        <v>44242</v>
      </c>
      <c r="H663" t="s">
        <v>131</v>
      </c>
      <c r="I663" t="s">
        <v>66</v>
      </c>
      <c r="J663" t="s">
        <v>1804</v>
      </c>
      <c r="K663" t="s">
        <v>133</v>
      </c>
      <c r="L663" t="s">
        <v>133</v>
      </c>
      <c r="M663" t="s">
        <v>69</v>
      </c>
      <c r="N663" t="s">
        <v>8943</v>
      </c>
      <c r="O663" t="s">
        <v>11254</v>
      </c>
      <c r="P663" t="s">
        <v>11255</v>
      </c>
      <c r="Q663" t="s">
        <v>11256</v>
      </c>
      <c r="R663" t="s">
        <v>8972</v>
      </c>
      <c r="S663" t="s">
        <v>11257</v>
      </c>
      <c r="T663" t="s">
        <v>11227</v>
      </c>
      <c r="U663" t="s">
        <v>11228</v>
      </c>
      <c r="V663" t="s">
        <v>10801</v>
      </c>
      <c r="W663" t="s">
        <v>10802</v>
      </c>
      <c r="X663" t="s">
        <v>10803</v>
      </c>
      <c r="Y663" t="s">
        <v>1755</v>
      </c>
      <c r="Z663">
        <v>482</v>
      </c>
      <c r="AA663" t="s">
        <v>8951</v>
      </c>
      <c r="AB663" t="s">
        <v>8952</v>
      </c>
      <c r="AC663" t="s">
        <v>8953</v>
      </c>
      <c r="AD663" t="s">
        <v>8926</v>
      </c>
      <c r="AE663" s="4" t="s">
        <v>11258</v>
      </c>
      <c r="AH663" t="s">
        <v>11259</v>
      </c>
      <c r="AI663" t="s">
        <v>11260</v>
      </c>
      <c r="AJ663" t="s">
        <v>11261</v>
      </c>
      <c r="AK663" t="s">
        <v>11233</v>
      </c>
      <c r="AL663" t="s">
        <v>11262</v>
      </c>
      <c r="AM663" t="s">
        <v>11263</v>
      </c>
      <c r="AN663" t="s">
        <v>11235</v>
      </c>
      <c r="AO663" t="s">
        <v>11236</v>
      </c>
      <c r="AP663" t="s">
        <v>11196</v>
      </c>
      <c r="AQ663" t="s">
        <v>11264</v>
      </c>
      <c r="AR663">
        <v>0.49</v>
      </c>
      <c r="AS663" t="s">
        <v>94</v>
      </c>
      <c r="AT663">
        <v>0</v>
      </c>
      <c r="AU663">
        <v>61242.028369288462</v>
      </c>
      <c r="AV663">
        <v>40625.575618223651</v>
      </c>
      <c r="AW663">
        <v>825.51762000000008</v>
      </c>
      <c r="AX663">
        <v>1226.2196199999998</v>
      </c>
      <c r="AY663">
        <v>295.30028810524124</v>
      </c>
      <c r="AZ663">
        <v>3405.7245123636358</v>
      </c>
      <c r="BA663">
        <v>696.66253999999992</v>
      </c>
      <c r="BB663">
        <v>87.907738471611324</v>
      </c>
      <c r="BC663">
        <v>14.928388664351692</v>
      </c>
      <c r="BD663">
        <v>58.314568798580225</v>
      </c>
      <c r="BE663">
        <v>9.902911426852512</v>
      </c>
      <c r="BF663">
        <v>-53</v>
      </c>
      <c r="BG663" t="s">
        <v>11265</v>
      </c>
      <c r="BH663" t="s">
        <v>11265</v>
      </c>
      <c r="BJ663" s="1"/>
      <c r="BK663">
        <v>4.0000499999999999</v>
      </c>
    </row>
    <row r="664" spans="1:63" ht="30" x14ac:dyDescent="0.25">
      <c r="A664">
        <v>8510</v>
      </c>
      <c r="B664" t="s">
        <v>11266</v>
      </c>
      <c r="C664" t="s">
        <v>11267</v>
      </c>
      <c r="D664" t="s">
        <v>11268</v>
      </c>
      <c r="E664" t="s">
        <v>11269</v>
      </c>
      <c r="F664" s="1">
        <v>44242</v>
      </c>
      <c r="G664" s="1">
        <v>44301</v>
      </c>
      <c r="H664" t="s">
        <v>131</v>
      </c>
      <c r="I664" t="s">
        <v>66</v>
      </c>
      <c r="J664" t="s">
        <v>1804</v>
      </c>
      <c r="K664" t="s">
        <v>133</v>
      </c>
      <c r="L664" t="s">
        <v>133</v>
      </c>
      <c r="M664" t="s">
        <v>120</v>
      </c>
      <c r="N664" t="s">
        <v>8943</v>
      </c>
      <c r="O664" t="s">
        <v>11270</v>
      </c>
      <c r="P664" t="s">
        <v>11255</v>
      </c>
      <c r="Q664" t="s">
        <v>11256</v>
      </c>
      <c r="R664" t="s">
        <v>8972</v>
      </c>
      <c r="S664" t="s">
        <v>11257</v>
      </c>
      <c r="T664" t="s">
        <v>11227</v>
      </c>
      <c r="U664" t="s">
        <v>11228</v>
      </c>
      <c r="V664" t="s">
        <v>10801</v>
      </c>
      <c r="W664" t="s">
        <v>10802</v>
      </c>
      <c r="X664" t="s">
        <v>10803</v>
      </c>
      <c r="Y664" t="s">
        <v>1755</v>
      </c>
      <c r="Z664">
        <v>482</v>
      </c>
      <c r="AA664" t="s">
        <v>8951</v>
      </c>
      <c r="AB664" t="s">
        <v>8952</v>
      </c>
      <c r="AC664" t="s">
        <v>8953</v>
      </c>
      <c r="AD664" t="s">
        <v>8926</v>
      </c>
      <c r="AE664" s="4" t="s">
        <v>11258</v>
      </c>
      <c r="AH664" t="s">
        <v>11271</v>
      </c>
      <c r="AI664" t="s">
        <v>11272</v>
      </c>
      <c r="AJ664" t="s">
        <v>11273</v>
      </c>
      <c r="AK664" t="s">
        <v>11233</v>
      </c>
      <c r="AL664" t="s">
        <v>11262</v>
      </c>
      <c r="AM664" t="s">
        <v>11263</v>
      </c>
      <c r="AN664" t="s">
        <v>11274</v>
      </c>
      <c r="AO664" t="s">
        <v>11236</v>
      </c>
      <c r="AP664" t="s">
        <v>11196</v>
      </c>
      <c r="AQ664" t="s">
        <v>11275</v>
      </c>
      <c r="AR664">
        <v>0.49</v>
      </c>
      <c r="AS664" t="s">
        <v>94</v>
      </c>
      <c r="AT664">
        <v>0</v>
      </c>
      <c r="AU664">
        <v>68264.763162994466</v>
      </c>
      <c r="AV664">
        <v>45647.955766519175</v>
      </c>
      <c r="AW664">
        <v>442.18163999999996</v>
      </c>
      <c r="AX664">
        <v>842.8836399999999</v>
      </c>
      <c r="AY664">
        <v>295.30028810524124</v>
      </c>
      <c r="AZ664">
        <v>3405.7245123636358</v>
      </c>
      <c r="BA664">
        <v>396.45246999999995</v>
      </c>
      <c r="BB664">
        <v>172.18902221240916</v>
      </c>
      <c r="BC664">
        <v>17.954125617939397</v>
      </c>
      <c r="BD664">
        <v>115.1410552859443</v>
      </c>
      <c r="BE664">
        <v>12.005741967892817</v>
      </c>
      <c r="BF664">
        <v>6</v>
      </c>
      <c r="BG664" t="s">
        <v>11276</v>
      </c>
      <c r="BH664" t="s">
        <v>11276</v>
      </c>
      <c r="BJ664" s="1"/>
      <c r="BK664">
        <v>4.0000499999999999</v>
      </c>
    </row>
    <row r="665" spans="1:63" x14ac:dyDescent="0.25">
      <c r="A665">
        <v>8511</v>
      </c>
      <c r="B665" t="s">
        <v>11277</v>
      </c>
      <c r="C665" t="s">
        <v>11278</v>
      </c>
      <c r="D665" t="s">
        <v>11279</v>
      </c>
      <c r="E665" t="s">
        <v>11280</v>
      </c>
      <c r="F665" s="1">
        <v>44196</v>
      </c>
      <c r="G665" s="1">
        <v>44362</v>
      </c>
      <c r="H665" t="s">
        <v>119</v>
      </c>
      <c r="I665" t="s">
        <v>66</v>
      </c>
      <c r="J665" t="s">
        <v>1804</v>
      </c>
      <c r="K665" t="s">
        <v>100</v>
      </c>
      <c r="L665" t="s">
        <v>100</v>
      </c>
      <c r="M665" t="s">
        <v>69</v>
      </c>
      <c r="N665" t="s">
        <v>8943</v>
      </c>
      <c r="O665" t="s">
        <v>11281</v>
      </c>
      <c r="P665" t="s">
        <v>11255</v>
      </c>
      <c r="Q665" t="s">
        <v>11256</v>
      </c>
      <c r="R665" t="s">
        <v>8972</v>
      </c>
      <c r="S665" t="s">
        <v>11257</v>
      </c>
      <c r="T665" t="s">
        <v>11227</v>
      </c>
      <c r="U665" t="s">
        <v>11228</v>
      </c>
      <c r="V665" t="s">
        <v>10801</v>
      </c>
      <c r="W665" t="s">
        <v>10802</v>
      </c>
      <c r="X665" t="s">
        <v>10803</v>
      </c>
      <c r="Y665" t="s">
        <v>1755</v>
      </c>
      <c r="Z665">
        <v>482</v>
      </c>
      <c r="AA665" t="s">
        <v>8951</v>
      </c>
      <c r="AB665" t="s">
        <v>8952</v>
      </c>
      <c r="AC665" t="s">
        <v>8953</v>
      </c>
      <c r="AD665" t="s">
        <v>8926</v>
      </c>
      <c r="AE665" s="4" t="s">
        <v>9561</v>
      </c>
      <c r="AH665" t="s">
        <v>11282</v>
      </c>
      <c r="AI665" t="s">
        <v>11283</v>
      </c>
      <c r="AJ665" t="s">
        <v>11284</v>
      </c>
      <c r="AK665" t="s">
        <v>11233</v>
      </c>
      <c r="AL665" t="s">
        <v>11262</v>
      </c>
      <c r="AM665" t="s">
        <v>11194</v>
      </c>
      <c r="AN665" t="s">
        <v>11235</v>
      </c>
      <c r="AO665" t="s">
        <v>11236</v>
      </c>
      <c r="AP665" t="s">
        <v>11196</v>
      </c>
      <c r="AQ665" t="s">
        <v>11285</v>
      </c>
      <c r="AR665">
        <v>0.36</v>
      </c>
      <c r="AS665" t="s">
        <v>94</v>
      </c>
      <c r="AT665">
        <v>0</v>
      </c>
      <c r="AU665">
        <v>39681.685684244767</v>
      </c>
      <c r="AV665">
        <v>20271.867090010401</v>
      </c>
      <c r="AW665">
        <v>1457.1253099999999</v>
      </c>
      <c r="AX665">
        <v>1857.8273099999999</v>
      </c>
      <c r="AY665">
        <v>295.30028810524124</v>
      </c>
      <c r="AZ665">
        <v>3405.7245123636358</v>
      </c>
      <c r="BA665">
        <v>1405.54177</v>
      </c>
      <c r="BB665">
        <v>28.232306240350844</v>
      </c>
      <c r="BC665">
        <v>8.2476594217417336</v>
      </c>
      <c r="BD665">
        <v>14.422813695540617</v>
      </c>
      <c r="BE665">
        <v>4.2134161570561455</v>
      </c>
      <c r="BF665">
        <v>67</v>
      </c>
      <c r="BG665" t="s">
        <v>11286</v>
      </c>
      <c r="BH665" t="s">
        <v>11286</v>
      </c>
      <c r="BJ665" s="1"/>
      <c r="BK665">
        <v>4.0000499999999999</v>
      </c>
    </row>
    <row r="666" spans="1:63" x14ac:dyDescent="0.25">
      <c r="A666">
        <v>8512</v>
      </c>
      <c r="B666" t="s">
        <v>11287</v>
      </c>
      <c r="C666" t="s">
        <v>11288</v>
      </c>
      <c r="D666" t="s">
        <v>11289</v>
      </c>
      <c r="E666" t="s">
        <v>11290</v>
      </c>
      <c r="F666" s="1">
        <v>44561</v>
      </c>
      <c r="G666" s="1">
        <v>44727</v>
      </c>
      <c r="H666" t="s">
        <v>119</v>
      </c>
      <c r="I666" t="s">
        <v>66</v>
      </c>
      <c r="J666" t="s">
        <v>1804</v>
      </c>
      <c r="K666" t="s">
        <v>99</v>
      </c>
      <c r="L666" t="s">
        <v>99</v>
      </c>
      <c r="N666" t="s">
        <v>8943</v>
      </c>
      <c r="P666" t="s">
        <v>10309</v>
      </c>
      <c r="Q666" t="s">
        <v>10310</v>
      </c>
      <c r="R666" t="s">
        <v>8947</v>
      </c>
      <c r="S666" t="s">
        <v>10311</v>
      </c>
      <c r="T666" t="s">
        <v>11227</v>
      </c>
      <c r="U666" t="s">
        <v>11228</v>
      </c>
      <c r="V666" t="s">
        <v>10801</v>
      </c>
      <c r="W666" t="s">
        <v>10802</v>
      </c>
      <c r="X666" t="s">
        <v>10803</v>
      </c>
      <c r="Y666" t="s">
        <v>1755</v>
      </c>
      <c r="Z666">
        <v>482</v>
      </c>
      <c r="AA666" t="s">
        <v>8951</v>
      </c>
      <c r="AB666" t="s">
        <v>8952</v>
      </c>
      <c r="AC666" t="s">
        <v>8953</v>
      </c>
      <c r="AD666" t="s">
        <v>8926</v>
      </c>
      <c r="AE666" s="4" t="s">
        <v>9561</v>
      </c>
      <c r="AH666" t="s">
        <v>11291</v>
      </c>
      <c r="AI666" t="s">
        <v>11292</v>
      </c>
      <c r="AJ666" t="s">
        <v>11293</v>
      </c>
      <c r="AK666" t="s">
        <v>11294</v>
      </c>
      <c r="AL666" t="s">
        <v>11295</v>
      </c>
      <c r="AM666" t="s">
        <v>9561</v>
      </c>
      <c r="AN666" t="s">
        <v>11296</v>
      </c>
      <c r="AO666" t="s">
        <v>11297</v>
      </c>
      <c r="AP666" t="s">
        <v>11298</v>
      </c>
      <c r="AQ666" t="s">
        <v>11299</v>
      </c>
      <c r="AR666">
        <v>0.25</v>
      </c>
      <c r="AS666" t="s">
        <v>94</v>
      </c>
      <c r="AT666">
        <v>0</v>
      </c>
      <c r="AU666">
        <v>38846.469947074118</v>
      </c>
      <c r="AV666">
        <v>16227.492092622064</v>
      </c>
      <c r="AW666">
        <v>892.88927999999987</v>
      </c>
      <c r="AX666">
        <v>2013.8882754882895</v>
      </c>
      <c r="AY666">
        <v>995.83844013546627</v>
      </c>
      <c r="AZ666">
        <v>2142.3157963636363</v>
      </c>
      <c r="BA666">
        <v>793.67935999999986</v>
      </c>
      <c r="BB666">
        <v>48.944790434104434</v>
      </c>
      <c r="BC666">
        <v>13.231108322122454</v>
      </c>
      <c r="BD666">
        <v>20.445904115009451</v>
      </c>
      <c r="BE666">
        <v>5.5270840816783071</v>
      </c>
      <c r="BF666">
        <v>432</v>
      </c>
      <c r="BG666" t="s">
        <v>11300</v>
      </c>
      <c r="BH666" t="s">
        <v>11300</v>
      </c>
      <c r="BJ666" s="1"/>
      <c r="BK666">
        <v>67.277029999999996</v>
      </c>
    </row>
    <row r="667" spans="1:63" x14ac:dyDescent="0.25">
      <c r="A667">
        <v>8513</v>
      </c>
      <c r="B667" t="s">
        <v>11301</v>
      </c>
      <c r="C667" t="s">
        <v>11302</v>
      </c>
      <c r="D667" t="s">
        <v>11303</v>
      </c>
      <c r="E667" t="s">
        <v>11304</v>
      </c>
      <c r="F667" s="1">
        <v>44561</v>
      </c>
      <c r="G667" s="1">
        <v>44727</v>
      </c>
      <c r="H667" t="s">
        <v>119</v>
      </c>
      <c r="I667" t="s">
        <v>66</v>
      </c>
      <c r="J667" t="s">
        <v>1804</v>
      </c>
      <c r="K667" t="s">
        <v>99</v>
      </c>
      <c r="L667" t="s">
        <v>100</v>
      </c>
      <c r="M667" t="s">
        <v>120</v>
      </c>
      <c r="N667" t="s">
        <v>9991</v>
      </c>
      <c r="O667" t="s">
        <v>11305</v>
      </c>
      <c r="P667" t="s">
        <v>9993</v>
      </c>
      <c r="Q667" t="s">
        <v>9994</v>
      </c>
      <c r="R667" t="s">
        <v>8972</v>
      </c>
      <c r="S667" t="s">
        <v>9995</v>
      </c>
      <c r="T667" t="s">
        <v>11227</v>
      </c>
      <c r="U667" t="s">
        <v>11228</v>
      </c>
      <c r="V667" t="s">
        <v>10801</v>
      </c>
      <c r="W667" t="s">
        <v>10802</v>
      </c>
      <c r="X667" t="s">
        <v>10803</v>
      </c>
      <c r="Y667" t="s">
        <v>1755</v>
      </c>
      <c r="Z667">
        <v>482</v>
      </c>
      <c r="AA667" t="s">
        <v>8951</v>
      </c>
      <c r="AB667" t="s">
        <v>8952</v>
      </c>
      <c r="AC667" t="s">
        <v>8953</v>
      </c>
      <c r="AD667" t="s">
        <v>8926</v>
      </c>
      <c r="AE667" s="4" t="s">
        <v>10056</v>
      </c>
      <c r="AH667" t="s">
        <v>9999</v>
      </c>
      <c r="AI667" t="s">
        <v>11306</v>
      </c>
      <c r="AJ667" t="s">
        <v>11307</v>
      </c>
      <c r="AK667" t="s">
        <v>11308</v>
      </c>
      <c r="AL667" t="s">
        <v>11309</v>
      </c>
      <c r="AM667" t="s">
        <v>10004</v>
      </c>
      <c r="AN667" t="s">
        <v>11310</v>
      </c>
      <c r="AO667" t="s">
        <v>10060</v>
      </c>
      <c r="AP667" t="s">
        <v>10007</v>
      </c>
      <c r="AQ667" t="s">
        <v>11311</v>
      </c>
      <c r="AR667">
        <v>0.3</v>
      </c>
      <c r="AS667" t="s">
        <v>94</v>
      </c>
      <c r="AT667">
        <v>0</v>
      </c>
      <c r="AU667">
        <v>20689.807032211924</v>
      </c>
      <c r="AV667">
        <v>9762.6242059940232</v>
      </c>
      <c r="AW667">
        <v>957.90462000000002</v>
      </c>
      <c r="AX667">
        <v>2096.5097348923</v>
      </c>
      <c r="AY667">
        <v>1616.1555903292817</v>
      </c>
      <c r="AZ667">
        <v>4317.6658163636357</v>
      </c>
      <c r="BA667">
        <v>918.13743999999997</v>
      </c>
      <c r="BB667">
        <v>22.534542358072148</v>
      </c>
      <c r="BC667">
        <v>3.951601314863268</v>
      </c>
      <c r="BD667">
        <v>10.633074941366102</v>
      </c>
      <c r="BE667">
        <v>1.8645895821483465</v>
      </c>
      <c r="BF667">
        <v>432</v>
      </c>
      <c r="BG667" t="s">
        <v>11312</v>
      </c>
      <c r="BH667" t="s">
        <v>11312</v>
      </c>
      <c r="BJ667" s="1"/>
      <c r="BK667">
        <v>15.52962</v>
      </c>
    </row>
    <row r="668" spans="1:63" x14ac:dyDescent="0.25">
      <c r="A668">
        <v>8514</v>
      </c>
      <c r="B668" t="s">
        <v>11313</v>
      </c>
      <c r="C668" t="s">
        <v>11314</v>
      </c>
      <c r="D668" t="s">
        <v>11315</v>
      </c>
      <c r="E668" t="s">
        <v>11269</v>
      </c>
      <c r="F668" s="1">
        <v>44561</v>
      </c>
      <c r="G668" s="1">
        <v>44727</v>
      </c>
      <c r="H668" t="s">
        <v>119</v>
      </c>
      <c r="I668" t="s">
        <v>66</v>
      </c>
      <c r="J668" t="s">
        <v>1804</v>
      </c>
      <c r="K668" t="s">
        <v>133</v>
      </c>
      <c r="L668" t="s">
        <v>133</v>
      </c>
      <c r="M668" t="s">
        <v>69</v>
      </c>
      <c r="N668" t="s">
        <v>8943</v>
      </c>
      <c r="O668" t="s">
        <v>11316</v>
      </c>
      <c r="P668" t="s">
        <v>11224</v>
      </c>
      <c r="Q668" t="s">
        <v>11225</v>
      </c>
      <c r="R668" t="s">
        <v>8972</v>
      </c>
      <c r="S668" t="s">
        <v>11226</v>
      </c>
      <c r="T668" t="s">
        <v>11227</v>
      </c>
      <c r="U668" t="s">
        <v>11228</v>
      </c>
      <c r="V668" t="s">
        <v>10801</v>
      </c>
      <c r="W668" t="s">
        <v>10802</v>
      </c>
      <c r="X668" t="s">
        <v>10803</v>
      </c>
      <c r="Y668" t="s">
        <v>1755</v>
      </c>
      <c r="Z668">
        <v>482</v>
      </c>
      <c r="AA668" t="s">
        <v>8951</v>
      </c>
      <c r="AB668" t="s">
        <v>8952</v>
      </c>
      <c r="AC668" t="s">
        <v>8953</v>
      </c>
      <c r="AD668" t="s">
        <v>8926</v>
      </c>
      <c r="AE668" s="4" t="s">
        <v>11229</v>
      </c>
      <c r="AH668" t="s">
        <v>11317</v>
      </c>
      <c r="AI668" t="s">
        <v>11318</v>
      </c>
      <c r="AJ668" t="s">
        <v>11284</v>
      </c>
      <c r="AK668" t="s">
        <v>11233</v>
      </c>
      <c r="AL668" t="s">
        <v>11262</v>
      </c>
      <c r="AM668" t="s">
        <v>11319</v>
      </c>
      <c r="AN668" t="s">
        <v>11235</v>
      </c>
      <c r="AO668" t="s">
        <v>11236</v>
      </c>
      <c r="AP668" t="s">
        <v>11196</v>
      </c>
      <c r="AQ668" t="s">
        <v>11320</v>
      </c>
      <c r="AR668">
        <v>0.49</v>
      </c>
      <c r="AS668" t="s">
        <v>94</v>
      </c>
      <c r="AT668">
        <v>0</v>
      </c>
      <c r="AU668">
        <v>51529.347864004587</v>
      </c>
      <c r="AV668">
        <v>36923.397952959334</v>
      </c>
      <c r="AW668">
        <v>1278.76116</v>
      </c>
      <c r="AX668">
        <v>1679.46316</v>
      </c>
      <c r="AY668">
        <v>295.30028810524124</v>
      </c>
      <c r="AZ668">
        <v>3401.7244623636361</v>
      </c>
      <c r="BA668">
        <v>870.70929999999998</v>
      </c>
      <c r="BB668">
        <v>59.180886047736692</v>
      </c>
      <c r="BC668">
        <v>12.060888648042383</v>
      </c>
      <c r="BD668">
        <v>42.406114133568273</v>
      </c>
      <c r="BE668">
        <v>8.6422399987149756</v>
      </c>
      <c r="BF668">
        <v>432</v>
      </c>
      <c r="BG668" t="s">
        <v>11321</v>
      </c>
      <c r="BH668" t="s">
        <v>11321</v>
      </c>
      <c r="BJ668" s="1"/>
    </row>
    <row r="669" spans="1:63" x14ac:dyDescent="0.25">
      <c r="A669">
        <v>8515</v>
      </c>
      <c r="B669" t="s">
        <v>11322</v>
      </c>
      <c r="C669" t="s">
        <v>11323</v>
      </c>
      <c r="D669" t="s">
        <v>11324</v>
      </c>
      <c r="E669" t="s">
        <v>11325</v>
      </c>
      <c r="F669" s="1">
        <v>44561</v>
      </c>
      <c r="G669" s="1">
        <v>44727</v>
      </c>
      <c r="H669" t="s">
        <v>119</v>
      </c>
      <c r="I669" t="s">
        <v>66</v>
      </c>
      <c r="J669" t="s">
        <v>1804</v>
      </c>
      <c r="K669" t="s">
        <v>68</v>
      </c>
      <c r="L669" t="s">
        <v>68</v>
      </c>
      <c r="M669" t="s">
        <v>69</v>
      </c>
      <c r="N669" t="s">
        <v>8943</v>
      </c>
      <c r="P669" t="s">
        <v>11224</v>
      </c>
      <c r="Q669" t="s">
        <v>11225</v>
      </c>
      <c r="R669" t="s">
        <v>8972</v>
      </c>
      <c r="S669" t="s">
        <v>11226</v>
      </c>
      <c r="T669" t="s">
        <v>11227</v>
      </c>
      <c r="U669" t="s">
        <v>11228</v>
      </c>
      <c r="V669" t="s">
        <v>10801</v>
      </c>
      <c r="W669" t="s">
        <v>10802</v>
      </c>
      <c r="X669" t="s">
        <v>10803</v>
      </c>
      <c r="Y669" t="s">
        <v>1755</v>
      </c>
      <c r="Z669">
        <v>482</v>
      </c>
      <c r="AA669" t="s">
        <v>8951</v>
      </c>
      <c r="AB669" t="s">
        <v>8952</v>
      </c>
      <c r="AC669" t="s">
        <v>8953</v>
      </c>
      <c r="AD669" t="s">
        <v>8926</v>
      </c>
      <c r="AE669" s="4" t="s">
        <v>11229</v>
      </c>
      <c r="AH669" t="s">
        <v>11326</v>
      </c>
      <c r="AI669" t="s">
        <v>11327</v>
      </c>
      <c r="AJ669" t="s">
        <v>11328</v>
      </c>
      <c r="AK669" t="s">
        <v>11233</v>
      </c>
      <c r="AL669" t="s">
        <v>11262</v>
      </c>
      <c r="AM669" t="s">
        <v>11319</v>
      </c>
      <c r="AN669" t="s">
        <v>11329</v>
      </c>
      <c r="AO669" t="s">
        <v>11236</v>
      </c>
      <c r="AP669" t="s">
        <v>11196</v>
      </c>
      <c r="AQ669" t="s">
        <v>11330</v>
      </c>
      <c r="AR669">
        <v>0.64</v>
      </c>
      <c r="AS669" t="s">
        <v>94</v>
      </c>
      <c r="AT669">
        <v>0</v>
      </c>
      <c r="AU669">
        <v>59452.750640679995</v>
      </c>
      <c r="AV669">
        <v>51029.524413068437</v>
      </c>
      <c r="AW669">
        <v>2130.6268799999998</v>
      </c>
      <c r="AX669">
        <v>2531.32888</v>
      </c>
      <c r="AY669">
        <v>295.30028810524124</v>
      </c>
      <c r="AZ669">
        <v>3401.7244623636361</v>
      </c>
      <c r="BA669">
        <v>1057.6744000000001</v>
      </c>
      <c r="BB669">
        <v>56.210825033375102</v>
      </c>
      <c r="BC669">
        <v>13.332010092761239</v>
      </c>
      <c r="BD669">
        <v>48.246912672811632</v>
      </c>
      <c r="BE669">
        <v>11.443139756738651</v>
      </c>
      <c r="BF669">
        <v>432</v>
      </c>
      <c r="BG669" t="s">
        <v>11331</v>
      </c>
      <c r="BH669" t="s">
        <v>11331</v>
      </c>
      <c r="BJ669" s="1"/>
    </row>
    <row r="670" spans="1:63" ht="30.75" x14ac:dyDescent="0.3">
      <c r="A670">
        <v>8516</v>
      </c>
      <c r="B670" t="s">
        <v>11332</v>
      </c>
      <c r="C670" t="s">
        <v>11333</v>
      </c>
      <c r="D670" t="s">
        <v>11334</v>
      </c>
      <c r="E670" t="s">
        <v>11335</v>
      </c>
      <c r="F670" s="1">
        <v>44561</v>
      </c>
      <c r="G670" s="1">
        <v>44561</v>
      </c>
      <c r="H670" t="s">
        <v>119</v>
      </c>
      <c r="I670" t="s">
        <v>66</v>
      </c>
      <c r="J670" t="s">
        <v>1804</v>
      </c>
      <c r="K670" t="s">
        <v>68</v>
      </c>
      <c r="L670" t="s">
        <v>68</v>
      </c>
      <c r="M670" t="s">
        <v>69</v>
      </c>
      <c r="N670" t="s">
        <v>4523</v>
      </c>
      <c r="O670" t="s">
        <v>11336</v>
      </c>
      <c r="P670" t="s">
        <v>11337</v>
      </c>
      <c r="Q670" t="s">
        <v>11338</v>
      </c>
      <c r="R670" t="s">
        <v>10145</v>
      </c>
      <c r="S670" t="s">
        <v>11339</v>
      </c>
      <c r="T670" t="s">
        <v>11340</v>
      </c>
      <c r="U670" t="s">
        <v>11341</v>
      </c>
      <c r="V670" t="s">
        <v>1890</v>
      </c>
      <c r="W670" t="s">
        <v>1891</v>
      </c>
      <c r="X670" t="s">
        <v>1892</v>
      </c>
      <c r="Y670" t="s">
        <v>1755</v>
      </c>
      <c r="Z670">
        <v>466</v>
      </c>
      <c r="AA670" t="s">
        <v>8923</v>
      </c>
      <c r="AB670" t="s">
        <v>8924</v>
      </c>
      <c r="AC670" t="s">
        <v>8925</v>
      </c>
      <c r="AD670" t="s">
        <v>8926</v>
      </c>
      <c r="AE670" s="4" t="s">
        <v>11342</v>
      </c>
      <c r="AF670" s="3">
        <v>27970000</v>
      </c>
      <c r="AH670" t="s">
        <v>11343</v>
      </c>
      <c r="AI670" t="s">
        <v>11344</v>
      </c>
      <c r="AJ670" t="s">
        <v>11345</v>
      </c>
      <c r="AK670" t="s">
        <v>11346</v>
      </c>
      <c r="AL670" t="s">
        <v>10212</v>
      </c>
      <c r="AM670" t="s">
        <v>11347</v>
      </c>
      <c r="AN670" t="s">
        <v>11348</v>
      </c>
      <c r="AO670" t="s">
        <v>11349</v>
      </c>
      <c r="AP670" t="s">
        <v>11350</v>
      </c>
      <c r="AQ670" t="s">
        <v>11351</v>
      </c>
      <c r="AR670">
        <v>0.64</v>
      </c>
      <c r="AS670" t="s">
        <v>94</v>
      </c>
      <c r="AT670">
        <v>0</v>
      </c>
      <c r="AU670">
        <v>280492.104765033</v>
      </c>
      <c r="AV670">
        <v>247782.9268292959</v>
      </c>
      <c r="AW670">
        <v>4595.1874273817712</v>
      </c>
      <c r="AX670">
        <v>7291.6503672350809</v>
      </c>
      <c r="AY670">
        <v>1636.6913809894168</v>
      </c>
      <c r="AZ670">
        <v>5959.496005</v>
      </c>
      <c r="BA670">
        <v>2044.7242914489968</v>
      </c>
      <c r="BB670">
        <v>137.17844793943436</v>
      </c>
      <c r="BC670">
        <v>35.043026600538582</v>
      </c>
      <c r="BD670">
        <v>121.18158319217902</v>
      </c>
      <c r="BE670">
        <v>30.956535134249446</v>
      </c>
      <c r="BF670">
        <v>266</v>
      </c>
      <c r="BG670" t="s">
        <v>11352</v>
      </c>
      <c r="BH670" t="s">
        <v>11352</v>
      </c>
      <c r="BJ670" s="1"/>
      <c r="BK670">
        <v>95.190179999999998</v>
      </c>
    </row>
    <row r="671" spans="1:63" x14ac:dyDescent="0.25">
      <c r="A671">
        <v>8517</v>
      </c>
      <c r="B671" t="s">
        <v>11353</v>
      </c>
      <c r="C671" t="s">
        <v>11354</v>
      </c>
      <c r="D671" t="s">
        <v>11355</v>
      </c>
      <c r="E671" t="s">
        <v>11356</v>
      </c>
      <c r="F671" s="1">
        <v>44286</v>
      </c>
      <c r="G671" s="1">
        <v>44408</v>
      </c>
      <c r="H671" t="s">
        <v>119</v>
      </c>
      <c r="I671" t="s">
        <v>639</v>
      </c>
      <c r="K671" t="s">
        <v>68</v>
      </c>
      <c r="L671" t="s">
        <v>133</v>
      </c>
      <c r="M671" t="s">
        <v>69</v>
      </c>
      <c r="N671" t="s">
        <v>4523</v>
      </c>
      <c r="O671" t="s">
        <v>11357</v>
      </c>
      <c r="P671" t="s">
        <v>11358</v>
      </c>
      <c r="Q671" t="s">
        <v>11359</v>
      </c>
      <c r="R671" t="s">
        <v>8919</v>
      </c>
      <c r="S671" t="s">
        <v>11360</v>
      </c>
      <c r="T671" t="s">
        <v>11361</v>
      </c>
      <c r="U671" t="s">
        <v>11362</v>
      </c>
      <c r="V671" t="s">
        <v>9722</v>
      </c>
      <c r="W671" t="s">
        <v>9723</v>
      </c>
      <c r="X671" t="s">
        <v>9724</v>
      </c>
      <c r="Y671" t="s">
        <v>109</v>
      </c>
      <c r="Z671">
        <v>466</v>
      </c>
      <c r="AA671" t="s">
        <v>8923</v>
      </c>
      <c r="AB671" t="s">
        <v>8924</v>
      </c>
      <c r="AC671" t="s">
        <v>8925</v>
      </c>
      <c r="AD671" t="s">
        <v>8926</v>
      </c>
      <c r="AE671" s="4" t="s">
        <v>11363</v>
      </c>
      <c r="AH671" t="s">
        <v>11364</v>
      </c>
      <c r="AI671" t="s">
        <v>11365</v>
      </c>
      <c r="AJ671" t="s">
        <v>11366</v>
      </c>
      <c r="AK671" t="s">
        <v>11367</v>
      </c>
      <c r="AL671" t="s">
        <v>11368</v>
      </c>
      <c r="AM671" t="s">
        <v>11369</v>
      </c>
      <c r="AN671" t="s">
        <v>11370</v>
      </c>
      <c r="AO671" t="s">
        <v>11371</v>
      </c>
      <c r="AP671" t="s">
        <v>11372</v>
      </c>
      <c r="AQ671" t="s">
        <v>11373</v>
      </c>
      <c r="AR671">
        <v>0.56000000000000005</v>
      </c>
      <c r="AS671" t="s">
        <v>94</v>
      </c>
      <c r="AT671">
        <v>0</v>
      </c>
      <c r="AU671">
        <v>123875.73279593297</v>
      </c>
      <c r="AV671">
        <v>88919.405234956459</v>
      </c>
      <c r="AW671">
        <v>5556.6727478000003</v>
      </c>
      <c r="AX671">
        <v>11144.098773959729</v>
      </c>
      <c r="AY671">
        <v>6838.4725598275227</v>
      </c>
      <c r="AZ671">
        <v>21871.354429999999</v>
      </c>
      <c r="BA671">
        <v>4099.8929858000001</v>
      </c>
      <c r="BB671">
        <v>30.214381991182989</v>
      </c>
      <c r="BC671">
        <v>4.7697259516526467</v>
      </c>
      <c r="BD671">
        <v>21.688225898317167</v>
      </c>
      <c r="BE671">
        <v>3.4237633568906283</v>
      </c>
      <c r="BF671">
        <v>113</v>
      </c>
      <c r="BG671" t="s">
        <v>11374</v>
      </c>
      <c r="BH671" t="s">
        <v>11374</v>
      </c>
      <c r="BJ671" s="1"/>
      <c r="BK671">
        <v>461.26423</v>
      </c>
    </row>
    <row r="672" spans="1:63" x14ac:dyDescent="0.25">
      <c r="A672">
        <v>8518</v>
      </c>
      <c r="B672" t="s">
        <v>11375</v>
      </c>
      <c r="C672" t="s">
        <v>11376</v>
      </c>
      <c r="D672" t="s">
        <v>11377</v>
      </c>
      <c r="E672" t="s">
        <v>11378</v>
      </c>
      <c r="F672" s="1">
        <v>44165</v>
      </c>
      <c r="G672" s="1">
        <v>44347</v>
      </c>
      <c r="H672" t="s">
        <v>65</v>
      </c>
      <c r="I672" t="s">
        <v>639</v>
      </c>
      <c r="J672" t="s">
        <v>1804</v>
      </c>
      <c r="K672" t="s">
        <v>132</v>
      </c>
      <c r="L672" t="s">
        <v>133</v>
      </c>
      <c r="M672" t="s">
        <v>69</v>
      </c>
      <c r="N672" t="s">
        <v>4523</v>
      </c>
      <c r="O672" t="s">
        <v>11379</v>
      </c>
      <c r="P672" t="s">
        <v>10202</v>
      </c>
      <c r="Q672" t="s">
        <v>10203</v>
      </c>
      <c r="R672" t="s">
        <v>10145</v>
      </c>
      <c r="S672" t="s">
        <v>10204</v>
      </c>
      <c r="T672" t="s">
        <v>11361</v>
      </c>
      <c r="U672" t="s">
        <v>11362</v>
      </c>
      <c r="V672" t="s">
        <v>9722</v>
      </c>
      <c r="W672" t="s">
        <v>9723</v>
      </c>
      <c r="X672" t="s">
        <v>9724</v>
      </c>
      <c r="Y672" t="s">
        <v>109</v>
      </c>
      <c r="Z672">
        <v>466</v>
      </c>
      <c r="AA672" t="s">
        <v>8923</v>
      </c>
      <c r="AB672" t="s">
        <v>8924</v>
      </c>
      <c r="AC672" t="s">
        <v>8925</v>
      </c>
      <c r="AD672" t="s">
        <v>8926</v>
      </c>
      <c r="AE672" s="4" t="s">
        <v>11380</v>
      </c>
      <c r="AH672" t="s">
        <v>11381</v>
      </c>
      <c r="AI672" t="s">
        <v>11382</v>
      </c>
      <c r="AJ672" t="s">
        <v>11383</v>
      </c>
      <c r="AK672" t="s">
        <v>11384</v>
      </c>
      <c r="AL672" t="s">
        <v>11385</v>
      </c>
      <c r="AM672" t="s">
        <v>11386</v>
      </c>
      <c r="AN672" t="s">
        <v>11387</v>
      </c>
      <c r="AO672" t="s">
        <v>11388</v>
      </c>
      <c r="AP672" t="s">
        <v>11389</v>
      </c>
      <c r="AQ672" t="s">
        <v>11390</v>
      </c>
      <c r="AR672">
        <v>0.63</v>
      </c>
      <c r="AS672" t="s">
        <v>154</v>
      </c>
      <c r="AT672">
        <v>1</v>
      </c>
      <c r="AU672">
        <v>312652.81054072379</v>
      </c>
      <c r="AV672">
        <v>252440.18135305183</v>
      </c>
      <c r="AW672">
        <v>357.61873510833328</v>
      </c>
      <c r="AX672">
        <v>1203.5824963398022</v>
      </c>
      <c r="AY672">
        <v>1628.1268135337971</v>
      </c>
      <c r="AZ672">
        <v>2295.9291124999995</v>
      </c>
      <c r="BA672">
        <v>291.04220510833323</v>
      </c>
      <c r="BB672">
        <v>1074.2524797197245</v>
      </c>
      <c r="BC672">
        <v>120.85669771931322</v>
      </c>
      <c r="BD672">
        <v>867.36623390785257</v>
      </c>
      <c r="BE672">
        <v>97.581360734387246</v>
      </c>
      <c r="BF672">
        <v>52</v>
      </c>
      <c r="BG672" t="s">
        <v>11391</v>
      </c>
      <c r="BH672" t="s">
        <v>11391</v>
      </c>
      <c r="BJ672" s="1"/>
    </row>
    <row r="673" spans="1:63" x14ac:dyDescent="0.25">
      <c r="A673">
        <v>8519</v>
      </c>
      <c r="B673" t="s">
        <v>11392</v>
      </c>
      <c r="C673" t="s">
        <v>11393</v>
      </c>
      <c r="D673" t="s">
        <v>11394</v>
      </c>
      <c r="F673" s="1">
        <v>44104</v>
      </c>
      <c r="G673" s="1">
        <v>44104</v>
      </c>
      <c r="H673" t="s">
        <v>131</v>
      </c>
      <c r="I673" t="s">
        <v>639</v>
      </c>
      <c r="J673" t="s">
        <v>5920</v>
      </c>
      <c r="K673" t="s">
        <v>67</v>
      </c>
      <c r="L673" t="s">
        <v>132</v>
      </c>
      <c r="M673" t="s">
        <v>303</v>
      </c>
      <c r="N673" t="s">
        <v>9165</v>
      </c>
      <c r="P673" t="s">
        <v>11395</v>
      </c>
      <c r="Q673" t="s">
        <v>11396</v>
      </c>
      <c r="R673" t="s">
        <v>10701</v>
      </c>
      <c r="S673" t="s">
        <v>11397</v>
      </c>
      <c r="T673" t="s">
        <v>11398</v>
      </c>
      <c r="U673" t="s">
        <v>11399</v>
      </c>
      <c r="V673" t="s">
        <v>10642</v>
      </c>
      <c r="W673" t="s">
        <v>10643</v>
      </c>
      <c r="X673" t="s">
        <v>10644</v>
      </c>
      <c r="Y673" t="s">
        <v>1755</v>
      </c>
      <c r="Z673">
        <v>486</v>
      </c>
      <c r="AA673" t="s">
        <v>9202</v>
      </c>
      <c r="AB673" t="s">
        <v>9203</v>
      </c>
      <c r="AC673" t="s">
        <v>9204</v>
      </c>
      <c r="AD673" t="s">
        <v>8926</v>
      </c>
      <c r="AE673" s="4"/>
      <c r="AR673">
        <v>0.9</v>
      </c>
      <c r="AS673" t="s">
        <v>94</v>
      </c>
      <c r="AT673">
        <v>0</v>
      </c>
      <c r="AU673">
        <v>16365.765260905511</v>
      </c>
      <c r="AV673">
        <v>10018.960328388372</v>
      </c>
      <c r="BF673">
        <v>-191</v>
      </c>
      <c r="BJ673" s="1"/>
    </row>
    <row r="674" spans="1:63" ht="16.5" x14ac:dyDescent="0.3">
      <c r="A674">
        <v>8520</v>
      </c>
      <c r="B674" t="s">
        <v>11400</v>
      </c>
      <c r="C674" t="s">
        <v>11401</v>
      </c>
      <c r="D674" t="s">
        <v>11402</v>
      </c>
      <c r="F674" s="1">
        <v>44165</v>
      </c>
      <c r="G674" s="1">
        <v>44165</v>
      </c>
      <c r="H674" t="s">
        <v>131</v>
      </c>
      <c r="I674" t="s">
        <v>639</v>
      </c>
      <c r="J674" t="s">
        <v>5920</v>
      </c>
      <c r="K674" t="s">
        <v>67</v>
      </c>
      <c r="L674" t="s">
        <v>132</v>
      </c>
      <c r="N674" t="s">
        <v>9165</v>
      </c>
      <c r="P674" t="s">
        <v>11395</v>
      </c>
      <c r="Q674" t="s">
        <v>11396</v>
      </c>
      <c r="R674" t="s">
        <v>10701</v>
      </c>
      <c r="S674" t="s">
        <v>11397</v>
      </c>
      <c r="T674" t="s">
        <v>11398</v>
      </c>
      <c r="U674" t="s">
        <v>11399</v>
      </c>
      <c r="V674" t="s">
        <v>10642</v>
      </c>
      <c r="W674" t="s">
        <v>10643</v>
      </c>
      <c r="X674" t="s">
        <v>10644</v>
      </c>
      <c r="Y674" t="s">
        <v>1755</v>
      </c>
      <c r="Z674">
        <v>484</v>
      </c>
      <c r="AA674" t="s">
        <v>9176</v>
      </c>
      <c r="AB674" t="s">
        <v>9177</v>
      </c>
      <c r="AC674" t="s">
        <v>9178</v>
      </c>
      <c r="AD674" t="s">
        <v>8926</v>
      </c>
      <c r="AE674" s="4" t="s">
        <v>11403</v>
      </c>
      <c r="AF674" s="3">
        <v>1100000</v>
      </c>
      <c r="AG674" s="3" t="s">
        <v>19447</v>
      </c>
      <c r="AH674" t="s">
        <v>11404</v>
      </c>
      <c r="AI674" t="s">
        <v>11405</v>
      </c>
      <c r="AJ674" t="s">
        <v>11406</v>
      </c>
      <c r="AK674" t="s">
        <v>11407</v>
      </c>
      <c r="AL674" t="s">
        <v>11408</v>
      </c>
      <c r="AM674" t="s">
        <v>11409</v>
      </c>
      <c r="AN674" t="s">
        <v>11410</v>
      </c>
      <c r="AO674" t="s">
        <v>11411</v>
      </c>
      <c r="AP674" t="s">
        <v>11412</v>
      </c>
      <c r="AQ674" t="s">
        <v>11413</v>
      </c>
      <c r="AR674">
        <v>0.9</v>
      </c>
      <c r="AS674" t="s">
        <v>94</v>
      </c>
      <c r="AT674">
        <v>0</v>
      </c>
      <c r="AU674">
        <v>16365.765260905511</v>
      </c>
      <c r="AV674">
        <v>10018.960328388372</v>
      </c>
      <c r="BF674">
        <v>-130</v>
      </c>
      <c r="BJ674" s="1"/>
    </row>
    <row r="675" spans="1:63" ht="16.5" x14ac:dyDescent="0.3">
      <c r="A675">
        <v>8521</v>
      </c>
      <c r="B675" t="s">
        <v>11414</v>
      </c>
      <c r="C675" t="s">
        <v>11415</v>
      </c>
      <c r="D675" t="s">
        <v>11416</v>
      </c>
      <c r="F675" s="1">
        <v>44530</v>
      </c>
      <c r="G675" s="1">
        <v>44530</v>
      </c>
      <c r="H675" t="s">
        <v>119</v>
      </c>
      <c r="I675" t="s">
        <v>639</v>
      </c>
      <c r="J675" t="s">
        <v>5920</v>
      </c>
      <c r="K675" t="s">
        <v>100</v>
      </c>
      <c r="L675" t="s">
        <v>100</v>
      </c>
      <c r="N675" t="s">
        <v>9165</v>
      </c>
      <c r="P675" t="s">
        <v>11395</v>
      </c>
      <c r="Q675" t="s">
        <v>11396</v>
      </c>
      <c r="R675" t="s">
        <v>10701</v>
      </c>
      <c r="S675" t="s">
        <v>11397</v>
      </c>
      <c r="T675" t="s">
        <v>11398</v>
      </c>
      <c r="U675" t="s">
        <v>11399</v>
      </c>
      <c r="V675" t="s">
        <v>10642</v>
      </c>
      <c r="W675" t="s">
        <v>10643</v>
      </c>
      <c r="X675" t="s">
        <v>10644</v>
      </c>
      <c r="Y675" t="s">
        <v>1755</v>
      </c>
      <c r="Z675">
        <v>484</v>
      </c>
      <c r="AA675" t="s">
        <v>9176</v>
      </c>
      <c r="AB675" t="s">
        <v>9177</v>
      </c>
      <c r="AC675" t="s">
        <v>9178</v>
      </c>
      <c r="AD675" t="s">
        <v>8926</v>
      </c>
      <c r="AE675" s="4" t="s">
        <v>11417</v>
      </c>
      <c r="AF675" s="3">
        <v>1100000</v>
      </c>
      <c r="AG675" s="3" t="s">
        <v>19447</v>
      </c>
      <c r="AH675" t="s">
        <v>11404</v>
      </c>
      <c r="AI675" t="s">
        <v>11418</v>
      </c>
      <c r="AJ675" t="s">
        <v>11406</v>
      </c>
      <c r="AK675" t="s">
        <v>11407</v>
      </c>
      <c r="AL675" t="s">
        <v>11408</v>
      </c>
      <c r="AM675" t="s">
        <v>11419</v>
      </c>
      <c r="AN675" t="s">
        <v>11420</v>
      </c>
      <c r="AP675" t="s">
        <v>11412</v>
      </c>
      <c r="AQ675" t="s">
        <v>11421</v>
      </c>
      <c r="AR675">
        <v>0.36</v>
      </c>
      <c r="AS675" t="s">
        <v>94</v>
      </c>
      <c r="AT675">
        <v>0</v>
      </c>
      <c r="AU675">
        <v>33151.414962208371</v>
      </c>
      <c r="AV675">
        <v>17748.695731524629</v>
      </c>
      <c r="AW675">
        <v>2929.45624</v>
      </c>
      <c r="AX675">
        <v>2929.45624</v>
      </c>
      <c r="AZ675">
        <v>27.81409</v>
      </c>
      <c r="BA675">
        <v>2647.1535199999998</v>
      </c>
      <c r="BB675">
        <v>12.523419859007033</v>
      </c>
      <c r="BC675">
        <v>12.393202384311625</v>
      </c>
      <c r="BD675">
        <v>6.7048229720823418</v>
      </c>
      <c r="BE675">
        <v>6.6351067822928265</v>
      </c>
      <c r="BF675">
        <v>235</v>
      </c>
      <c r="BG675" t="s">
        <v>11422</v>
      </c>
      <c r="BH675" t="s">
        <v>11422</v>
      </c>
      <c r="BJ675" s="1"/>
      <c r="BK675">
        <v>27.81409</v>
      </c>
    </row>
    <row r="676" spans="1:63" ht="16.5" x14ac:dyDescent="0.3">
      <c r="A676">
        <v>8522</v>
      </c>
      <c r="B676" t="s">
        <v>11423</v>
      </c>
      <c r="C676" t="s">
        <v>11424</v>
      </c>
      <c r="D676" t="s">
        <v>11425</v>
      </c>
      <c r="F676" s="1">
        <v>44560</v>
      </c>
      <c r="G676" s="1">
        <v>44560</v>
      </c>
      <c r="H676" t="s">
        <v>119</v>
      </c>
      <c r="I676" t="s">
        <v>639</v>
      </c>
      <c r="J676" t="s">
        <v>5920</v>
      </c>
      <c r="K676" t="s">
        <v>100</v>
      </c>
      <c r="L676" t="s">
        <v>100</v>
      </c>
      <c r="N676" t="s">
        <v>9165</v>
      </c>
      <c r="P676" t="s">
        <v>11426</v>
      </c>
      <c r="Q676" t="s">
        <v>11427</v>
      </c>
      <c r="R676" t="s">
        <v>9165</v>
      </c>
      <c r="S676" t="s">
        <v>11428</v>
      </c>
      <c r="T676" t="s">
        <v>11398</v>
      </c>
      <c r="U676" t="s">
        <v>11399</v>
      </c>
      <c r="V676" t="s">
        <v>10642</v>
      </c>
      <c r="W676" t="s">
        <v>10643</v>
      </c>
      <c r="X676" t="s">
        <v>10644</v>
      </c>
      <c r="Y676" t="s">
        <v>1755</v>
      </c>
      <c r="Z676">
        <v>486</v>
      </c>
      <c r="AA676" t="s">
        <v>9202</v>
      </c>
      <c r="AB676" t="s">
        <v>9203</v>
      </c>
      <c r="AC676" t="s">
        <v>9204</v>
      </c>
      <c r="AD676" t="s">
        <v>8926</v>
      </c>
      <c r="AE676" s="4" t="s">
        <v>11417</v>
      </c>
      <c r="AF676" s="3">
        <v>1100000</v>
      </c>
      <c r="AG676" s="3" t="s">
        <v>19447</v>
      </c>
      <c r="AH676" t="s">
        <v>11429</v>
      </c>
      <c r="AI676" t="s">
        <v>11430</v>
      </c>
      <c r="AJ676" t="s">
        <v>11406</v>
      </c>
      <c r="AK676" t="s">
        <v>11431</v>
      </c>
      <c r="AL676" t="s">
        <v>11408</v>
      </c>
      <c r="AM676" t="s">
        <v>11432</v>
      </c>
      <c r="AN676" t="s">
        <v>11433</v>
      </c>
      <c r="AP676" t="s">
        <v>11412</v>
      </c>
      <c r="AQ676" t="s">
        <v>11434</v>
      </c>
      <c r="AR676">
        <v>0.36</v>
      </c>
      <c r="AS676" t="s">
        <v>94</v>
      </c>
      <c r="AT676">
        <v>0</v>
      </c>
      <c r="AU676">
        <v>33151.414962208371</v>
      </c>
      <c r="AV676">
        <v>18759.484080705388</v>
      </c>
      <c r="AW676">
        <v>1229.60544</v>
      </c>
      <c r="AX676">
        <v>1229.60544</v>
      </c>
      <c r="BA676">
        <v>610.98464000000001</v>
      </c>
      <c r="BB676">
        <v>54.25899898597838</v>
      </c>
      <c r="BD676">
        <v>30.703691799364034</v>
      </c>
      <c r="BF676">
        <v>265</v>
      </c>
      <c r="BG676" t="s">
        <v>11435</v>
      </c>
      <c r="BH676" t="s">
        <v>11435</v>
      </c>
      <c r="BJ676" s="1"/>
    </row>
    <row r="677" spans="1:63" ht="16.5" x14ac:dyDescent="0.3">
      <c r="A677">
        <v>8523</v>
      </c>
      <c r="B677" t="s">
        <v>11436</v>
      </c>
      <c r="C677" t="s">
        <v>11437</v>
      </c>
      <c r="D677" t="s">
        <v>11438</v>
      </c>
      <c r="F677" s="1">
        <v>44895</v>
      </c>
      <c r="G677" s="1">
        <v>44895</v>
      </c>
      <c r="H677" t="s">
        <v>119</v>
      </c>
      <c r="I677" t="s">
        <v>639</v>
      </c>
      <c r="J677" t="s">
        <v>5920</v>
      </c>
      <c r="K677" t="s">
        <v>100</v>
      </c>
      <c r="L677" t="s">
        <v>100</v>
      </c>
      <c r="N677" t="s">
        <v>9165</v>
      </c>
      <c r="P677" t="s">
        <v>11395</v>
      </c>
      <c r="Q677" t="s">
        <v>11396</v>
      </c>
      <c r="R677" t="s">
        <v>10701</v>
      </c>
      <c r="S677" t="s">
        <v>11397</v>
      </c>
      <c r="T677" t="s">
        <v>11398</v>
      </c>
      <c r="U677" t="s">
        <v>11399</v>
      </c>
      <c r="V677" t="s">
        <v>10642</v>
      </c>
      <c r="W677" t="s">
        <v>10643</v>
      </c>
      <c r="X677" t="s">
        <v>10644</v>
      </c>
      <c r="Y677" t="s">
        <v>1755</v>
      </c>
      <c r="Z677">
        <v>484</v>
      </c>
      <c r="AA677" t="s">
        <v>9176</v>
      </c>
      <c r="AB677" t="s">
        <v>9177</v>
      </c>
      <c r="AC677" t="s">
        <v>9178</v>
      </c>
      <c r="AD677" t="s">
        <v>8926</v>
      </c>
      <c r="AE677" s="4" t="s">
        <v>11417</v>
      </c>
      <c r="AF677" s="3">
        <v>1100000</v>
      </c>
      <c r="AG677" s="3" t="s">
        <v>19447</v>
      </c>
      <c r="AH677" t="s">
        <v>11439</v>
      </c>
      <c r="AI677" t="s">
        <v>11440</v>
      </c>
      <c r="AJ677" t="s">
        <v>11406</v>
      </c>
      <c r="AK677" t="s">
        <v>11407</v>
      </c>
      <c r="AL677" t="s">
        <v>11408</v>
      </c>
      <c r="AM677" t="s">
        <v>11441</v>
      </c>
      <c r="AN677" t="s">
        <v>11420</v>
      </c>
      <c r="AP677" t="s">
        <v>11412</v>
      </c>
      <c r="AQ677" t="s">
        <v>11442</v>
      </c>
      <c r="AR677">
        <v>0.36</v>
      </c>
      <c r="AS677" t="s">
        <v>94</v>
      </c>
      <c r="AT677">
        <v>0</v>
      </c>
      <c r="AU677">
        <v>31320.713539456665</v>
      </c>
      <c r="AV677">
        <v>17408.102977041723</v>
      </c>
      <c r="AW677">
        <v>1707.40608</v>
      </c>
      <c r="AX677">
        <v>1707.40608</v>
      </c>
      <c r="BA677">
        <v>1707.40608</v>
      </c>
      <c r="BB677">
        <v>18.344033037212018</v>
      </c>
      <c r="BD677">
        <v>10.195643075747817</v>
      </c>
      <c r="BF677">
        <v>600</v>
      </c>
      <c r="BH677" t="s">
        <v>11443</v>
      </c>
      <c r="BJ677" s="1"/>
    </row>
    <row r="678" spans="1:63" ht="16.5" x14ac:dyDescent="0.3">
      <c r="A678">
        <v>8524</v>
      </c>
      <c r="B678" t="s">
        <v>11444</v>
      </c>
      <c r="C678" t="s">
        <v>11445</v>
      </c>
      <c r="D678" t="s">
        <v>11446</v>
      </c>
      <c r="F678" s="1">
        <v>44925</v>
      </c>
      <c r="G678" s="1">
        <v>44925</v>
      </c>
      <c r="H678" t="s">
        <v>119</v>
      </c>
      <c r="I678" t="s">
        <v>639</v>
      </c>
      <c r="J678" t="s">
        <v>5920</v>
      </c>
      <c r="K678" t="s">
        <v>120</v>
      </c>
      <c r="L678" t="s">
        <v>99</v>
      </c>
      <c r="N678" t="s">
        <v>9165</v>
      </c>
      <c r="P678" t="s">
        <v>11426</v>
      </c>
      <c r="Q678" t="s">
        <v>11427</v>
      </c>
      <c r="R678" t="s">
        <v>9165</v>
      </c>
      <c r="S678" t="s">
        <v>11428</v>
      </c>
      <c r="T678" t="s">
        <v>11398</v>
      </c>
      <c r="U678" t="s">
        <v>11399</v>
      </c>
      <c r="V678" t="s">
        <v>10642</v>
      </c>
      <c r="W678" t="s">
        <v>10643</v>
      </c>
      <c r="X678" t="s">
        <v>10644</v>
      </c>
      <c r="Y678" t="s">
        <v>1755</v>
      </c>
      <c r="Z678">
        <v>486</v>
      </c>
      <c r="AA678" t="s">
        <v>9202</v>
      </c>
      <c r="AB678" t="s">
        <v>9203</v>
      </c>
      <c r="AC678" t="s">
        <v>9204</v>
      </c>
      <c r="AD678" t="s">
        <v>8926</v>
      </c>
      <c r="AE678" s="4" t="s">
        <v>11417</v>
      </c>
      <c r="AF678" s="3">
        <v>1100000</v>
      </c>
      <c r="AG678" s="3" t="s">
        <v>19447</v>
      </c>
      <c r="AH678" t="s">
        <v>11429</v>
      </c>
      <c r="AI678" t="s">
        <v>11447</v>
      </c>
      <c r="AJ678" t="s">
        <v>11406</v>
      </c>
      <c r="AK678" t="s">
        <v>11431</v>
      </c>
      <c r="AL678" t="s">
        <v>11408</v>
      </c>
      <c r="AM678" t="s">
        <v>11432</v>
      </c>
      <c r="AN678" t="s">
        <v>11433</v>
      </c>
      <c r="AP678" t="s">
        <v>11412</v>
      </c>
      <c r="AQ678" t="s">
        <v>11448</v>
      </c>
      <c r="AR678">
        <v>0.1</v>
      </c>
      <c r="AS678" t="s">
        <v>94</v>
      </c>
      <c r="AT678">
        <v>0</v>
      </c>
      <c r="AU678">
        <v>31320.713539456665</v>
      </c>
      <c r="AV678">
        <v>7107.3117184850335</v>
      </c>
      <c r="AW678">
        <v>1707.40608</v>
      </c>
      <c r="AX678">
        <v>1707.40608</v>
      </c>
      <c r="BA678">
        <v>1707.40608</v>
      </c>
      <c r="BB678">
        <v>18.344033037212018</v>
      </c>
      <c r="BD678">
        <v>4.162636997570627</v>
      </c>
      <c r="BF678">
        <v>630</v>
      </c>
      <c r="BH678" t="s">
        <v>11449</v>
      </c>
      <c r="BJ678" s="1"/>
    </row>
    <row r="679" spans="1:63" x14ac:dyDescent="0.25">
      <c r="A679">
        <v>8525</v>
      </c>
      <c r="B679" t="s">
        <v>11450</v>
      </c>
      <c r="C679" t="s">
        <v>11451</v>
      </c>
      <c r="D679" t="s">
        <v>11452</v>
      </c>
      <c r="E679" t="s">
        <v>11453</v>
      </c>
      <c r="F679" s="1">
        <v>44925</v>
      </c>
      <c r="G679" s="1">
        <v>45291</v>
      </c>
      <c r="H679" t="s">
        <v>98</v>
      </c>
      <c r="I679" t="s">
        <v>639</v>
      </c>
      <c r="J679" t="s">
        <v>1804</v>
      </c>
      <c r="K679" t="s">
        <v>133</v>
      </c>
      <c r="L679" t="s">
        <v>303</v>
      </c>
      <c r="N679" t="s">
        <v>9991</v>
      </c>
      <c r="O679" t="s">
        <v>11454</v>
      </c>
      <c r="P679" t="s">
        <v>11455</v>
      </c>
      <c r="Q679" t="s">
        <v>11456</v>
      </c>
      <c r="R679" t="s">
        <v>10243</v>
      </c>
      <c r="S679" t="s">
        <v>11457</v>
      </c>
      <c r="T679" t="s">
        <v>11458</v>
      </c>
      <c r="U679" t="s">
        <v>11459</v>
      </c>
      <c r="V679" t="s">
        <v>10801</v>
      </c>
      <c r="W679" t="s">
        <v>10802</v>
      </c>
      <c r="X679" t="s">
        <v>10803</v>
      </c>
      <c r="Y679" t="s">
        <v>1755</v>
      </c>
      <c r="Z679">
        <v>482</v>
      </c>
      <c r="AA679" t="s">
        <v>8951</v>
      </c>
      <c r="AB679" t="s">
        <v>8952</v>
      </c>
      <c r="AC679" t="s">
        <v>8953</v>
      </c>
      <c r="AD679" t="s">
        <v>8926</v>
      </c>
      <c r="AE679" s="4" t="s">
        <v>11460</v>
      </c>
      <c r="AH679" t="s">
        <v>11461</v>
      </c>
      <c r="AI679" t="s">
        <v>11462</v>
      </c>
      <c r="AJ679" t="s">
        <v>11463</v>
      </c>
      <c r="AK679" t="s">
        <v>11464</v>
      </c>
      <c r="AL679" t="s">
        <v>11465</v>
      </c>
      <c r="AM679" t="s">
        <v>11466</v>
      </c>
      <c r="AN679" t="s">
        <v>11467</v>
      </c>
      <c r="AO679" t="s">
        <v>11468</v>
      </c>
      <c r="AP679" t="s">
        <v>11469</v>
      </c>
      <c r="AQ679" t="s">
        <v>11470</v>
      </c>
      <c r="AR679">
        <v>0.21</v>
      </c>
      <c r="AS679" t="s">
        <v>154</v>
      </c>
      <c r="AT679">
        <v>2</v>
      </c>
      <c r="AU679">
        <v>7194.8932942471811</v>
      </c>
      <c r="AV679">
        <v>1882.148454108135</v>
      </c>
      <c r="AW679">
        <v>2207.6872800000001</v>
      </c>
      <c r="AX679">
        <v>371.68</v>
      </c>
      <c r="AY679">
        <v>256.36451898057948</v>
      </c>
      <c r="AZ679">
        <v>792.58769999999993</v>
      </c>
      <c r="BF679">
        <v>996</v>
      </c>
      <c r="BG679" t="s">
        <v>11471</v>
      </c>
      <c r="BJ679" s="1"/>
    </row>
    <row r="680" spans="1:63" ht="45" x14ac:dyDescent="0.25">
      <c r="A680">
        <v>8526</v>
      </c>
      <c r="B680" t="s">
        <v>11472</v>
      </c>
      <c r="C680" t="s">
        <v>11473</v>
      </c>
      <c r="D680" t="s">
        <v>11474</v>
      </c>
      <c r="E680" t="s">
        <v>11475</v>
      </c>
      <c r="F680" s="1">
        <v>44910</v>
      </c>
      <c r="G680" s="1">
        <v>45092</v>
      </c>
      <c r="H680" t="s">
        <v>119</v>
      </c>
      <c r="I680" t="s">
        <v>639</v>
      </c>
      <c r="J680" t="s">
        <v>2829</v>
      </c>
      <c r="K680" t="s">
        <v>120</v>
      </c>
      <c r="L680" t="s">
        <v>100</v>
      </c>
      <c r="M680" t="s">
        <v>303</v>
      </c>
      <c r="N680" t="s">
        <v>9991</v>
      </c>
      <c r="P680" t="s">
        <v>11476</v>
      </c>
      <c r="Q680" t="s">
        <v>11477</v>
      </c>
      <c r="R680" t="s">
        <v>9411</v>
      </c>
      <c r="S680" t="s">
        <v>11478</v>
      </c>
      <c r="T680" t="s">
        <v>11479</v>
      </c>
      <c r="U680" t="s">
        <v>11480</v>
      </c>
      <c r="V680" t="s">
        <v>3841</v>
      </c>
      <c r="W680" t="s">
        <v>3842</v>
      </c>
      <c r="X680" t="s">
        <v>3843</v>
      </c>
      <c r="Y680" t="s">
        <v>1671</v>
      </c>
      <c r="Z680">
        <v>485</v>
      </c>
      <c r="AA680" t="s">
        <v>9389</v>
      </c>
      <c r="AB680" t="s">
        <v>9390</v>
      </c>
      <c r="AC680" t="s">
        <v>9391</v>
      </c>
      <c r="AD680" t="s">
        <v>8926</v>
      </c>
      <c r="AE680" s="4" t="s">
        <v>11481</v>
      </c>
      <c r="AH680" t="s">
        <v>11482</v>
      </c>
      <c r="AI680" t="s">
        <v>11483</v>
      </c>
      <c r="AJ680" t="s">
        <v>11484</v>
      </c>
      <c r="AK680" t="s">
        <v>11485</v>
      </c>
      <c r="AL680" t="s">
        <v>11486</v>
      </c>
      <c r="AM680" t="s">
        <v>11487</v>
      </c>
      <c r="AN680" t="s">
        <v>11488</v>
      </c>
      <c r="AO680" t="s">
        <v>11489</v>
      </c>
      <c r="AP680" t="s">
        <v>11490</v>
      </c>
      <c r="AQ680" t="s">
        <v>11491</v>
      </c>
      <c r="AR680">
        <v>0.12</v>
      </c>
      <c r="AS680" t="s">
        <v>890</v>
      </c>
      <c r="AT680">
        <v>0</v>
      </c>
      <c r="AU680">
        <v>25863.611837605687</v>
      </c>
      <c r="AV680">
        <v>6816.2778583316594</v>
      </c>
      <c r="AW680">
        <v>1080.6795999999999</v>
      </c>
      <c r="AX680">
        <v>1779.3770470413031</v>
      </c>
      <c r="AY680">
        <v>752.44601783912549</v>
      </c>
      <c r="AZ680">
        <v>1161.4234099999999</v>
      </c>
      <c r="BA680">
        <v>1015.30096</v>
      </c>
      <c r="BB680">
        <v>25.473837666425226</v>
      </c>
      <c r="BC680">
        <v>11.881895656640115</v>
      </c>
      <c r="BD680">
        <v>6.7135540365604092</v>
      </c>
      <c r="BE680">
        <v>3.1314382070025979</v>
      </c>
      <c r="BF680">
        <v>797</v>
      </c>
      <c r="BG680" t="s">
        <v>11492</v>
      </c>
      <c r="BH680" t="s">
        <v>11492</v>
      </c>
      <c r="BJ680" s="1"/>
      <c r="BK680">
        <v>44.521859999999997</v>
      </c>
    </row>
    <row r="681" spans="1:63" x14ac:dyDescent="0.25">
      <c r="A681">
        <v>8527</v>
      </c>
      <c r="B681" t="s">
        <v>11493</v>
      </c>
      <c r="C681" t="s">
        <v>11494</v>
      </c>
      <c r="D681" t="s">
        <v>11495</v>
      </c>
      <c r="E681" t="s">
        <v>11496</v>
      </c>
      <c r="F681" s="1">
        <v>44910</v>
      </c>
      <c r="G681" s="1">
        <v>45092</v>
      </c>
      <c r="H681" t="s">
        <v>98</v>
      </c>
      <c r="I681" t="s">
        <v>639</v>
      </c>
      <c r="J681" t="s">
        <v>2829</v>
      </c>
      <c r="K681" t="s">
        <v>303</v>
      </c>
      <c r="L681" t="s">
        <v>303</v>
      </c>
      <c r="M681" t="s">
        <v>69</v>
      </c>
      <c r="N681" t="s">
        <v>9991</v>
      </c>
      <c r="P681" t="s">
        <v>11224</v>
      </c>
      <c r="Q681" t="s">
        <v>11225</v>
      </c>
      <c r="R681" t="s">
        <v>8972</v>
      </c>
      <c r="S681" t="s">
        <v>11226</v>
      </c>
      <c r="T681" t="s">
        <v>11479</v>
      </c>
      <c r="U681" t="s">
        <v>11480</v>
      </c>
      <c r="V681" t="s">
        <v>3841</v>
      </c>
      <c r="W681" t="s">
        <v>3842</v>
      </c>
      <c r="X681" t="s">
        <v>3843</v>
      </c>
      <c r="Y681" t="s">
        <v>1671</v>
      </c>
      <c r="Z681">
        <v>482</v>
      </c>
      <c r="AA681" t="s">
        <v>8951</v>
      </c>
      <c r="AB681" t="s">
        <v>8952</v>
      </c>
      <c r="AC681" t="s">
        <v>8953</v>
      </c>
      <c r="AD681" t="s">
        <v>8926</v>
      </c>
      <c r="AE681" s="4" t="s">
        <v>11497</v>
      </c>
      <c r="AH681" t="s">
        <v>11498</v>
      </c>
      <c r="AI681" t="s">
        <v>11499</v>
      </c>
      <c r="AJ681" t="s">
        <v>11500</v>
      </c>
      <c r="AK681" t="s">
        <v>11501</v>
      </c>
      <c r="AL681" t="s">
        <v>11502</v>
      </c>
      <c r="AM681" t="s">
        <v>11503</v>
      </c>
      <c r="AN681" t="s">
        <v>11504</v>
      </c>
      <c r="AO681" t="s">
        <v>11505</v>
      </c>
      <c r="AP681" t="s">
        <v>11506</v>
      </c>
      <c r="AQ681" t="s">
        <v>11507</v>
      </c>
      <c r="AR681">
        <v>0.09</v>
      </c>
      <c r="AS681" t="s">
        <v>154</v>
      </c>
      <c r="AT681">
        <v>1</v>
      </c>
      <c r="AU681">
        <v>40235.683218400547</v>
      </c>
      <c r="AV681">
        <v>8164.9898162598802</v>
      </c>
      <c r="AW681">
        <v>65.616550000000004</v>
      </c>
      <c r="AX681">
        <v>48.901264056578192</v>
      </c>
      <c r="AY681">
        <v>133.01102198895222</v>
      </c>
      <c r="AZ681">
        <v>32.006959999999999</v>
      </c>
      <c r="BF681">
        <v>797</v>
      </c>
      <c r="BG681" t="s">
        <v>11508</v>
      </c>
      <c r="BJ681" s="1"/>
    </row>
    <row r="682" spans="1:63" x14ac:dyDescent="0.25">
      <c r="A682">
        <v>8528</v>
      </c>
      <c r="B682" t="s">
        <v>11509</v>
      </c>
      <c r="C682" t="s">
        <v>11510</v>
      </c>
      <c r="D682" t="s">
        <v>11511</v>
      </c>
      <c r="E682" t="s">
        <v>11512</v>
      </c>
      <c r="F682" s="1">
        <v>44362</v>
      </c>
      <c r="G682" s="1">
        <v>44545</v>
      </c>
      <c r="H682" t="s">
        <v>119</v>
      </c>
      <c r="I682" t="s">
        <v>66</v>
      </c>
      <c r="J682" t="s">
        <v>2829</v>
      </c>
      <c r="K682" t="s">
        <v>100</v>
      </c>
      <c r="L682" t="s">
        <v>100</v>
      </c>
      <c r="M682" t="s">
        <v>69</v>
      </c>
      <c r="N682" t="s">
        <v>9991</v>
      </c>
      <c r="O682" t="s">
        <v>11513</v>
      </c>
      <c r="P682" t="s">
        <v>11224</v>
      </c>
      <c r="Q682" t="s">
        <v>11225</v>
      </c>
      <c r="R682" t="s">
        <v>8972</v>
      </c>
      <c r="S682" t="s">
        <v>11226</v>
      </c>
      <c r="T682" t="s">
        <v>11479</v>
      </c>
      <c r="U682" t="s">
        <v>11480</v>
      </c>
      <c r="V682" t="s">
        <v>3841</v>
      </c>
      <c r="W682" t="s">
        <v>3842</v>
      </c>
      <c r="X682" t="s">
        <v>3843</v>
      </c>
      <c r="Y682" t="s">
        <v>1671</v>
      </c>
      <c r="Z682">
        <v>482</v>
      </c>
      <c r="AA682" t="s">
        <v>8951</v>
      </c>
      <c r="AB682" t="s">
        <v>8952</v>
      </c>
      <c r="AC682" t="s">
        <v>8953</v>
      </c>
      <c r="AD682" t="s">
        <v>8926</v>
      </c>
      <c r="AE682" s="4" t="s">
        <v>11514</v>
      </c>
      <c r="AH682" t="s">
        <v>11515</v>
      </c>
      <c r="AI682" t="s">
        <v>11516</v>
      </c>
      <c r="AJ682" t="s">
        <v>11517</v>
      </c>
      <c r="AK682" t="s">
        <v>11518</v>
      </c>
      <c r="AL682" t="s">
        <v>11517</v>
      </c>
      <c r="AM682" t="s">
        <v>11514</v>
      </c>
      <c r="AN682" t="s">
        <v>11519</v>
      </c>
      <c r="AO682" t="s">
        <v>11520</v>
      </c>
      <c r="AP682" t="s">
        <v>11521</v>
      </c>
      <c r="AQ682" t="s">
        <v>11522</v>
      </c>
      <c r="AR682">
        <v>0.36</v>
      </c>
      <c r="AS682" t="s">
        <v>94</v>
      </c>
      <c r="AT682">
        <v>0</v>
      </c>
      <c r="AU682">
        <v>57660.086553008063</v>
      </c>
      <c r="AV682">
        <v>33624.666902080367</v>
      </c>
      <c r="AW682">
        <v>413.66326999999995</v>
      </c>
      <c r="AX682">
        <v>462.56453405657817</v>
      </c>
      <c r="AY682">
        <v>133.01102198895222</v>
      </c>
      <c r="AZ682">
        <v>32.006959999999999</v>
      </c>
      <c r="BA682">
        <v>354.65046999999998</v>
      </c>
      <c r="BB682">
        <v>162.58285672935401</v>
      </c>
      <c r="BC682">
        <v>149.12447577435162</v>
      </c>
      <c r="BD682">
        <v>94.810721390219399</v>
      </c>
      <c r="BE682">
        <v>86.962422788772898</v>
      </c>
      <c r="BF682">
        <v>250</v>
      </c>
      <c r="BG682" t="s">
        <v>11523</v>
      </c>
      <c r="BH682" t="s">
        <v>11523</v>
      </c>
      <c r="BI682">
        <v>5012</v>
      </c>
      <c r="BJ682" s="1">
        <v>44377</v>
      </c>
    </row>
    <row r="683" spans="1:63" ht="60.75" x14ac:dyDescent="0.3">
      <c r="A683">
        <v>8529</v>
      </c>
      <c r="B683" t="s">
        <v>11524</v>
      </c>
      <c r="C683" t="s">
        <v>11525</v>
      </c>
      <c r="D683" t="s">
        <v>11526</v>
      </c>
      <c r="E683" t="s">
        <v>11527</v>
      </c>
      <c r="F683" s="1">
        <v>45078</v>
      </c>
      <c r="G683" s="1">
        <v>45168</v>
      </c>
      <c r="H683" t="s">
        <v>119</v>
      </c>
      <c r="I683" t="s">
        <v>616</v>
      </c>
      <c r="K683" t="s">
        <v>120</v>
      </c>
      <c r="L683" t="s">
        <v>99</v>
      </c>
      <c r="M683" t="s">
        <v>303</v>
      </c>
      <c r="N683" t="s">
        <v>617</v>
      </c>
      <c r="O683" t="s">
        <v>11528</v>
      </c>
      <c r="P683" t="s">
        <v>956</v>
      </c>
      <c r="Q683" t="s">
        <v>957</v>
      </c>
      <c r="R683" t="s">
        <v>518</v>
      </c>
      <c r="S683" t="s">
        <v>958</v>
      </c>
      <c r="T683" t="s">
        <v>621</v>
      </c>
      <c r="U683" t="s">
        <v>622</v>
      </c>
      <c r="V683" t="s">
        <v>623</v>
      </c>
      <c r="W683" t="s">
        <v>624</v>
      </c>
      <c r="Z683">
        <v>474</v>
      </c>
      <c r="AA683" t="s">
        <v>346</v>
      </c>
      <c r="AB683" t="s">
        <v>347</v>
      </c>
      <c r="AC683" t="s">
        <v>348</v>
      </c>
      <c r="AD683" t="s">
        <v>82</v>
      </c>
      <c r="AE683" s="4" t="s">
        <v>11529</v>
      </c>
      <c r="AF683" s="3">
        <f>4900000+3070000+1830000</f>
        <v>9800000</v>
      </c>
      <c r="AG683" s="3" t="s">
        <v>19447</v>
      </c>
      <c r="AH683" t="s">
        <v>11530</v>
      </c>
      <c r="AI683" t="s">
        <v>11531</v>
      </c>
      <c r="AJ683" t="s">
        <v>11532</v>
      </c>
      <c r="AK683" t="s">
        <v>11533</v>
      </c>
      <c r="AL683" t="s">
        <v>11534</v>
      </c>
      <c r="AM683" t="s">
        <v>11535</v>
      </c>
      <c r="AN683" t="s">
        <v>11527</v>
      </c>
      <c r="AO683" t="s">
        <v>11536</v>
      </c>
      <c r="AP683" t="s">
        <v>11537</v>
      </c>
      <c r="AQ683" t="s">
        <v>11538</v>
      </c>
      <c r="AR683">
        <v>0.1</v>
      </c>
      <c r="AS683" t="s">
        <v>94</v>
      </c>
      <c r="AT683">
        <v>0</v>
      </c>
      <c r="AU683">
        <v>71059.831803693844</v>
      </c>
      <c r="AV683">
        <v>15955.832286496032</v>
      </c>
      <c r="AW683">
        <v>3397.1471999999999</v>
      </c>
      <c r="AX683">
        <v>3014.1203199999968</v>
      </c>
      <c r="AY683">
        <v>848.6028791865167</v>
      </c>
      <c r="AZ683">
        <v>1036.8652726999999</v>
      </c>
      <c r="BA683">
        <v>1917.7828666666669</v>
      </c>
      <c r="BB683">
        <v>37.053116407909215</v>
      </c>
      <c r="BC683">
        <v>24.050184134252149</v>
      </c>
      <c r="BD683">
        <v>8.3199368207043953</v>
      </c>
      <c r="BE683">
        <v>5.4002478582496085</v>
      </c>
      <c r="BF683">
        <v>873</v>
      </c>
      <c r="BG683" t="s">
        <v>11539</v>
      </c>
      <c r="BH683" t="s">
        <v>11540</v>
      </c>
      <c r="BJ683" s="1"/>
      <c r="BK683">
        <v>29.265979999999999</v>
      </c>
    </row>
    <row r="684" spans="1:63" ht="60.75" x14ac:dyDescent="0.3">
      <c r="A684">
        <v>8530</v>
      </c>
      <c r="B684" t="s">
        <v>11541</v>
      </c>
      <c r="C684" t="s">
        <v>11542</v>
      </c>
      <c r="D684" t="s">
        <v>11543</v>
      </c>
      <c r="E684" t="s">
        <v>11544</v>
      </c>
      <c r="F684" s="1">
        <v>44742</v>
      </c>
      <c r="G684" s="1">
        <v>44804</v>
      </c>
      <c r="H684" t="s">
        <v>119</v>
      </c>
      <c r="I684" t="s">
        <v>616</v>
      </c>
      <c r="K684" t="s">
        <v>120</v>
      </c>
      <c r="L684" t="s">
        <v>99</v>
      </c>
      <c r="M684" t="s">
        <v>303</v>
      </c>
      <c r="N684" t="s">
        <v>617</v>
      </c>
      <c r="O684" t="s">
        <v>11545</v>
      </c>
      <c r="P684" t="s">
        <v>834</v>
      </c>
      <c r="Q684" t="s">
        <v>835</v>
      </c>
      <c r="R684" t="s">
        <v>518</v>
      </c>
      <c r="S684" t="s">
        <v>836</v>
      </c>
      <c r="T684" t="s">
        <v>837</v>
      </c>
      <c r="U684" t="s">
        <v>838</v>
      </c>
      <c r="V684" t="s">
        <v>623</v>
      </c>
      <c r="W684" t="s">
        <v>624</v>
      </c>
      <c r="Z684">
        <v>474</v>
      </c>
      <c r="AA684" t="s">
        <v>346</v>
      </c>
      <c r="AB684" t="s">
        <v>347</v>
      </c>
      <c r="AC684" t="s">
        <v>348</v>
      </c>
      <c r="AD684" t="s">
        <v>82</v>
      </c>
      <c r="AE684" s="4" t="s">
        <v>11546</v>
      </c>
      <c r="AF684" s="3">
        <f>5250000+1830000</f>
        <v>7080000</v>
      </c>
      <c r="AG684" s="3" t="s">
        <v>19447</v>
      </c>
      <c r="AH684" t="s">
        <v>11547</v>
      </c>
      <c r="AI684" t="s">
        <v>11548</v>
      </c>
      <c r="AJ684" t="s">
        <v>11549</v>
      </c>
      <c r="AK684" t="s">
        <v>11550</v>
      </c>
      <c r="AL684" t="s">
        <v>11551</v>
      </c>
      <c r="AM684" t="s">
        <v>11552</v>
      </c>
      <c r="AN684" t="s">
        <v>11544</v>
      </c>
      <c r="AO684" t="s">
        <v>11553</v>
      </c>
      <c r="AP684" t="s">
        <v>11554</v>
      </c>
      <c r="AQ684" t="s">
        <v>11555</v>
      </c>
      <c r="AR684">
        <v>0.1</v>
      </c>
      <c r="AS684" t="s">
        <v>94</v>
      </c>
      <c r="AT684">
        <v>0</v>
      </c>
      <c r="AU684">
        <v>215300.3386162743</v>
      </c>
      <c r="AV684">
        <v>51412.297208474709</v>
      </c>
      <c r="AW684">
        <v>1661.69172</v>
      </c>
      <c r="AX684">
        <v>2941.1581199999969</v>
      </c>
      <c r="AY684">
        <v>900.03335671297225</v>
      </c>
      <c r="AZ684">
        <v>1137.3844664999999</v>
      </c>
      <c r="BA684">
        <v>1371.150546666667</v>
      </c>
      <c r="BB684">
        <v>157.02166267568487</v>
      </c>
      <c r="BC684">
        <v>85.827121202700852</v>
      </c>
      <c r="BD684">
        <v>37.495734756085305</v>
      </c>
      <c r="BE684">
        <v>20.494949019497255</v>
      </c>
      <c r="BF684">
        <v>509</v>
      </c>
      <c r="BG684" t="s">
        <v>11556</v>
      </c>
      <c r="BH684" t="s">
        <v>11557</v>
      </c>
      <c r="BJ684" s="1"/>
      <c r="BK684">
        <v>68.718549999999993</v>
      </c>
    </row>
    <row r="685" spans="1:63" ht="45.75" x14ac:dyDescent="0.3">
      <c r="A685">
        <v>8531</v>
      </c>
      <c r="B685" t="s">
        <v>11558</v>
      </c>
      <c r="C685" t="s">
        <v>11559</v>
      </c>
      <c r="D685" t="s">
        <v>11560</v>
      </c>
      <c r="E685" t="s">
        <v>11561</v>
      </c>
      <c r="F685" s="1">
        <v>44862</v>
      </c>
      <c r="G685" s="1">
        <v>44924</v>
      </c>
      <c r="H685" t="s">
        <v>119</v>
      </c>
      <c r="I685" t="s">
        <v>616</v>
      </c>
      <c r="K685" t="s">
        <v>120</v>
      </c>
      <c r="L685" t="s">
        <v>99</v>
      </c>
      <c r="M685" t="s">
        <v>303</v>
      </c>
      <c r="N685" t="s">
        <v>617</v>
      </c>
      <c r="O685" t="s">
        <v>11562</v>
      </c>
      <c r="P685" t="s">
        <v>956</v>
      </c>
      <c r="Q685" t="s">
        <v>957</v>
      </c>
      <c r="R685" t="s">
        <v>518</v>
      </c>
      <c r="S685" t="s">
        <v>958</v>
      </c>
      <c r="T685" t="s">
        <v>837</v>
      </c>
      <c r="U685" t="s">
        <v>838</v>
      </c>
      <c r="V685" t="s">
        <v>623</v>
      </c>
      <c r="W685" t="s">
        <v>624</v>
      </c>
      <c r="Z685">
        <v>474</v>
      </c>
      <c r="AA685" t="s">
        <v>346</v>
      </c>
      <c r="AB685" t="s">
        <v>347</v>
      </c>
      <c r="AC685" t="s">
        <v>348</v>
      </c>
      <c r="AD685" t="s">
        <v>82</v>
      </c>
      <c r="AE685" s="4" t="s">
        <v>11563</v>
      </c>
      <c r="AF685" s="3">
        <f>4600000+1420000+3140000</f>
        <v>9160000</v>
      </c>
      <c r="AG685" s="3" t="s">
        <v>19447</v>
      </c>
      <c r="AH685" t="s">
        <v>11564</v>
      </c>
      <c r="AI685" t="s">
        <v>11565</v>
      </c>
      <c r="AJ685" t="s">
        <v>11566</v>
      </c>
      <c r="AK685" t="s">
        <v>2020</v>
      </c>
      <c r="AL685" t="s">
        <v>11567</v>
      </c>
      <c r="AM685" t="s">
        <v>11568</v>
      </c>
      <c r="AN685" t="s">
        <v>11569</v>
      </c>
      <c r="AO685" t="s">
        <v>11570</v>
      </c>
      <c r="AP685" t="s">
        <v>11571</v>
      </c>
      <c r="AQ685" t="s">
        <v>11561</v>
      </c>
      <c r="AR685">
        <v>0.1</v>
      </c>
      <c r="AS685" t="s">
        <v>94</v>
      </c>
      <c r="AT685">
        <v>0</v>
      </c>
      <c r="AU685">
        <v>794404.99109768798</v>
      </c>
      <c r="AV685">
        <v>193327.47575225859</v>
      </c>
      <c r="AW685">
        <v>2971.8049099999998</v>
      </c>
      <c r="AX685">
        <v>3530.8605099999968</v>
      </c>
      <c r="AY685">
        <v>822.88764042328887</v>
      </c>
      <c r="AZ685">
        <v>1003.8931408</v>
      </c>
      <c r="BA685">
        <v>2293.5400366666668</v>
      </c>
      <c r="BB685">
        <v>346.36630640738332</v>
      </c>
      <c r="BC685">
        <v>240.91617580799891</v>
      </c>
      <c r="BD685">
        <v>84.29217395883461</v>
      </c>
      <c r="BE685">
        <v>58.629687198327737</v>
      </c>
      <c r="BF685">
        <v>629</v>
      </c>
      <c r="BG685" t="s">
        <v>11572</v>
      </c>
      <c r="BH685" t="s">
        <v>11573</v>
      </c>
      <c r="BJ685" s="1"/>
      <c r="BK685">
        <v>26.827159999999999</v>
      </c>
    </row>
    <row r="686" spans="1:63" ht="60.75" x14ac:dyDescent="0.3">
      <c r="A686">
        <v>8532</v>
      </c>
      <c r="B686" t="s">
        <v>11574</v>
      </c>
      <c r="C686" t="s">
        <v>11575</v>
      </c>
      <c r="D686" t="s">
        <v>11576</v>
      </c>
      <c r="E686" t="s">
        <v>11577</v>
      </c>
      <c r="F686" s="1">
        <v>45275</v>
      </c>
      <c r="G686" s="1">
        <v>45290</v>
      </c>
      <c r="H686" t="s">
        <v>119</v>
      </c>
      <c r="I686" t="s">
        <v>616</v>
      </c>
      <c r="K686" t="s">
        <v>120</v>
      </c>
      <c r="L686" t="s">
        <v>99</v>
      </c>
      <c r="M686" t="s">
        <v>303</v>
      </c>
      <c r="N686" t="s">
        <v>617</v>
      </c>
      <c r="O686" t="s">
        <v>11578</v>
      </c>
      <c r="P686" t="s">
        <v>11579</v>
      </c>
      <c r="Q686" t="s">
        <v>11580</v>
      </c>
      <c r="R686" t="s">
        <v>518</v>
      </c>
      <c r="S686" t="s">
        <v>11581</v>
      </c>
      <c r="T686" t="s">
        <v>837</v>
      </c>
      <c r="U686" t="s">
        <v>838</v>
      </c>
      <c r="V686" t="s">
        <v>623</v>
      </c>
      <c r="W686" t="s">
        <v>624</v>
      </c>
      <c r="Z686">
        <v>474</v>
      </c>
      <c r="AA686" t="s">
        <v>346</v>
      </c>
      <c r="AB686" t="s">
        <v>347</v>
      </c>
      <c r="AC686" t="s">
        <v>348</v>
      </c>
      <c r="AD686" t="s">
        <v>82</v>
      </c>
      <c r="AE686" s="4" t="s">
        <v>11582</v>
      </c>
      <c r="AF686" s="3">
        <f>14200000+4400000+9800000</f>
        <v>28400000</v>
      </c>
      <c r="AG686" s="3" t="s">
        <v>19447</v>
      </c>
      <c r="AH686" t="s">
        <v>11583</v>
      </c>
      <c r="AI686" t="s">
        <v>11584</v>
      </c>
      <c r="AJ686" t="s">
        <v>11585</v>
      </c>
      <c r="AK686" t="s">
        <v>11586</v>
      </c>
      <c r="AL686" t="s">
        <v>11587</v>
      </c>
      <c r="AM686" t="s">
        <v>11588</v>
      </c>
      <c r="AN686" t="s">
        <v>11589</v>
      </c>
      <c r="AO686" t="s">
        <v>11590</v>
      </c>
      <c r="AP686" t="s">
        <v>11591</v>
      </c>
      <c r="AQ686" t="s">
        <v>11592</v>
      </c>
      <c r="AR686">
        <v>0.1</v>
      </c>
      <c r="AS686" t="s">
        <v>94</v>
      </c>
      <c r="AT686">
        <v>0</v>
      </c>
      <c r="AU686">
        <v>149100.62765393677</v>
      </c>
      <c r="AV686">
        <v>33577.662271143163</v>
      </c>
      <c r="AW686">
        <v>12518.94688</v>
      </c>
      <c r="AX686">
        <v>6105.5956800000004</v>
      </c>
      <c r="AY686">
        <v>6972.0621863345496</v>
      </c>
      <c r="AZ686">
        <v>3666.4920699999998</v>
      </c>
      <c r="BA686">
        <v>3261.37464</v>
      </c>
      <c r="BB686">
        <v>45.717111375446514</v>
      </c>
      <c r="BC686">
        <v>21.521867249368135</v>
      </c>
      <c r="BD686">
        <v>10.295555088741095</v>
      </c>
      <c r="BE686">
        <v>4.8467535067722407</v>
      </c>
      <c r="BF686">
        <v>995</v>
      </c>
      <c r="BG686" t="s">
        <v>11593</v>
      </c>
      <c r="BH686" t="s">
        <v>11594</v>
      </c>
      <c r="BJ686" s="1"/>
      <c r="BK686">
        <v>93.412729999999996</v>
      </c>
    </row>
    <row r="687" spans="1:63" ht="30.75" x14ac:dyDescent="0.3">
      <c r="A687">
        <v>8533</v>
      </c>
      <c r="B687" t="s">
        <v>11595</v>
      </c>
      <c r="C687" t="s">
        <v>11596</v>
      </c>
      <c r="D687" t="s">
        <v>11597</v>
      </c>
      <c r="E687" t="s">
        <v>11598</v>
      </c>
      <c r="F687" s="1">
        <v>46153</v>
      </c>
      <c r="G687" s="1">
        <v>46275</v>
      </c>
      <c r="H687" t="s">
        <v>119</v>
      </c>
      <c r="I687" t="s">
        <v>66</v>
      </c>
      <c r="K687" t="s">
        <v>99</v>
      </c>
      <c r="L687" t="s">
        <v>99</v>
      </c>
      <c r="M687" t="s">
        <v>69</v>
      </c>
      <c r="N687" t="s">
        <v>492</v>
      </c>
      <c r="P687" t="s">
        <v>11599</v>
      </c>
      <c r="Q687" t="s">
        <v>11600</v>
      </c>
      <c r="R687" t="s">
        <v>267</v>
      </c>
      <c r="S687" t="s">
        <v>11601</v>
      </c>
      <c r="T687" t="s">
        <v>1125</v>
      </c>
      <c r="U687" t="s">
        <v>1126</v>
      </c>
      <c r="V687" t="s">
        <v>141</v>
      </c>
      <c r="W687" t="s">
        <v>142</v>
      </c>
      <c r="Z687">
        <v>478</v>
      </c>
      <c r="AA687" t="s">
        <v>79</v>
      </c>
      <c r="AB687" t="s">
        <v>80</v>
      </c>
      <c r="AC687" t="s">
        <v>81</v>
      </c>
      <c r="AD687" t="s">
        <v>82</v>
      </c>
      <c r="AE687" s="4" t="s">
        <v>11602</v>
      </c>
      <c r="AF687" s="3">
        <v>56154000</v>
      </c>
      <c r="AG687" t="s">
        <v>19447</v>
      </c>
      <c r="AH687" t="s">
        <v>11603</v>
      </c>
      <c r="AI687" t="s">
        <v>11604</v>
      </c>
      <c r="AJ687" t="s">
        <v>11605</v>
      </c>
      <c r="AK687" t="s">
        <v>11606</v>
      </c>
      <c r="AL687" t="s">
        <v>11607</v>
      </c>
      <c r="AM687" t="s">
        <v>11608</v>
      </c>
      <c r="AN687" t="s">
        <v>11609</v>
      </c>
      <c r="AO687" t="s">
        <v>11610</v>
      </c>
      <c r="AP687" t="s">
        <v>11611</v>
      </c>
      <c r="AQ687" t="s">
        <v>11612</v>
      </c>
      <c r="AR687">
        <v>0.25</v>
      </c>
      <c r="AS687" t="s">
        <v>94</v>
      </c>
      <c r="AT687">
        <v>0</v>
      </c>
      <c r="AU687">
        <v>157658.12043798718</v>
      </c>
      <c r="AV687">
        <v>66615.167656211677</v>
      </c>
      <c r="AW687">
        <v>143.45128</v>
      </c>
      <c r="AX687">
        <v>2148.8520800000001</v>
      </c>
      <c r="AY687">
        <v>1426.1378708785408</v>
      </c>
      <c r="AZ687">
        <v>1122.6526284399999</v>
      </c>
      <c r="BA687">
        <v>1223.21928</v>
      </c>
      <c r="BB687">
        <v>128.88786419225437</v>
      </c>
      <c r="BC687">
        <v>67.206619368586715</v>
      </c>
      <c r="BD687">
        <v>54.458892812915501</v>
      </c>
      <c r="BE687">
        <v>28.396762592425866</v>
      </c>
      <c r="BF687">
        <v>1980</v>
      </c>
      <c r="BG687" t="s">
        <v>11613</v>
      </c>
      <c r="BH687" t="s">
        <v>11614</v>
      </c>
      <c r="BJ687" s="1"/>
      <c r="BK687">
        <v>24.647020000000001</v>
      </c>
    </row>
    <row r="688" spans="1:63" ht="30.75" x14ac:dyDescent="0.3">
      <c r="A688">
        <v>8534</v>
      </c>
      <c r="B688" t="s">
        <v>11615</v>
      </c>
      <c r="C688" t="s">
        <v>11616</v>
      </c>
      <c r="D688" t="s">
        <v>11617</v>
      </c>
      <c r="E688" t="s">
        <v>11618</v>
      </c>
      <c r="F688" s="1">
        <v>46892</v>
      </c>
      <c r="G688" s="1">
        <v>46986</v>
      </c>
      <c r="H688" t="s">
        <v>119</v>
      </c>
      <c r="I688" t="s">
        <v>66</v>
      </c>
      <c r="K688" t="s">
        <v>303</v>
      </c>
      <c r="L688" t="s">
        <v>99</v>
      </c>
      <c r="M688" t="s">
        <v>69</v>
      </c>
      <c r="N688" t="s">
        <v>492</v>
      </c>
      <c r="P688" t="s">
        <v>11599</v>
      </c>
      <c r="Q688" t="s">
        <v>11600</v>
      </c>
      <c r="R688" t="s">
        <v>267</v>
      </c>
      <c r="S688" t="s">
        <v>11601</v>
      </c>
      <c r="T688" t="s">
        <v>1125</v>
      </c>
      <c r="U688" t="s">
        <v>1126</v>
      </c>
      <c r="V688" t="s">
        <v>141</v>
      </c>
      <c r="W688" t="s">
        <v>142</v>
      </c>
      <c r="Z688">
        <v>478</v>
      </c>
      <c r="AA688" t="s">
        <v>79</v>
      </c>
      <c r="AB688" t="s">
        <v>80</v>
      </c>
      <c r="AC688" t="s">
        <v>81</v>
      </c>
      <c r="AD688" t="s">
        <v>82</v>
      </c>
      <c r="AE688" s="4" t="s">
        <v>11619</v>
      </c>
      <c r="AF688" s="16">
        <v>390790437.31</v>
      </c>
      <c r="AG688" t="s">
        <v>19447</v>
      </c>
      <c r="AH688" t="s">
        <v>11620</v>
      </c>
      <c r="AI688" t="s">
        <v>11621</v>
      </c>
      <c r="AJ688" t="s">
        <v>11622</v>
      </c>
      <c r="AK688" t="s">
        <v>11623</v>
      </c>
      <c r="AL688" t="s">
        <v>11624</v>
      </c>
      <c r="AM688" t="s">
        <v>11625</v>
      </c>
      <c r="AN688" t="s">
        <v>11626</v>
      </c>
      <c r="AO688" t="s">
        <v>11627</v>
      </c>
      <c r="AP688" t="s">
        <v>11628</v>
      </c>
      <c r="AQ688" t="s">
        <v>11629</v>
      </c>
      <c r="AR688">
        <v>0.15</v>
      </c>
      <c r="AS688" t="s">
        <v>94</v>
      </c>
      <c r="AT688">
        <v>0</v>
      </c>
      <c r="AU688">
        <v>656618.69290323951</v>
      </c>
      <c r="AV688">
        <v>206134.37113463503</v>
      </c>
      <c r="AW688">
        <v>3914.4448000000002</v>
      </c>
      <c r="AX688">
        <v>1365.7408</v>
      </c>
      <c r="AY688">
        <v>1246.5343009328176</v>
      </c>
      <c r="AZ688">
        <v>1011.7586415600001</v>
      </c>
      <c r="BA688">
        <v>562.60559999999998</v>
      </c>
      <c r="BB688">
        <v>1167.1030165772247</v>
      </c>
      <c r="BC688">
        <v>417.06910991106588</v>
      </c>
      <c r="BD688">
        <v>366.3923201877746</v>
      </c>
      <c r="BE688">
        <v>130.93181723333691</v>
      </c>
      <c r="BF688">
        <v>2691</v>
      </c>
      <c r="BG688" t="s">
        <v>11630</v>
      </c>
      <c r="BH688" t="s">
        <v>11631</v>
      </c>
      <c r="BJ688" s="1"/>
      <c r="BK688">
        <v>52.032600000000002</v>
      </c>
    </row>
    <row r="689" spans="1:63" ht="30.75" x14ac:dyDescent="0.3">
      <c r="A689">
        <v>8535</v>
      </c>
      <c r="B689" t="s">
        <v>11632</v>
      </c>
      <c r="C689" t="s">
        <v>11633</v>
      </c>
      <c r="D689" t="s">
        <v>11634</v>
      </c>
      <c r="E689" t="s">
        <v>11635</v>
      </c>
      <c r="F689" s="1">
        <v>46199</v>
      </c>
      <c r="G689" s="1">
        <v>46491</v>
      </c>
      <c r="H689" t="s">
        <v>119</v>
      </c>
      <c r="I689" t="s">
        <v>66</v>
      </c>
      <c r="K689" t="s">
        <v>99</v>
      </c>
      <c r="L689" t="s">
        <v>99</v>
      </c>
      <c r="M689" t="s">
        <v>69</v>
      </c>
      <c r="P689" t="s">
        <v>11636</v>
      </c>
      <c r="Q689" t="s">
        <v>11637</v>
      </c>
      <c r="R689" t="s">
        <v>267</v>
      </c>
      <c r="S689" t="s">
        <v>11638</v>
      </c>
      <c r="Z689">
        <v>464</v>
      </c>
      <c r="AA689" t="s">
        <v>430</v>
      </c>
      <c r="AB689" t="s">
        <v>431</v>
      </c>
      <c r="AC689" t="s">
        <v>432</v>
      </c>
      <c r="AD689" t="s">
        <v>433</v>
      </c>
      <c r="AE689" s="4" t="s">
        <v>11639</v>
      </c>
      <c r="AF689" s="16">
        <v>390790437.31</v>
      </c>
      <c r="AG689" t="s">
        <v>19447</v>
      </c>
      <c r="AH689" t="s">
        <v>11640</v>
      </c>
      <c r="AI689" t="s">
        <v>11641</v>
      </c>
      <c r="AK689" t="s">
        <v>11642</v>
      </c>
      <c r="AL689" t="s">
        <v>11643</v>
      </c>
      <c r="AM689" t="s">
        <v>11644</v>
      </c>
      <c r="AN689" t="s">
        <v>11645</v>
      </c>
      <c r="AO689" t="s">
        <v>11646</v>
      </c>
      <c r="AP689" t="s">
        <v>11647</v>
      </c>
      <c r="AQ689" t="s">
        <v>11648</v>
      </c>
      <c r="AR689">
        <v>0.25</v>
      </c>
      <c r="AS689" t="s">
        <v>94</v>
      </c>
      <c r="AT689">
        <v>0</v>
      </c>
      <c r="AU689">
        <v>93553.066699329211</v>
      </c>
      <c r="AV689">
        <v>40073.740244216096</v>
      </c>
      <c r="AW689">
        <v>1961.5187900000003</v>
      </c>
      <c r="AX689">
        <v>178.69963369999999</v>
      </c>
      <c r="AY689">
        <v>115.34757675787722</v>
      </c>
      <c r="AZ689">
        <v>162.25206345599997</v>
      </c>
      <c r="BF689">
        <v>2196</v>
      </c>
      <c r="BH689" t="s">
        <v>11649</v>
      </c>
      <c r="BJ689" s="1"/>
    </row>
    <row r="690" spans="1:63" ht="30.75" x14ac:dyDescent="0.3">
      <c r="A690">
        <v>8536</v>
      </c>
      <c r="B690" t="s">
        <v>11650</v>
      </c>
      <c r="C690" t="s">
        <v>11651</v>
      </c>
      <c r="D690" t="s">
        <v>11652</v>
      </c>
      <c r="E690" t="s">
        <v>11653</v>
      </c>
      <c r="F690" s="1">
        <v>45749</v>
      </c>
      <c r="G690" s="1">
        <v>46846</v>
      </c>
      <c r="H690" t="s">
        <v>119</v>
      </c>
      <c r="I690" t="s">
        <v>66</v>
      </c>
      <c r="K690" t="s">
        <v>100</v>
      </c>
      <c r="L690" t="s">
        <v>100</v>
      </c>
      <c r="M690" t="s">
        <v>69</v>
      </c>
      <c r="N690" t="s">
        <v>492</v>
      </c>
      <c r="P690" t="s">
        <v>11599</v>
      </c>
      <c r="Q690" t="s">
        <v>11600</v>
      </c>
      <c r="R690" t="s">
        <v>267</v>
      </c>
      <c r="S690" t="s">
        <v>11601</v>
      </c>
      <c r="T690" t="s">
        <v>1125</v>
      </c>
      <c r="U690" t="s">
        <v>1126</v>
      </c>
      <c r="V690" t="s">
        <v>141</v>
      </c>
      <c r="W690" t="s">
        <v>142</v>
      </c>
      <c r="Z690">
        <v>478</v>
      </c>
      <c r="AA690" t="s">
        <v>79</v>
      </c>
      <c r="AB690" t="s">
        <v>80</v>
      </c>
      <c r="AC690" t="s">
        <v>81</v>
      </c>
      <c r="AD690" t="s">
        <v>82</v>
      </c>
      <c r="AE690" s="4" t="s">
        <v>11654</v>
      </c>
      <c r="AF690" s="16">
        <v>381348740.16000003</v>
      </c>
      <c r="AG690" t="s">
        <v>19447</v>
      </c>
      <c r="AH690" t="s">
        <v>11655</v>
      </c>
      <c r="AI690" t="s">
        <v>11656</v>
      </c>
      <c r="AJ690" t="s">
        <v>11657</v>
      </c>
      <c r="AK690" t="s">
        <v>11658</v>
      </c>
      <c r="AL690" t="s">
        <v>11659</v>
      </c>
      <c r="AM690" t="s">
        <v>11660</v>
      </c>
      <c r="AN690" t="s">
        <v>11661</v>
      </c>
      <c r="AO690" t="s">
        <v>11662</v>
      </c>
      <c r="AP690" t="s">
        <v>11663</v>
      </c>
      <c r="AQ690" t="s">
        <v>11664</v>
      </c>
      <c r="AR690">
        <v>0.36</v>
      </c>
      <c r="AS690" t="s">
        <v>94</v>
      </c>
      <c r="AT690">
        <v>0</v>
      </c>
      <c r="AU690">
        <v>170766.76838756417</v>
      </c>
      <c r="AV690">
        <v>95347.429504128027</v>
      </c>
      <c r="AW690">
        <v>3156.8109900000004</v>
      </c>
      <c r="AX690">
        <v>3074.6135333000002</v>
      </c>
      <c r="AY690">
        <v>734.1609289069329</v>
      </c>
      <c r="AZ690">
        <v>1160.2889627039999</v>
      </c>
      <c r="BA690">
        <v>1328.9484399999999</v>
      </c>
      <c r="BB690">
        <v>128.49766269906164</v>
      </c>
      <c r="BC690">
        <v>68.602041814920611</v>
      </c>
      <c r="BD690">
        <v>71.746522765117987</v>
      </c>
      <c r="BE690">
        <v>38.303871459007638</v>
      </c>
      <c r="BF690">
        <v>2551</v>
      </c>
      <c r="BG690" t="s">
        <v>11665</v>
      </c>
      <c r="BH690" t="s">
        <v>11666</v>
      </c>
      <c r="BJ690" s="1"/>
      <c r="BK690">
        <v>127.59171000000001</v>
      </c>
    </row>
    <row r="691" spans="1:63" ht="30.75" x14ac:dyDescent="0.3">
      <c r="A691">
        <v>8537</v>
      </c>
      <c r="B691" t="s">
        <v>11667</v>
      </c>
      <c r="C691" t="s">
        <v>11668</v>
      </c>
      <c r="D691" t="s">
        <v>11669</v>
      </c>
      <c r="E691" t="s">
        <v>11670</v>
      </c>
      <c r="F691" s="1">
        <v>46524</v>
      </c>
      <c r="G691" s="1">
        <v>46650</v>
      </c>
      <c r="H691" t="s">
        <v>119</v>
      </c>
      <c r="I691" t="s">
        <v>66</v>
      </c>
      <c r="K691" t="s">
        <v>120</v>
      </c>
      <c r="L691" t="s">
        <v>99</v>
      </c>
      <c r="M691" t="s">
        <v>69</v>
      </c>
      <c r="P691" t="s">
        <v>11599</v>
      </c>
      <c r="Q691" t="s">
        <v>11600</v>
      </c>
      <c r="R691" t="s">
        <v>267</v>
      </c>
      <c r="S691" t="s">
        <v>11601</v>
      </c>
      <c r="Z691">
        <v>464</v>
      </c>
      <c r="AA691" t="s">
        <v>430</v>
      </c>
      <c r="AB691" t="s">
        <v>431</v>
      </c>
      <c r="AC691" t="s">
        <v>432</v>
      </c>
      <c r="AD691" t="s">
        <v>433</v>
      </c>
      <c r="AE691" s="4" t="s">
        <v>11671</v>
      </c>
      <c r="AF691" s="16">
        <v>704793984.72000003</v>
      </c>
      <c r="AG691" t="s">
        <v>19447</v>
      </c>
      <c r="AH691" t="s">
        <v>11672</v>
      </c>
      <c r="AI691" t="s">
        <v>11673</v>
      </c>
      <c r="AJ691" t="s">
        <v>11674</v>
      </c>
      <c r="AK691" t="s">
        <v>11675</v>
      </c>
      <c r="AL691" t="s">
        <v>11676</v>
      </c>
      <c r="AM691" t="s">
        <v>11677</v>
      </c>
      <c r="AN691" t="s">
        <v>11678</v>
      </c>
      <c r="AO691" t="s">
        <v>11679</v>
      </c>
      <c r="AP691" t="s">
        <v>11680</v>
      </c>
      <c r="AQ691" t="s">
        <v>11681</v>
      </c>
      <c r="AR691">
        <v>0.1</v>
      </c>
      <c r="AS691" t="s">
        <v>94</v>
      </c>
      <c r="AT691">
        <v>0</v>
      </c>
      <c r="AU691">
        <v>2202205.4382322719</v>
      </c>
      <c r="AV691">
        <v>540010.1723677254</v>
      </c>
      <c r="AW691">
        <v>4755.2489400000004</v>
      </c>
      <c r="AX691">
        <v>1552.1685697999999</v>
      </c>
      <c r="AY691">
        <v>517.38427633144931</v>
      </c>
      <c r="AZ691">
        <v>745.21820142400009</v>
      </c>
      <c r="BA691">
        <v>666.59721999999999</v>
      </c>
      <c r="BB691">
        <v>3303.6522988083743</v>
      </c>
      <c r="BC691">
        <v>1559.839483840643</v>
      </c>
      <c r="BD691">
        <v>810.09964663177766</v>
      </c>
      <c r="BE691">
        <v>382.49346491983681</v>
      </c>
      <c r="BF691">
        <v>2355</v>
      </c>
      <c r="BG691" t="s">
        <v>11682</v>
      </c>
      <c r="BH691" t="s">
        <v>11683</v>
      </c>
      <c r="BJ691" s="1"/>
      <c r="BK691">
        <v>17.446809999999999</v>
      </c>
    </row>
    <row r="692" spans="1:63" ht="30.75" x14ac:dyDescent="0.3">
      <c r="A692">
        <v>8538</v>
      </c>
      <c r="B692" t="s">
        <v>11684</v>
      </c>
      <c r="C692" t="s">
        <v>11685</v>
      </c>
      <c r="D692" t="s">
        <v>11686</v>
      </c>
      <c r="E692" t="s">
        <v>11687</v>
      </c>
      <c r="F692" s="1">
        <v>46034</v>
      </c>
      <c r="G692" s="1">
        <v>46217</v>
      </c>
      <c r="H692" t="s">
        <v>98</v>
      </c>
      <c r="I692" t="s">
        <v>66</v>
      </c>
      <c r="K692" t="s">
        <v>99</v>
      </c>
      <c r="L692" t="s">
        <v>120</v>
      </c>
      <c r="M692" t="s">
        <v>69</v>
      </c>
      <c r="P692" t="s">
        <v>11688</v>
      </c>
      <c r="Q692" t="s">
        <v>11689</v>
      </c>
      <c r="R692" t="s">
        <v>267</v>
      </c>
      <c r="S692" t="s">
        <v>11690</v>
      </c>
      <c r="T692" t="s">
        <v>11691</v>
      </c>
      <c r="U692" t="s">
        <v>11692</v>
      </c>
      <c r="V692" t="s">
        <v>1259</v>
      </c>
      <c r="W692" t="s">
        <v>1260</v>
      </c>
      <c r="X692" t="s">
        <v>1261</v>
      </c>
      <c r="Y692" t="s">
        <v>1262</v>
      </c>
      <c r="Z692">
        <v>478</v>
      </c>
      <c r="AA692" t="s">
        <v>79</v>
      </c>
      <c r="AB692" t="s">
        <v>80</v>
      </c>
      <c r="AC692" t="s">
        <v>81</v>
      </c>
      <c r="AD692" t="s">
        <v>82</v>
      </c>
      <c r="AE692" s="4" t="s">
        <v>11693</v>
      </c>
      <c r="AF692" s="16">
        <v>82516489.200000003</v>
      </c>
      <c r="AG692" t="s">
        <v>19447</v>
      </c>
      <c r="AH692" t="s">
        <v>11694</v>
      </c>
      <c r="AI692" t="s">
        <v>11695</v>
      </c>
      <c r="AJ692" t="s">
        <v>11696</v>
      </c>
      <c r="AK692" t="s">
        <v>11697</v>
      </c>
      <c r="AL692" t="s">
        <v>11698</v>
      </c>
      <c r="AM692" t="s">
        <v>11699</v>
      </c>
      <c r="AN692" t="s">
        <v>11700</v>
      </c>
      <c r="AO692" t="s">
        <v>11701</v>
      </c>
      <c r="AP692" t="s">
        <v>11702</v>
      </c>
      <c r="AQ692" t="s">
        <v>11703</v>
      </c>
      <c r="AR692">
        <v>0.1</v>
      </c>
      <c r="AS692" t="s">
        <v>154</v>
      </c>
      <c r="AT692">
        <v>2</v>
      </c>
      <c r="AU692">
        <v>118370.71844903889</v>
      </c>
      <c r="AV692">
        <v>21158.056090774593</v>
      </c>
      <c r="AX692">
        <v>38.912402899999996</v>
      </c>
      <c r="AY692">
        <v>25.117294800258978</v>
      </c>
      <c r="AZ692">
        <v>35.330893151999994</v>
      </c>
      <c r="BF692">
        <v>1922</v>
      </c>
      <c r="BJ692" s="1"/>
    </row>
    <row r="693" spans="1:63" ht="16.5" x14ac:dyDescent="0.3">
      <c r="A693">
        <v>8539</v>
      </c>
      <c r="B693" t="s">
        <v>11704</v>
      </c>
      <c r="C693" t="s">
        <v>11705</v>
      </c>
      <c r="D693" t="s">
        <v>11706</v>
      </c>
      <c r="E693" t="s">
        <v>11707</v>
      </c>
      <c r="F693" s="1">
        <v>45292</v>
      </c>
      <c r="G693" s="1">
        <v>45383</v>
      </c>
      <c r="H693" t="s">
        <v>119</v>
      </c>
      <c r="I693" t="s">
        <v>66</v>
      </c>
      <c r="K693" t="s">
        <v>100</v>
      </c>
      <c r="L693" t="s">
        <v>100</v>
      </c>
      <c r="M693" t="s">
        <v>69</v>
      </c>
      <c r="N693" t="s">
        <v>492</v>
      </c>
      <c r="O693" t="s">
        <v>11708</v>
      </c>
      <c r="P693" t="s">
        <v>11709</v>
      </c>
      <c r="Q693" t="s">
        <v>11710</v>
      </c>
      <c r="R693" t="s">
        <v>73</v>
      </c>
      <c r="S693" t="s">
        <v>11711</v>
      </c>
      <c r="T693" t="s">
        <v>1125</v>
      </c>
      <c r="U693" t="s">
        <v>1126</v>
      </c>
      <c r="V693" t="s">
        <v>141</v>
      </c>
      <c r="W693" t="s">
        <v>142</v>
      </c>
      <c r="Z693">
        <v>478</v>
      </c>
      <c r="AA693" t="s">
        <v>79</v>
      </c>
      <c r="AB693" t="s">
        <v>80</v>
      </c>
      <c r="AC693" t="s">
        <v>81</v>
      </c>
      <c r="AD693" t="s">
        <v>82</v>
      </c>
      <c r="AE693" s="4" t="s">
        <v>11712</v>
      </c>
      <c r="AF693" s="3">
        <v>925000000</v>
      </c>
      <c r="AG693" s="3" t="s">
        <v>19447</v>
      </c>
      <c r="AH693" t="s">
        <v>11713</v>
      </c>
      <c r="AI693" t="s">
        <v>11714</v>
      </c>
      <c r="AJ693" t="s">
        <v>11715</v>
      </c>
      <c r="AK693" t="s">
        <v>11716</v>
      </c>
      <c r="AL693" t="s">
        <v>11717</v>
      </c>
      <c r="AM693" t="s">
        <v>11718</v>
      </c>
      <c r="AN693" t="s">
        <v>11719</v>
      </c>
      <c r="AO693" t="s">
        <v>11720</v>
      </c>
      <c r="AP693" t="s">
        <v>11721</v>
      </c>
      <c r="AQ693" t="s">
        <v>11722</v>
      </c>
      <c r="AR693">
        <v>0.36</v>
      </c>
      <c r="AS693" t="s">
        <v>94</v>
      </c>
      <c r="AT693">
        <v>0</v>
      </c>
      <c r="AU693">
        <v>135181.85480994821</v>
      </c>
      <c r="AV693">
        <v>76495.634495829465</v>
      </c>
      <c r="AW693">
        <v>625.35424</v>
      </c>
      <c r="AX693">
        <v>728.83780030000003</v>
      </c>
      <c r="AY693">
        <v>207.8176174874931</v>
      </c>
      <c r="AZ693">
        <v>387.92418926399995</v>
      </c>
      <c r="BA693">
        <v>355.87711999999999</v>
      </c>
      <c r="BB693">
        <v>379.85542540624198</v>
      </c>
      <c r="BC693">
        <v>181.74457765301895</v>
      </c>
      <c r="BD693">
        <v>214.94957162694101</v>
      </c>
      <c r="BE693">
        <v>102.84417833510241</v>
      </c>
      <c r="BF693">
        <v>1088</v>
      </c>
      <c r="BG693" t="s">
        <v>11723</v>
      </c>
      <c r="BH693" t="s">
        <v>11724</v>
      </c>
      <c r="BJ693" s="1"/>
      <c r="BK693">
        <v>95.600430000000003</v>
      </c>
    </row>
    <row r="694" spans="1:63" x14ac:dyDescent="0.25">
      <c r="A694">
        <v>8540</v>
      </c>
      <c r="B694" t="s">
        <v>11725</v>
      </c>
      <c r="C694" t="s">
        <v>11726</v>
      </c>
      <c r="D694" t="s">
        <v>11727</v>
      </c>
      <c r="E694" t="s">
        <v>11728</v>
      </c>
      <c r="F694" s="1">
        <v>45168</v>
      </c>
      <c r="G694" s="1">
        <v>45366</v>
      </c>
      <c r="H694" t="s">
        <v>119</v>
      </c>
      <c r="I694" t="s">
        <v>639</v>
      </c>
      <c r="J694" t="s">
        <v>1959</v>
      </c>
      <c r="K694" t="s">
        <v>99</v>
      </c>
      <c r="L694" t="s">
        <v>100</v>
      </c>
      <c r="M694" t="s">
        <v>69</v>
      </c>
      <c r="N694" t="s">
        <v>3145</v>
      </c>
      <c r="P694" t="s">
        <v>2475</v>
      </c>
      <c r="Q694" t="s">
        <v>2476</v>
      </c>
      <c r="R694" t="s">
        <v>2004</v>
      </c>
      <c r="S694" t="s">
        <v>2477</v>
      </c>
      <c r="T694" t="s">
        <v>11729</v>
      </c>
      <c r="U694" t="s">
        <v>11730</v>
      </c>
      <c r="V694" t="s">
        <v>2456</v>
      </c>
      <c r="W694" t="s">
        <v>2457</v>
      </c>
      <c r="X694" t="s">
        <v>2458</v>
      </c>
      <c r="Y694" t="s">
        <v>1671</v>
      </c>
      <c r="Z694">
        <v>470</v>
      </c>
      <c r="AA694" t="s">
        <v>1672</v>
      </c>
      <c r="AB694" t="s">
        <v>1673</v>
      </c>
      <c r="AC694" t="s">
        <v>1674</v>
      </c>
      <c r="AD694" t="s">
        <v>1675</v>
      </c>
      <c r="AE694" s="4" t="s">
        <v>11731</v>
      </c>
      <c r="AH694" t="s">
        <v>11732</v>
      </c>
      <c r="AI694" t="s">
        <v>11733</v>
      </c>
      <c r="AJ694" t="s">
        <v>11734</v>
      </c>
      <c r="AK694" t="s">
        <v>11735</v>
      </c>
      <c r="AL694" t="s">
        <v>2483</v>
      </c>
      <c r="AM694" t="s">
        <v>11736</v>
      </c>
      <c r="AN694" t="s">
        <v>11737</v>
      </c>
      <c r="AO694" t="s">
        <v>2486</v>
      </c>
      <c r="AP694" t="s">
        <v>2483</v>
      </c>
      <c r="AQ694" t="s">
        <v>11738</v>
      </c>
      <c r="AR694">
        <v>0.3</v>
      </c>
      <c r="AS694" t="s">
        <v>94</v>
      </c>
      <c r="AT694">
        <v>0</v>
      </c>
      <c r="AU694">
        <v>803842.27484374563</v>
      </c>
      <c r="AV694">
        <v>424990.62495700421</v>
      </c>
      <c r="AW694">
        <v>4744.4686519999996</v>
      </c>
      <c r="AX694">
        <v>4762.5503377745708</v>
      </c>
      <c r="AY694">
        <v>36.550102340223823</v>
      </c>
      <c r="AZ694">
        <v>5741.6282200000005</v>
      </c>
      <c r="BA694">
        <v>2539.5622100000001</v>
      </c>
      <c r="BB694">
        <v>316.52789275193442</v>
      </c>
      <c r="BC694">
        <v>97.068444644346329</v>
      </c>
      <c r="BD694">
        <v>167.34798749309007</v>
      </c>
      <c r="BE694">
        <v>51.319991799416236</v>
      </c>
      <c r="BF694">
        <v>1071</v>
      </c>
      <c r="BG694" t="s">
        <v>11739</v>
      </c>
      <c r="BH694" t="s">
        <v>11740</v>
      </c>
      <c r="BJ694" s="1"/>
      <c r="BK694">
        <v>166.76451</v>
      </c>
    </row>
    <row r="695" spans="1:63" x14ac:dyDescent="0.25">
      <c r="A695">
        <v>8541</v>
      </c>
      <c r="B695" t="s">
        <v>11741</v>
      </c>
      <c r="C695" t="s">
        <v>11742</v>
      </c>
      <c r="D695" t="s">
        <v>11743</v>
      </c>
      <c r="E695" t="s">
        <v>11744</v>
      </c>
      <c r="F695" s="1">
        <v>45475</v>
      </c>
      <c r="G695" s="1">
        <v>45840</v>
      </c>
      <c r="H695" t="s">
        <v>98</v>
      </c>
      <c r="I695" t="s">
        <v>616</v>
      </c>
      <c r="K695" t="s">
        <v>303</v>
      </c>
      <c r="L695" t="s">
        <v>303</v>
      </c>
      <c r="M695" t="s">
        <v>303</v>
      </c>
      <c r="N695" t="s">
        <v>1661</v>
      </c>
      <c r="P695" t="s">
        <v>11745</v>
      </c>
      <c r="Q695" t="s">
        <v>11746</v>
      </c>
      <c r="R695" t="s">
        <v>2004</v>
      </c>
      <c r="S695" t="s">
        <v>11747</v>
      </c>
      <c r="T695" t="s">
        <v>11748</v>
      </c>
      <c r="U695" t="s">
        <v>11749</v>
      </c>
      <c r="V695" t="s">
        <v>2456</v>
      </c>
      <c r="W695" t="s">
        <v>2457</v>
      </c>
      <c r="X695" t="s">
        <v>2458</v>
      </c>
      <c r="Y695" t="s">
        <v>1671</v>
      </c>
      <c r="Z695">
        <v>470</v>
      </c>
      <c r="AA695" t="s">
        <v>1672</v>
      </c>
      <c r="AB695" t="s">
        <v>1673</v>
      </c>
      <c r="AC695" t="s">
        <v>1674</v>
      </c>
      <c r="AD695" t="s">
        <v>1675</v>
      </c>
      <c r="AE695" s="4"/>
      <c r="AR695">
        <v>0.09</v>
      </c>
      <c r="AS695" t="s">
        <v>154</v>
      </c>
      <c r="AT695">
        <v>1</v>
      </c>
      <c r="AU695">
        <v>-17721.863395128421</v>
      </c>
      <c r="AV695">
        <v>0</v>
      </c>
      <c r="AX695">
        <v>2649.1270953210847</v>
      </c>
      <c r="AY695">
        <v>355.70597733156325</v>
      </c>
      <c r="AZ695">
        <v>1976.37402</v>
      </c>
      <c r="BA695">
        <v>1959.1266666666666</v>
      </c>
      <c r="BB695">
        <v>-9.0457976488478309</v>
      </c>
      <c r="BC695">
        <v>-4.5030771955318043</v>
      </c>
      <c r="BD695">
        <v>0</v>
      </c>
      <c r="BE695">
        <v>0</v>
      </c>
      <c r="BF695">
        <v>1545</v>
      </c>
      <c r="BJ695" s="1"/>
    </row>
    <row r="696" spans="1:63" x14ac:dyDescent="0.25">
      <c r="A696">
        <v>8542</v>
      </c>
      <c r="B696" t="s">
        <v>11750</v>
      </c>
      <c r="C696" t="s">
        <v>11751</v>
      </c>
      <c r="D696" t="s">
        <v>11752</v>
      </c>
      <c r="E696" t="s">
        <v>11753</v>
      </c>
      <c r="F696" s="1">
        <v>44255</v>
      </c>
      <c r="G696" s="1">
        <v>44316</v>
      </c>
      <c r="H696" t="s">
        <v>65</v>
      </c>
      <c r="I696" t="s">
        <v>66</v>
      </c>
      <c r="J696" t="s">
        <v>2811</v>
      </c>
      <c r="K696" t="s">
        <v>132</v>
      </c>
      <c r="L696" t="s">
        <v>68</v>
      </c>
      <c r="M696" t="s">
        <v>69</v>
      </c>
      <c r="N696" t="s">
        <v>1084</v>
      </c>
      <c r="O696" t="s">
        <v>11754</v>
      </c>
      <c r="P696" t="s">
        <v>11755</v>
      </c>
      <c r="Q696" t="s">
        <v>11756</v>
      </c>
      <c r="R696" t="s">
        <v>1703</v>
      </c>
      <c r="S696" t="s">
        <v>11757</v>
      </c>
      <c r="T696" t="s">
        <v>5397</v>
      </c>
      <c r="U696" t="s">
        <v>5398</v>
      </c>
      <c r="V696" t="s">
        <v>5399</v>
      </c>
      <c r="W696" t="s">
        <v>5400</v>
      </c>
      <c r="X696" t="s">
        <v>5401</v>
      </c>
      <c r="Y696" t="s">
        <v>1755</v>
      </c>
      <c r="Z696">
        <v>465</v>
      </c>
      <c r="AA696" t="s">
        <v>1707</v>
      </c>
      <c r="AB696" t="s">
        <v>1708</v>
      </c>
      <c r="AC696" t="s">
        <v>1709</v>
      </c>
      <c r="AD696" t="s">
        <v>1675</v>
      </c>
      <c r="AE696" s="4" t="s">
        <v>5402</v>
      </c>
      <c r="AH696" t="s">
        <v>11758</v>
      </c>
      <c r="AI696" t="s">
        <v>11759</v>
      </c>
      <c r="AJ696" t="s">
        <v>11760</v>
      </c>
      <c r="AK696" t="s">
        <v>11761</v>
      </c>
      <c r="AL696" t="s">
        <v>11762</v>
      </c>
      <c r="AM696" t="s">
        <v>11763</v>
      </c>
      <c r="AN696" t="s">
        <v>11764</v>
      </c>
      <c r="AO696" t="s">
        <v>11765</v>
      </c>
      <c r="AP696" t="s">
        <v>11762</v>
      </c>
      <c r="AQ696" t="s">
        <v>11766</v>
      </c>
      <c r="AR696">
        <v>0.72</v>
      </c>
      <c r="AS696" t="s">
        <v>94</v>
      </c>
      <c r="AT696">
        <v>0</v>
      </c>
      <c r="AU696">
        <v>687810.13604108966</v>
      </c>
      <c r="AV696">
        <v>636644.65355937765</v>
      </c>
      <c r="AW696">
        <v>238.644486</v>
      </c>
      <c r="AX696">
        <v>190.01024000000001</v>
      </c>
      <c r="AZ696">
        <v>11.77244</v>
      </c>
      <c r="BA696">
        <v>157.6876</v>
      </c>
      <c r="BB696">
        <v>4361.8530311900849</v>
      </c>
      <c r="BC696">
        <v>4058.8337878421935</v>
      </c>
      <c r="BD696">
        <v>4037.3793092125029</v>
      </c>
      <c r="BE696">
        <v>3756.9013530232705</v>
      </c>
      <c r="BF696">
        <v>21</v>
      </c>
      <c r="BG696" t="s">
        <v>11767</v>
      </c>
      <c r="BH696" t="s">
        <v>11767</v>
      </c>
      <c r="BJ696" s="1"/>
      <c r="BK696">
        <v>11.77244</v>
      </c>
    </row>
    <row r="697" spans="1:63" ht="30" x14ac:dyDescent="0.25">
      <c r="A697">
        <v>8543</v>
      </c>
      <c r="B697" t="s">
        <v>11768</v>
      </c>
      <c r="C697" t="s">
        <v>11769</v>
      </c>
      <c r="D697" t="s">
        <v>11770</v>
      </c>
      <c r="E697" t="s">
        <v>11771</v>
      </c>
      <c r="F697" s="1">
        <v>44896</v>
      </c>
      <c r="G697" s="1">
        <v>44958</v>
      </c>
      <c r="H697" t="s">
        <v>119</v>
      </c>
      <c r="I697" t="s">
        <v>515</v>
      </c>
      <c r="J697" t="s">
        <v>1959</v>
      </c>
      <c r="K697" t="s">
        <v>100</v>
      </c>
      <c r="L697" t="s">
        <v>100</v>
      </c>
      <c r="M697" t="s">
        <v>303</v>
      </c>
      <c r="N697" t="s">
        <v>1084</v>
      </c>
      <c r="P697" t="s">
        <v>11755</v>
      </c>
      <c r="Q697" t="s">
        <v>11756</v>
      </c>
      <c r="R697" t="s">
        <v>1703</v>
      </c>
      <c r="S697" t="s">
        <v>11757</v>
      </c>
      <c r="T697" t="s">
        <v>5397</v>
      </c>
      <c r="U697" t="s">
        <v>5398</v>
      </c>
      <c r="V697" t="s">
        <v>5399</v>
      </c>
      <c r="W697" t="s">
        <v>5400</v>
      </c>
      <c r="X697" t="s">
        <v>5401</v>
      </c>
      <c r="Y697" t="s">
        <v>1755</v>
      </c>
      <c r="Z697">
        <v>465</v>
      </c>
      <c r="AA697" t="s">
        <v>1707</v>
      </c>
      <c r="AB697" t="s">
        <v>1708</v>
      </c>
      <c r="AC697" t="s">
        <v>1709</v>
      </c>
      <c r="AD697" t="s">
        <v>1675</v>
      </c>
      <c r="AE697" s="4" t="s">
        <v>11772</v>
      </c>
      <c r="AH697" t="s">
        <v>11773</v>
      </c>
      <c r="AI697" t="s">
        <v>11774</v>
      </c>
      <c r="AJ697" t="s">
        <v>11775</v>
      </c>
      <c r="AK697" t="s">
        <v>11776</v>
      </c>
      <c r="AL697" t="s">
        <v>11777</v>
      </c>
      <c r="AM697" t="s">
        <v>11778</v>
      </c>
      <c r="AN697" t="s">
        <v>11779</v>
      </c>
      <c r="AO697" t="s">
        <v>11777</v>
      </c>
      <c r="AP697" t="s">
        <v>11780</v>
      </c>
      <c r="AQ697" t="s">
        <v>11781</v>
      </c>
      <c r="AR697">
        <v>0.36</v>
      </c>
      <c r="AS697" t="s">
        <v>94</v>
      </c>
      <c r="AT697">
        <v>0</v>
      </c>
      <c r="AU697">
        <v>467609.78093318612</v>
      </c>
      <c r="AV697">
        <v>274777.67292636668</v>
      </c>
      <c r="AW697">
        <v>2897.4125724</v>
      </c>
      <c r="AX697">
        <v>240.25084683466551</v>
      </c>
      <c r="AY697">
        <v>74.932511720198207</v>
      </c>
      <c r="AZ697">
        <v>263.03542333333331</v>
      </c>
      <c r="BA697">
        <v>144.01311039999999</v>
      </c>
      <c r="BB697">
        <v>3246.9945245567451</v>
      </c>
      <c r="BC697">
        <v>1148.7813913599005</v>
      </c>
      <c r="BD697">
        <v>1908.004570994716</v>
      </c>
      <c r="BE697">
        <v>675.04891961207682</v>
      </c>
      <c r="BF697">
        <v>663</v>
      </c>
      <c r="BG697" t="s">
        <v>11782</v>
      </c>
      <c r="BH697" t="s">
        <v>11782</v>
      </c>
      <c r="BJ697" s="1"/>
      <c r="BK697">
        <v>6.7691499999999998</v>
      </c>
    </row>
    <row r="698" spans="1:63" ht="45.75" x14ac:dyDescent="0.3">
      <c r="A698">
        <v>8544</v>
      </c>
      <c r="B698" t="s">
        <v>11783</v>
      </c>
      <c r="C698" t="s">
        <v>11784</v>
      </c>
      <c r="D698" t="s">
        <v>11785</v>
      </c>
      <c r="E698" t="s">
        <v>11786</v>
      </c>
      <c r="F698" s="1">
        <v>46022</v>
      </c>
      <c r="G698" s="1">
        <v>46022</v>
      </c>
      <c r="H698" t="s">
        <v>119</v>
      </c>
      <c r="I698" t="s">
        <v>66</v>
      </c>
      <c r="J698" t="s">
        <v>2811</v>
      </c>
      <c r="K698" t="s">
        <v>120</v>
      </c>
      <c r="L698" t="s">
        <v>120</v>
      </c>
      <c r="M698" t="s">
        <v>303</v>
      </c>
      <c r="N698" t="s">
        <v>6457</v>
      </c>
      <c r="P698" t="s">
        <v>5340</v>
      </c>
      <c r="Q698" t="s">
        <v>5341</v>
      </c>
      <c r="R698" t="s">
        <v>5342</v>
      </c>
      <c r="S698" t="s">
        <v>5343</v>
      </c>
      <c r="T698" t="s">
        <v>11787</v>
      </c>
      <c r="U698" t="s">
        <v>11788</v>
      </c>
      <c r="V698" t="s">
        <v>6651</v>
      </c>
      <c r="W698" t="s">
        <v>6652</v>
      </c>
      <c r="Z698">
        <v>483</v>
      </c>
      <c r="AA698" t="s">
        <v>201</v>
      </c>
      <c r="AB698" t="s">
        <v>202</v>
      </c>
      <c r="AC698" t="s">
        <v>203</v>
      </c>
      <c r="AD698" t="s">
        <v>82</v>
      </c>
      <c r="AE698" s="4" t="s">
        <v>11789</v>
      </c>
      <c r="AF698" s="3">
        <f>9000000</f>
        <v>9000000</v>
      </c>
      <c r="AG698" s="3" t="s">
        <v>19447</v>
      </c>
      <c r="AH698" t="s">
        <v>11790</v>
      </c>
      <c r="AI698" t="s">
        <v>11791</v>
      </c>
      <c r="AJ698" t="s">
        <v>11792</v>
      </c>
      <c r="AK698" t="s">
        <v>11793</v>
      </c>
      <c r="AL698" t="s">
        <v>11794</v>
      </c>
      <c r="AM698" t="s">
        <v>11795</v>
      </c>
      <c r="AN698" t="s">
        <v>7216</v>
      </c>
      <c r="AO698" t="s">
        <v>11796</v>
      </c>
      <c r="AP698" t="s">
        <v>11797</v>
      </c>
      <c r="AQ698" t="s">
        <v>11798</v>
      </c>
      <c r="AR698">
        <v>0.04</v>
      </c>
      <c r="AS698" t="s">
        <v>154</v>
      </c>
      <c r="AT698">
        <v>2</v>
      </c>
      <c r="AU698">
        <v>518356.8956828767</v>
      </c>
      <c r="AV698">
        <v>52536.776477926309</v>
      </c>
      <c r="AW698">
        <v>4558.8293999999996</v>
      </c>
      <c r="AX698">
        <v>322.710191679704</v>
      </c>
      <c r="AY698">
        <v>876.36330391907086</v>
      </c>
      <c r="AZ698">
        <v>1106.66797</v>
      </c>
      <c r="BF698">
        <v>1727</v>
      </c>
      <c r="BH698" t="s">
        <v>11799</v>
      </c>
      <c r="BJ698" s="1"/>
    </row>
    <row r="699" spans="1:63" ht="30.75" x14ac:dyDescent="0.3">
      <c r="A699">
        <v>8545</v>
      </c>
      <c r="B699" t="s">
        <v>11800</v>
      </c>
      <c r="C699" t="s">
        <v>11801</v>
      </c>
      <c r="D699" t="s">
        <v>11802</v>
      </c>
      <c r="F699" s="1">
        <v>45107</v>
      </c>
      <c r="G699" s="1">
        <v>45199</v>
      </c>
      <c r="H699" t="s">
        <v>98</v>
      </c>
      <c r="I699" t="s">
        <v>616</v>
      </c>
      <c r="J699" t="s">
        <v>2811</v>
      </c>
      <c r="K699" t="s">
        <v>120</v>
      </c>
      <c r="L699" t="s">
        <v>120</v>
      </c>
      <c r="N699" t="s">
        <v>6457</v>
      </c>
      <c r="P699" t="s">
        <v>5340</v>
      </c>
      <c r="Q699" t="s">
        <v>5341</v>
      </c>
      <c r="R699" t="s">
        <v>5342</v>
      </c>
      <c r="S699" t="s">
        <v>5343</v>
      </c>
      <c r="T699" t="s">
        <v>11787</v>
      </c>
      <c r="U699" t="s">
        <v>11788</v>
      </c>
      <c r="V699" t="s">
        <v>6651</v>
      </c>
      <c r="W699" t="s">
        <v>6652</v>
      </c>
      <c r="Z699">
        <v>483</v>
      </c>
      <c r="AA699" t="s">
        <v>201</v>
      </c>
      <c r="AB699" t="s">
        <v>202</v>
      </c>
      <c r="AC699" t="s">
        <v>203</v>
      </c>
      <c r="AD699" t="s">
        <v>82</v>
      </c>
      <c r="AE699" s="4" t="s">
        <v>11803</v>
      </c>
      <c r="AF699" s="3">
        <f>9000000</f>
        <v>9000000</v>
      </c>
      <c r="AG699" s="3" t="s">
        <v>19447</v>
      </c>
      <c r="AH699" t="s">
        <v>11804</v>
      </c>
      <c r="AI699" t="s">
        <v>11791</v>
      </c>
      <c r="AJ699" t="s">
        <v>11805</v>
      </c>
      <c r="AK699" t="s">
        <v>11806</v>
      </c>
      <c r="AL699" t="s">
        <v>11794</v>
      </c>
      <c r="AM699" t="s">
        <v>11807</v>
      </c>
      <c r="AN699" t="s">
        <v>7216</v>
      </c>
      <c r="AO699" t="s">
        <v>11796</v>
      </c>
      <c r="AP699" t="s">
        <v>11797</v>
      </c>
      <c r="AQ699" t="s">
        <v>11808</v>
      </c>
      <c r="AR699">
        <v>0.04</v>
      </c>
      <c r="AS699" t="s">
        <v>154</v>
      </c>
      <c r="AT699">
        <v>2</v>
      </c>
      <c r="AU699">
        <v>155632.63294326069</v>
      </c>
      <c r="AV699">
        <v>15720.937640261383</v>
      </c>
      <c r="AW699">
        <v>148.17167000000001</v>
      </c>
      <c r="AX699">
        <v>360.999003338249</v>
      </c>
      <c r="AY699">
        <v>0</v>
      </c>
      <c r="AZ699">
        <v>0</v>
      </c>
      <c r="BF699">
        <v>904</v>
      </c>
      <c r="BG699" t="s">
        <v>11809</v>
      </c>
      <c r="BJ699" s="1"/>
    </row>
    <row r="700" spans="1:63" ht="30.75" x14ac:dyDescent="0.3">
      <c r="A700">
        <v>8546</v>
      </c>
      <c r="B700" t="s">
        <v>11810</v>
      </c>
      <c r="C700" t="s">
        <v>11811</v>
      </c>
      <c r="D700" t="s">
        <v>11812</v>
      </c>
      <c r="F700" s="1">
        <v>45747</v>
      </c>
      <c r="G700" s="1">
        <v>45868</v>
      </c>
      <c r="H700" t="s">
        <v>98</v>
      </c>
      <c r="I700" t="s">
        <v>66</v>
      </c>
      <c r="J700" t="s">
        <v>2811</v>
      </c>
      <c r="K700" t="s">
        <v>120</v>
      </c>
      <c r="L700" t="s">
        <v>120</v>
      </c>
      <c r="N700" t="s">
        <v>6457</v>
      </c>
      <c r="P700" t="s">
        <v>5340</v>
      </c>
      <c r="Q700" t="s">
        <v>5341</v>
      </c>
      <c r="R700" t="s">
        <v>5342</v>
      </c>
      <c r="S700" t="s">
        <v>5343</v>
      </c>
      <c r="T700" t="s">
        <v>11787</v>
      </c>
      <c r="U700" t="s">
        <v>11788</v>
      </c>
      <c r="V700" t="s">
        <v>6651</v>
      </c>
      <c r="W700" t="s">
        <v>6652</v>
      </c>
      <c r="Z700">
        <v>483</v>
      </c>
      <c r="AA700" t="s">
        <v>201</v>
      </c>
      <c r="AB700" t="s">
        <v>202</v>
      </c>
      <c r="AC700" t="s">
        <v>203</v>
      </c>
      <c r="AD700" t="s">
        <v>82</v>
      </c>
      <c r="AE700" s="4" t="s">
        <v>11803</v>
      </c>
      <c r="AF700" s="3">
        <f>9000000</f>
        <v>9000000</v>
      </c>
      <c r="AG700" s="3" t="s">
        <v>19447</v>
      </c>
      <c r="AH700" t="s">
        <v>11813</v>
      </c>
      <c r="AI700" t="s">
        <v>11791</v>
      </c>
      <c r="AJ700" t="s">
        <v>11805</v>
      </c>
      <c r="AK700" t="s">
        <v>11806</v>
      </c>
      <c r="AL700" t="s">
        <v>11794</v>
      </c>
      <c r="AM700" t="s">
        <v>11807</v>
      </c>
      <c r="AN700" t="s">
        <v>7216</v>
      </c>
      <c r="AO700" t="s">
        <v>11796</v>
      </c>
      <c r="AP700" t="s">
        <v>11797</v>
      </c>
      <c r="AQ700" t="s">
        <v>11814</v>
      </c>
      <c r="AR700">
        <v>0.04</v>
      </c>
      <c r="AS700" t="s">
        <v>154</v>
      </c>
      <c r="AT700">
        <v>2</v>
      </c>
      <c r="AU700">
        <v>154717.88844972209</v>
      </c>
      <c r="AV700">
        <v>15632.081731240645</v>
      </c>
      <c r="AW700">
        <v>271.40856000000002</v>
      </c>
      <c r="AX700">
        <v>341.15077406140097</v>
      </c>
      <c r="AY700">
        <v>0</v>
      </c>
      <c r="AZ700">
        <v>0</v>
      </c>
      <c r="BF700">
        <v>1573</v>
      </c>
      <c r="BG700" t="s">
        <v>11815</v>
      </c>
      <c r="BJ700" s="1"/>
    </row>
    <row r="701" spans="1:63" ht="45.75" x14ac:dyDescent="0.3">
      <c r="A701">
        <v>8547</v>
      </c>
      <c r="B701" t="s">
        <v>11816</v>
      </c>
      <c r="C701" t="s">
        <v>11817</v>
      </c>
      <c r="D701" t="s">
        <v>11818</v>
      </c>
      <c r="E701" t="s">
        <v>11819</v>
      </c>
      <c r="F701" s="1">
        <v>45199</v>
      </c>
      <c r="G701" s="1">
        <v>45199</v>
      </c>
      <c r="H701" t="s">
        <v>119</v>
      </c>
      <c r="I701" t="s">
        <v>66</v>
      </c>
      <c r="J701" t="s">
        <v>2811</v>
      </c>
      <c r="K701" t="s">
        <v>99</v>
      </c>
      <c r="L701" t="s">
        <v>99</v>
      </c>
      <c r="M701" t="s">
        <v>120</v>
      </c>
      <c r="N701" t="s">
        <v>11820</v>
      </c>
      <c r="O701" t="s">
        <v>11821</v>
      </c>
      <c r="P701" t="s">
        <v>11822</v>
      </c>
      <c r="Q701" t="s">
        <v>11823</v>
      </c>
      <c r="R701" t="s">
        <v>6435</v>
      </c>
      <c r="S701" t="s">
        <v>11824</v>
      </c>
      <c r="T701" t="s">
        <v>11787</v>
      </c>
      <c r="U701" t="s">
        <v>11788</v>
      </c>
      <c r="V701" t="s">
        <v>6651</v>
      </c>
      <c r="W701" t="s">
        <v>6652</v>
      </c>
      <c r="Z701">
        <v>483</v>
      </c>
      <c r="AA701" t="s">
        <v>201</v>
      </c>
      <c r="AB701" t="s">
        <v>202</v>
      </c>
      <c r="AC701" t="s">
        <v>203</v>
      </c>
      <c r="AD701" t="s">
        <v>82</v>
      </c>
      <c r="AE701" s="4" t="s">
        <v>11825</v>
      </c>
      <c r="AF701" s="8">
        <v>107000</v>
      </c>
      <c r="AG701" s="3" t="s">
        <v>19447</v>
      </c>
      <c r="AH701" t="s">
        <v>11826</v>
      </c>
      <c r="AI701" t="s">
        <v>11827</v>
      </c>
      <c r="AJ701" t="s">
        <v>11828</v>
      </c>
      <c r="AK701" t="s">
        <v>11829</v>
      </c>
      <c r="AL701" t="s">
        <v>11830</v>
      </c>
      <c r="AM701" t="s">
        <v>11831</v>
      </c>
      <c r="AN701" t="s">
        <v>11832</v>
      </c>
      <c r="AO701" t="s">
        <v>11833</v>
      </c>
      <c r="AP701" t="s">
        <v>11834</v>
      </c>
      <c r="AQ701" t="s">
        <v>11835</v>
      </c>
      <c r="AR701">
        <v>0.25</v>
      </c>
      <c r="AS701" t="s">
        <v>94</v>
      </c>
      <c r="AT701">
        <v>0</v>
      </c>
      <c r="AU701">
        <v>221172.09879345426</v>
      </c>
      <c r="AV701">
        <v>98055.352617831188</v>
      </c>
      <c r="AW701">
        <v>3027.2150700000002</v>
      </c>
      <c r="AX701">
        <v>77.717055672372013</v>
      </c>
      <c r="AY701">
        <v>25.70484989721675</v>
      </c>
      <c r="AZ701">
        <v>60.586668731302865</v>
      </c>
      <c r="BA701">
        <v>55.759120000000003</v>
      </c>
      <c r="BB701">
        <v>3966.5636544022614</v>
      </c>
      <c r="BC701">
        <v>1900.9892941139849</v>
      </c>
      <c r="BD701">
        <v>1758.5527285550988</v>
      </c>
      <c r="BE701">
        <v>842.79245245641937</v>
      </c>
      <c r="BF701">
        <v>904</v>
      </c>
      <c r="BG701" t="s">
        <v>11836</v>
      </c>
      <c r="BH701" t="s">
        <v>11837</v>
      </c>
      <c r="BJ701" s="1"/>
      <c r="BK701">
        <v>23.078099999999999</v>
      </c>
    </row>
    <row r="702" spans="1:63" ht="60.75" x14ac:dyDescent="0.3">
      <c r="A702">
        <v>8548</v>
      </c>
      <c r="B702" t="s">
        <v>11838</v>
      </c>
      <c r="C702" t="s">
        <v>11839</v>
      </c>
      <c r="D702" t="s">
        <v>11840</v>
      </c>
      <c r="E702" t="s">
        <v>11841</v>
      </c>
      <c r="F702" s="1">
        <v>44834</v>
      </c>
      <c r="G702" s="1">
        <v>44834</v>
      </c>
      <c r="H702" t="s">
        <v>119</v>
      </c>
      <c r="I702" t="s">
        <v>66</v>
      </c>
      <c r="J702" t="s">
        <v>2811</v>
      </c>
      <c r="K702" t="s">
        <v>99</v>
      </c>
      <c r="L702" t="s">
        <v>99</v>
      </c>
      <c r="M702" t="s">
        <v>120</v>
      </c>
      <c r="N702" t="s">
        <v>11820</v>
      </c>
      <c r="O702" t="s">
        <v>11842</v>
      </c>
      <c r="P702" t="s">
        <v>11822</v>
      </c>
      <c r="Q702" t="s">
        <v>11823</v>
      </c>
      <c r="R702" t="s">
        <v>6435</v>
      </c>
      <c r="S702" t="s">
        <v>11824</v>
      </c>
      <c r="T702" t="s">
        <v>11787</v>
      </c>
      <c r="U702" t="s">
        <v>11788</v>
      </c>
      <c r="V702" t="s">
        <v>6651</v>
      </c>
      <c r="W702" t="s">
        <v>6652</v>
      </c>
      <c r="Z702">
        <v>483</v>
      </c>
      <c r="AA702" t="s">
        <v>201</v>
      </c>
      <c r="AB702" t="s">
        <v>202</v>
      </c>
      <c r="AC702" t="s">
        <v>203</v>
      </c>
      <c r="AD702" t="s">
        <v>82</v>
      </c>
      <c r="AE702" s="4" t="s">
        <v>11843</v>
      </c>
      <c r="AF702" s="8">
        <f>302000+500000+400000+40000</f>
        <v>1242000</v>
      </c>
      <c r="AG702" s="3" t="s">
        <v>19447</v>
      </c>
      <c r="AH702" t="s">
        <v>11844</v>
      </c>
      <c r="AI702" t="s">
        <v>11845</v>
      </c>
      <c r="AJ702" t="s">
        <v>11846</v>
      </c>
      <c r="AK702" t="s">
        <v>11847</v>
      </c>
      <c r="AL702" t="s">
        <v>11830</v>
      </c>
      <c r="AM702" t="s">
        <v>11848</v>
      </c>
      <c r="AN702" t="s">
        <v>11832</v>
      </c>
      <c r="AO702" t="s">
        <v>11849</v>
      </c>
      <c r="AP702" t="s">
        <v>11834</v>
      </c>
      <c r="AQ702" t="s">
        <v>11850</v>
      </c>
      <c r="AR702">
        <v>0.25</v>
      </c>
      <c r="AS702" t="s">
        <v>94</v>
      </c>
      <c r="AT702">
        <v>0</v>
      </c>
      <c r="AU702">
        <v>221439.16717090915</v>
      </c>
      <c r="AV702">
        <v>97497.999583740602</v>
      </c>
      <c r="AW702">
        <v>1573.37996</v>
      </c>
      <c r="AX702">
        <v>1440.8809817969968</v>
      </c>
      <c r="AY702">
        <v>183.3197797874038</v>
      </c>
      <c r="AZ702">
        <v>302.51563181274048</v>
      </c>
      <c r="BA702">
        <v>1268.32</v>
      </c>
      <c r="BB702">
        <v>174.5925059692421</v>
      </c>
      <c r="BC702">
        <v>140.96902482111949</v>
      </c>
      <c r="BD702">
        <v>76.871767049120564</v>
      </c>
      <c r="BE702">
        <v>62.067601223960104</v>
      </c>
      <c r="BF702">
        <v>539</v>
      </c>
      <c r="BG702" t="s">
        <v>11851</v>
      </c>
      <c r="BH702" t="s">
        <v>11852</v>
      </c>
      <c r="BJ702" s="1"/>
      <c r="BK702">
        <v>35.015039999999999</v>
      </c>
    </row>
    <row r="703" spans="1:63" ht="60.75" x14ac:dyDescent="0.3">
      <c r="A703">
        <v>8549</v>
      </c>
      <c r="B703" t="s">
        <v>11853</v>
      </c>
      <c r="C703" t="s">
        <v>11854</v>
      </c>
      <c r="D703" t="s">
        <v>11855</v>
      </c>
      <c r="E703" t="s">
        <v>11856</v>
      </c>
      <c r="F703" s="1">
        <v>44925</v>
      </c>
      <c r="G703" s="1">
        <v>44925</v>
      </c>
      <c r="H703" t="s">
        <v>119</v>
      </c>
      <c r="I703" t="s">
        <v>639</v>
      </c>
      <c r="J703" t="s">
        <v>2811</v>
      </c>
      <c r="K703" t="s">
        <v>303</v>
      </c>
      <c r="L703" t="s">
        <v>99</v>
      </c>
      <c r="M703" t="s">
        <v>120</v>
      </c>
      <c r="N703" t="s">
        <v>11820</v>
      </c>
      <c r="O703" t="s">
        <v>11857</v>
      </c>
      <c r="P703" t="s">
        <v>11858</v>
      </c>
      <c r="Q703" t="s">
        <v>11859</v>
      </c>
      <c r="R703" t="s">
        <v>6435</v>
      </c>
      <c r="S703" t="s">
        <v>11860</v>
      </c>
      <c r="T703" t="s">
        <v>11787</v>
      </c>
      <c r="U703" t="s">
        <v>11788</v>
      </c>
      <c r="V703" t="s">
        <v>6651</v>
      </c>
      <c r="W703" t="s">
        <v>6652</v>
      </c>
      <c r="Z703">
        <v>483</v>
      </c>
      <c r="AA703" t="s">
        <v>201</v>
      </c>
      <c r="AB703" t="s">
        <v>202</v>
      </c>
      <c r="AC703" t="s">
        <v>203</v>
      </c>
      <c r="AD703" t="s">
        <v>82</v>
      </c>
      <c r="AE703" s="4" t="s">
        <v>11861</v>
      </c>
      <c r="AF703" s="8">
        <f>130000+300000+15000</f>
        <v>445000</v>
      </c>
      <c r="AG703" s="3" t="s">
        <v>19447</v>
      </c>
      <c r="AH703" t="s">
        <v>11862</v>
      </c>
      <c r="AI703" t="s">
        <v>11863</v>
      </c>
      <c r="AJ703" t="s">
        <v>11864</v>
      </c>
      <c r="AK703" t="s">
        <v>11865</v>
      </c>
      <c r="AL703" t="s">
        <v>11830</v>
      </c>
      <c r="AM703" t="s">
        <v>11866</v>
      </c>
      <c r="AN703" t="s">
        <v>11832</v>
      </c>
      <c r="AO703" t="s">
        <v>11867</v>
      </c>
      <c r="AP703" t="s">
        <v>11834</v>
      </c>
      <c r="AQ703" t="s">
        <v>11868</v>
      </c>
      <c r="AR703">
        <v>0.15</v>
      </c>
      <c r="AS703" t="s">
        <v>94</v>
      </c>
      <c r="AT703">
        <v>0</v>
      </c>
      <c r="AU703">
        <v>211550.9941090098</v>
      </c>
      <c r="AV703">
        <v>68778.081405461955</v>
      </c>
      <c r="AW703">
        <v>370.47176000000002</v>
      </c>
      <c r="AX703">
        <v>119.7394457469962</v>
      </c>
      <c r="AY703">
        <v>81.26588254705149</v>
      </c>
      <c r="AZ703">
        <v>200.55037945595669</v>
      </c>
      <c r="BA703">
        <v>69.331999999999994</v>
      </c>
      <c r="BB703">
        <v>3051.2749395518631</v>
      </c>
      <c r="BC703">
        <v>783.86367622616035</v>
      </c>
      <c r="BD703">
        <v>992.0106358602369</v>
      </c>
      <c r="BE703">
        <v>254.84465323044978</v>
      </c>
      <c r="BF703">
        <v>630</v>
      </c>
      <c r="BG703" t="s">
        <v>11869</v>
      </c>
      <c r="BH703" t="s">
        <v>11870</v>
      </c>
      <c r="BJ703" s="1"/>
      <c r="BK703">
        <v>81.967039999999997</v>
      </c>
    </row>
    <row r="704" spans="1:63" ht="30.75" x14ac:dyDescent="0.3">
      <c r="A704">
        <v>8551</v>
      </c>
      <c r="B704" t="s">
        <v>11871</v>
      </c>
      <c r="C704" t="s">
        <v>11872</v>
      </c>
      <c r="F704" s="1">
        <v>45291</v>
      </c>
      <c r="G704" s="1">
        <v>45473</v>
      </c>
      <c r="H704" t="s">
        <v>98</v>
      </c>
      <c r="I704" t="s">
        <v>616</v>
      </c>
      <c r="J704" t="s">
        <v>2811</v>
      </c>
      <c r="K704" t="s">
        <v>120</v>
      </c>
      <c r="L704" t="s">
        <v>100</v>
      </c>
      <c r="N704" t="s">
        <v>6457</v>
      </c>
      <c r="P704" t="s">
        <v>11873</v>
      </c>
      <c r="Q704" t="s">
        <v>11874</v>
      </c>
      <c r="R704" t="s">
        <v>6435</v>
      </c>
      <c r="S704" t="s">
        <v>11875</v>
      </c>
      <c r="T704" t="s">
        <v>6459</v>
      </c>
      <c r="U704" t="s">
        <v>6460</v>
      </c>
      <c r="V704" t="s">
        <v>6461</v>
      </c>
      <c r="W704" t="s">
        <v>6462</v>
      </c>
      <c r="Z704">
        <v>483</v>
      </c>
      <c r="AA704" t="s">
        <v>201</v>
      </c>
      <c r="AB704" t="s">
        <v>202</v>
      </c>
      <c r="AC704" t="s">
        <v>203</v>
      </c>
      <c r="AD704" t="s">
        <v>82</v>
      </c>
      <c r="AE704" s="4" t="s">
        <v>11876</v>
      </c>
      <c r="AF704" s="8">
        <f>696300+546000+16000+34600</f>
        <v>1292900</v>
      </c>
      <c r="AG704" s="3" t="s">
        <v>19447</v>
      </c>
      <c r="AH704" t="s">
        <v>11877</v>
      </c>
      <c r="AI704" t="s">
        <v>11878</v>
      </c>
      <c r="AJ704" t="s">
        <v>11879</v>
      </c>
      <c r="AK704" t="s">
        <v>11880</v>
      </c>
      <c r="AL704" t="s">
        <v>11881</v>
      </c>
      <c r="AM704" t="s">
        <v>11882</v>
      </c>
      <c r="AN704" t="s">
        <v>11883</v>
      </c>
      <c r="AO704" t="s">
        <v>11884</v>
      </c>
      <c r="AP704" t="s">
        <v>11885</v>
      </c>
      <c r="AQ704" t="s">
        <v>11886</v>
      </c>
      <c r="AR704">
        <v>0.12</v>
      </c>
      <c r="AS704" t="s">
        <v>890</v>
      </c>
      <c r="AT704">
        <v>0</v>
      </c>
      <c r="AU704">
        <v>544625.81417519948</v>
      </c>
      <c r="AV704">
        <v>212662.04510698211</v>
      </c>
      <c r="AW704">
        <v>2573.6509999999998</v>
      </c>
      <c r="AX704">
        <v>623.98800000000006</v>
      </c>
      <c r="AZ704">
        <v>264.11876000000001</v>
      </c>
      <c r="BA704">
        <v>519.99</v>
      </c>
      <c r="BB704">
        <v>1047.3774768268609</v>
      </c>
      <c r="BC704">
        <v>694.57942820993287</v>
      </c>
      <c r="BD704">
        <v>408.97333623143157</v>
      </c>
      <c r="BE704">
        <v>271.21498439448897</v>
      </c>
      <c r="BF704">
        <v>1178</v>
      </c>
      <c r="BG704" t="s">
        <v>11887</v>
      </c>
      <c r="BJ704" s="1"/>
    </row>
    <row r="705" spans="1:63" ht="17.25" x14ac:dyDescent="0.3">
      <c r="A705">
        <v>8552</v>
      </c>
      <c r="B705" t="s">
        <v>11888</v>
      </c>
      <c r="C705" t="s">
        <v>11889</v>
      </c>
      <c r="D705" t="s">
        <v>11890</v>
      </c>
      <c r="E705" t="s">
        <v>11891</v>
      </c>
      <c r="F705" s="1">
        <v>44926</v>
      </c>
      <c r="G705" s="1">
        <v>44926</v>
      </c>
      <c r="H705" t="s">
        <v>119</v>
      </c>
      <c r="I705" t="s">
        <v>616</v>
      </c>
      <c r="J705" t="s">
        <v>2811</v>
      </c>
      <c r="K705" t="s">
        <v>99</v>
      </c>
      <c r="L705" t="s">
        <v>100</v>
      </c>
      <c r="M705" t="s">
        <v>69</v>
      </c>
      <c r="N705" t="s">
        <v>6457</v>
      </c>
      <c r="O705" t="s">
        <v>11892</v>
      </c>
      <c r="P705" t="s">
        <v>11893</v>
      </c>
      <c r="Q705" t="s">
        <v>11894</v>
      </c>
      <c r="R705" t="s">
        <v>5395</v>
      </c>
      <c r="S705" t="s">
        <v>11895</v>
      </c>
      <c r="T705" t="s">
        <v>11787</v>
      </c>
      <c r="U705" t="s">
        <v>11788</v>
      </c>
      <c r="V705" t="s">
        <v>6651</v>
      </c>
      <c r="W705" t="s">
        <v>6652</v>
      </c>
      <c r="Z705">
        <v>483</v>
      </c>
      <c r="AA705" t="s">
        <v>201</v>
      </c>
      <c r="AB705" t="s">
        <v>202</v>
      </c>
      <c r="AC705" t="s">
        <v>203</v>
      </c>
      <c r="AD705" t="s">
        <v>82</v>
      </c>
      <c r="AE705" s="4" t="s">
        <v>11896</v>
      </c>
      <c r="AF705" s="8">
        <v>4421414</v>
      </c>
      <c r="AG705" s="3" t="s">
        <v>19447</v>
      </c>
      <c r="AH705" t="s">
        <v>11897</v>
      </c>
      <c r="AI705" t="s">
        <v>11898</v>
      </c>
      <c r="AJ705" t="s">
        <v>11899</v>
      </c>
      <c r="AK705" t="s">
        <v>11900</v>
      </c>
      <c r="AL705" t="s">
        <v>11901</v>
      </c>
      <c r="AM705" t="s">
        <v>11902</v>
      </c>
      <c r="AN705" t="s">
        <v>11903</v>
      </c>
      <c r="AO705" t="s">
        <v>11904</v>
      </c>
      <c r="AP705" t="s">
        <v>11905</v>
      </c>
      <c r="AQ705" t="s">
        <v>11906</v>
      </c>
      <c r="AR705">
        <v>0.3</v>
      </c>
      <c r="AS705" t="s">
        <v>94</v>
      </c>
      <c r="AT705">
        <v>0</v>
      </c>
      <c r="AU705">
        <v>75420.109112971462</v>
      </c>
      <c r="AV705">
        <v>38811.054328784448</v>
      </c>
      <c r="AW705">
        <v>3228.7748096</v>
      </c>
      <c r="AX705">
        <v>2239.7318860438409</v>
      </c>
      <c r="AY705">
        <v>618.91962345568959</v>
      </c>
      <c r="AZ705">
        <v>1253.9689799999999</v>
      </c>
      <c r="BA705">
        <v>1143.7080000000001</v>
      </c>
      <c r="BB705">
        <v>65.94350053769972</v>
      </c>
      <c r="BC705">
        <v>31.455492020852393</v>
      </c>
      <c r="BD705">
        <v>33.934408370654438</v>
      </c>
      <c r="BE705">
        <v>16.186940381262051</v>
      </c>
      <c r="BF705">
        <v>631</v>
      </c>
      <c r="BG705" t="s">
        <v>11907</v>
      </c>
      <c r="BH705" t="s">
        <v>11908</v>
      </c>
      <c r="BJ705" s="1"/>
      <c r="BK705">
        <v>48.711410000000001</v>
      </c>
    </row>
    <row r="706" spans="1:63" ht="90.75" x14ac:dyDescent="0.3">
      <c r="A706">
        <v>8553</v>
      </c>
      <c r="B706" t="s">
        <v>11909</v>
      </c>
      <c r="C706" t="s">
        <v>11910</v>
      </c>
      <c r="D706" t="s">
        <v>11911</v>
      </c>
      <c r="E706" t="s">
        <v>11912</v>
      </c>
      <c r="F706" s="1">
        <v>46022</v>
      </c>
      <c r="G706" s="1">
        <v>46203</v>
      </c>
      <c r="H706" t="s">
        <v>119</v>
      </c>
      <c r="I706" t="s">
        <v>616</v>
      </c>
      <c r="J706" t="s">
        <v>2811</v>
      </c>
      <c r="K706" t="s">
        <v>303</v>
      </c>
      <c r="L706" t="s">
        <v>100</v>
      </c>
      <c r="N706" t="s">
        <v>6457</v>
      </c>
      <c r="P706" t="s">
        <v>11913</v>
      </c>
      <c r="Q706" t="s">
        <v>11914</v>
      </c>
      <c r="R706" t="s">
        <v>6435</v>
      </c>
      <c r="S706" t="s">
        <v>11915</v>
      </c>
      <c r="T706" t="s">
        <v>6459</v>
      </c>
      <c r="U706" t="s">
        <v>6460</v>
      </c>
      <c r="V706" t="s">
        <v>6461</v>
      </c>
      <c r="W706" t="s">
        <v>6462</v>
      </c>
      <c r="Z706">
        <v>483</v>
      </c>
      <c r="AA706" t="s">
        <v>201</v>
      </c>
      <c r="AB706" t="s">
        <v>202</v>
      </c>
      <c r="AC706" t="s">
        <v>203</v>
      </c>
      <c r="AD706" t="s">
        <v>82</v>
      </c>
      <c r="AE706" s="4" t="s">
        <v>11916</v>
      </c>
      <c r="AF706" s="8">
        <f>12900642+8137105+3973594+5000000</f>
        <v>30011341</v>
      </c>
      <c r="AG706" s="3" t="s">
        <v>19447</v>
      </c>
      <c r="AH706" t="s">
        <v>11917</v>
      </c>
      <c r="AI706" t="s">
        <v>11918</v>
      </c>
      <c r="AJ706" t="s">
        <v>11919</v>
      </c>
      <c r="AK706" t="s">
        <v>11920</v>
      </c>
      <c r="AL706" t="s">
        <v>11921</v>
      </c>
      <c r="AM706" t="s">
        <v>11922</v>
      </c>
      <c r="AN706" t="s">
        <v>11923</v>
      </c>
      <c r="AO706" t="s">
        <v>11924</v>
      </c>
      <c r="AP706" t="s">
        <v>11925</v>
      </c>
      <c r="AQ706" t="s">
        <v>11926</v>
      </c>
      <c r="AR706">
        <v>0.18</v>
      </c>
      <c r="AS706" t="s">
        <v>890</v>
      </c>
      <c r="AT706">
        <v>0</v>
      </c>
      <c r="AU706">
        <v>214145.31605412284</v>
      </c>
      <c r="AV706">
        <v>83024.758996250544</v>
      </c>
      <c r="AW706">
        <v>19170.718534</v>
      </c>
      <c r="AX706">
        <v>996.91659266267197</v>
      </c>
      <c r="AY706">
        <v>593.37500751106404</v>
      </c>
      <c r="AZ706">
        <v>5065.283024499623</v>
      </c>
      <c r="BA706">
        <v>755.71879999999999</v>
      </c>
      <c r="BB706">
        <v>283.36640037818677</v>
      </c>
      <c r="BC706">
        <v>36.788395281516834</v>
      </c>
      <c r="BD706">
        <v>109.86197378740681</v>
      </c>
      <c r="BE706">
        <v>14.262967355002916</v>
      </c>
      <c r="BF706">
        <v>1908</v>
      </c>
      <c r="BG706" t="s">
        <v>11927</v>
      </c>
      <c r="BJ706" s="1"/>
    </row>
    <row r="707" spans="1:63" ht="60.75" x14ac:dyDescent="0.3">
      <c r="A707">
        <v>8554</v>
      </c>
      <c r="B707" t="s">
        <v>11928</v>
      </c>
      <c r="C707" t="s">
        <v>11929</v>
      </c>
      <c r="D707" t="s">
        <v>11930</v>
      </c>
      <c r="E707" t="s">
        <v>11931</v>
      </c>
      <c r="F707" s="1">
        <v>44561</v>
      </c>
      <c r="G707" s="1">
        <v>44926</v>
      </c>
      <c r="H707" t="s">
        <v>119</v>
      </c>
      <c r="I707" t="s">
        <v>616</v>
      </c>
      <c r="J707" t="s">
        <v>2811</v>
      </c>
      <c r="K707" t="s">
        <v>133</v>
      </c>
      <c r="L707" t="s">
        <v>133</v>
      </c>
      <c r="M707" t="s">
        <v>69</v>
      </c>
      <c r="N707" t="s">
        <v>6457</v>
      </c>
      <c r="O707" t="s">
        <v>11932</v>
      </c>
      <c r="P707" t="s">
        <v>641</v>
      </c>
      <c r="Q707" t="s">
        <v>642</v>
      </c>
      <c r="R707" t="s">
        <v>428</v>
      </c>
      <c r="S707" t="s">
        <v>643</v>
      </c>
      <c r="T707" t="s">
        <v>1178</v>
      </c>
      <c r="U707" t="s">
        <v>1179</v>
      </c>
      <c r="V707" t="s">
        <v>666</v>
      </c>
      <c r="W707" t="s">
        <v>667</v>
      </c>
      <c r="Z707">
        <v>483</v>
      </c>
      <c r="AA707" t="s">
        <v>201</v>
      </c>
      <c r="AB707" t="s">
        <v>202</v>
      </c>
      <c r="AC707" t="s">
        <v>203</v>
      </c>
      <c r="AD707" t="s">
        <v>82</v>
      </c>
      <c r="AE707" s="4" t="s">
        <v>11933</v>
      </c>
      <c r="AF707" s="3">
        <f>90000000</f>
        <v>90000000</v>
      </c>
      <c r="AG707" s="3" t="s">
        <v>19447</v>
      </c>
      <c r="AH707" t="s">
        <v>11934</v>
      </c>
      <c r="AI707" t="s">
        <v>11935</v>
      </c>
      <c r="AJ707" t="s">
        <v>11936</v>
      </c>
      <c r="AK707" t="s">
        <v>11937</v>
      </c>
      <c r="AL707" t="s">
        <v>11938</v>
      </c>
      <c r="AM707" t="s">
        <v>11939</v>
      </c>
      <c r="AN707" t="s">
        <v>11940</v>
      </c>
      <c r="AO707" t="s">
        <v>6506</v>
      </c>
      <c r="AP707" t="s">
        <v>11941</v>
      </c>
      <c r="AQ707" t="s">
        <v>11942</v>
      </c>
      <c r="AR707">
        <v>0.49</v>
      </c>
      <c r="AS707" t="s">
        <v>94</v>
      </c>
      <c r="AT707">
        <v>0</v>
      </c>
      <c r="AU707">
        <v>73265.916576913776</v>
      </c>
      <c r="AV707">
        <v>53722.627969590154</v>
      </c>
      <c r="AW707">
        <v>434.39960000000002</v>
      </c>
      <c r="AX707">
        <v>617.210311814938</v>
      </c>
      <c r="AY707">
        <v>582.26600826090555</v>
      </c>
      <c r="AZ707">
        <v>1645.3832224883338</v>
      </c>
      <c r="BA707">
        <v>471.23</v>
      </c>
      <c r="BB707">
        <v>155.47803954950615</v>
      </c>
      <c r="BC707">
        <v>34.614692849164413</v>
      </c>
      <c r="BD707">
        <v>114.00510996666203</v>
      </c>
      <c r="BE707">
        <v>25.381409980247938</v>
      </c>
      <c r="BF707">
        <v>631</v>
      </c>
      <c r="BG707" t="s">
        <v>11943</v>
      </c>
      <c r="BH707" t="s">
        <v>11944</v>
      </c>
      <c r="BJ707" s="1"/>
      <c r="BK707">
        <v>10.657550000000001</v>
      </c>
    </row>
    <row r="708" spans="1:63" ht="75" x14ac:dyDescent="0.25">
      <c r="A708">
        <v>8555</v>
      </c>
      <c r="B708" t="s">
        <v>11945</v>
      </c>
      <c r="C708" t="s">
        <v>11946</v>
      </c>
      <c r="D708" t="s">
        <v>11947</v>
      </c>
      <c r="F708" s="1">
        <v>45473</v>
      </c>
      <c r="G708" s="1">
        <v>45657</v>
      </c>
      <c r="H708" t="s">
        <v>98</v>
      </c>
      <c r="I708" t="s">
        <v>515</v>
      </c>
      <c r="J708" t="s">
        <v>2811</v>
      </c>
      <c r="K708" t="s">
        <v>133</v>
      </c>
      <c r="L708" t="s">
        <v>100</v>
      </c>
      <c r="N708" t="s">
        <v>6457</v>
      </c>
      <c r="O708" t="s">
        <v>11948</v>
      </c>
      <c r="P708" t="s">
        <v>7559</v>
      </c>
      <c r="Q708" t="s">
        <v>7560</v>
      </c>
      <c r="R708" t="s">
        <v>428</v>
      </c>
      <c r="S708" t="s">
        <v>7561</v>
      </c>
      <c r="T708" t="s">
        <v>11949</v>
      </c>
      <c r="U708" t="s">
        <v>11950</v>
      </c>
      <c r="V708" t="s">
        <v>6439</v>
      </c>
      <c r="W708" t="s">
        <v>6440</v>
      </c>
      <c r="X708" t="s">
        <v>6441</v>
      </c>
      <c r="Y708" t="s">
        <v>1671</v>
      </c>
      <c r="Z708">
        <v>483</v>
      </c>
      <c r="AA708" t="s">
        <v>201</v>
      </c>
      <c r="AB708" t="s">
        <v>202</v>
      </c>
      <c r="AC708" t="s">
        <v>203</v>
      </c>
      <c r="AD708" t="s">
        <v>82</v>
      </c>
      <c r="AE708" s="4" t="s">
        <v>11951</v>
      </c>
      <c r="AH708" t="s">
        <v>11952</v>
      </c>
      <c r="AI708" t="s">
        <v>11953</v>
      </c>
      <c r="AJ708" t="s">
        <v>11954</v>
      </c>
      <c r="AK708" t="s">
        <v>11955</v>
      </c>
      <c r="AL708" t="s">
        <v>11956</v>
      </c>
      <c r="AM708" t="s">
        <v>11957</v>
      </c>
      <c r="AN708" t="s">
        <v>11958</v>
      </c>
      <c r="AO708" t="s">
        <v>6506</v>
      </c>
      <c r="AP708" t="s">
        <v>11959</v>
      </c>
      <c r="AQ708" t="s">
        <v>11960</v>
      </c>
      <c r="AR708">
        <v>0.42</v>
      </c>
      <c r="AS708" t="s">
        <v>94</v>
      </c>
      <c r="AT708">
        <v>0</v>
      </c>
      <c r="AU708">
        <v>61490.001697450913</v>
      </c>
      <c r="AV708">
        <v>40506.395431159952</v>
      </c>
      <c r="AW708">
        <v>71.120050000000006</v>
      </c>
      <c r="AX708">
        <v>94.048750296281895</v>
      </c>
      <c r="AY708">
        <v>510.76567568204979</v>
      </c>
      <c r="AZ708">
        <v>1433.9867875116659</v>
      </c>
      <c r="BF708">
        <v>1362</v>
      </c>
      <c r="BG708" t="s">
        <v>11961</v>
      </c>
      <c r="BJ708" s="1"/>
    </row>
    <row r="709" spans="1:63" ht="60" x14ac:dyDescent="0.25">
      <c r="A709">
        <v>8556</v>
      </c>
      <c r="B709" t="s">
        <v>11962</v>
      </c>
      <c r="C709" t="s">
        <v>11963</v>
      </c>
      <c r="D709" t="s">
        <v>11964</v>
      </c>
      <c r="F709" s="1">
        <v>44561</v>
      </c>
      <c r="G709" s="1">
        <v>44561</v>
      </c>
      <c r="H709" t="s">
        <v>98</v>
      </c>
      <c r="I709" t="s">
        <v>616</v>
      </c>
      <c r="J709" t="s">
        <v>2811</v>
      </c>
      <c r="K709" t="s">
        <v>303</v>
      </c>
      <c r="L709" t="s">
        <v>99</v>
      </c>
      <c r="N709" t="s">
        <v>6457</v>
      </c>
      <c r="O709" t="s">
        <v>11965</v>
      </c>
      <c r="P709" t="s">
        <v>11966</v>
      </c>
      <c r="Q709" t="s">
        <v>11967</v>
      </c>
      <c r="R709" t="s">
        <v>428</v>
      </c>
      <c r="S709" t="s">
        <v>11968</v>
      </c>
      <c r="T709" t="s">
        <v>1178</v>
      </c>
      <c r="U709" t="s">
        <v>1179</v>
      </c>
      <c r="V709" t="s">
        <v>666</v>
      </c>
      <c r="W709" t="s">
        <v>667</v>
      </c>
      <c r="Z709">
        <v>483</v>
      </c>
      <c r="AA709" t="s">
        <v>201</v>
      </c>
      <c r="AB709" t="s">
        <v>202</v>
      </c>
      <c r="AC709" t="s">
        <v>203</v>
      </c>
      <c r="AD709" t="s">
        <v>82</v>
      </c>
      <c r="AE709" s="4" t="s">
        <v>11969</v>
      </c>
      <c r="AH709" t="s">
        <v>11970</v>
      </c>
      <c r="AI709" t="s">
        <v>11971</v>
      </c>
      <c r="AJ709" t="s">
        <v>11972</v>
      </c>
      <c r="AK709" t="s">
        <v>11973</v>
      </c>
      <c r="AL709" t="s">
        <v>11974</v>
      </c>
      <c r="AM709" t="s">
        <v>11975</v>
      </c>
      <c r="AN709" t="s">
        <v>11976</v>
      </c>
      <c r="AO709" t="s">
        <v>6506</v>
      </c>
      <c r="AP709" t="s">
        <v>11977</v>
      </c>
      <c r="AQ709" t="s">
        <v>11978</v>
      </c>
      <c r="AR709">
        <v>0.15</v>
      </c>
      <c r="AS709" t="s">
        <v>94</v>
      </c>
      <c r="AT709">
        <v>0</v>
      </c>
      <c r="AU709">
        <v>103115.77654310706</v>
      </c>
      <c r="AV709">
        <v>33456.930376925637</v>
      </c>
      <c r="AW709">
        <v>826.20013749999998</v>
      </c>
      <c r="AX709">
        <v>537.44272236866504</v>
      </c>
      <c r="AY709">
        <v>571.63095399672375</v>
      </c>
      <c r="AZ709">
        <v>628.18264400082046</v>
      </c>
      <c r="BA709">
        <v>277.06689999999998</v>
      </c>
      <c r="BB709">
        <v>372.16923617764178</v>
      </c>
      <c r="BC709">
        <v>113.90867548784271</v>
      </c>
      <c r="BD709">
        <v>120.753978107546</v>
      </c>
      <c r="BE709">
        <v>36.958792852918926</v>
      </c>
      <c r="BF709">
        <v>266</v>
      </c>
      <c r="BG709" t="s">
        <v>11979</v>
      </c>
      <c r="BH709" t="s">
        <v>11980</v>
      </c>
      <c r="BJ709" s="1"/>
    </row>
    <row r="710" spans="1:63" ht="60" x14ac:dyDescent="0.25">
      <c r="A710">
        <v>8557</v>
      </c>
      <c r="B710" t="s">
        <v>11981</v>
      </c>
      <c r="C710" t="s">
        <v>11982</v>
      </c>
      <c r="D710" t="s">
        <v>11983</v>
      </c>
      <c r="F710" s="1">
        <v>44561</v>
      </c>
      <c r="G710" s="1">
        <v>44561</v>
      </c>
      <c r="H710" t="s">
        <v>98</v>
      </c>
      <c r="I710" t="s">
        <v>616</v>
      </c>
      <c r="J710" t="s">
        <v>2811</v>
      </c>
      <c r="K710" t="s">
        <v>99</v>
      </c>
      <c r="L710" t="s">
        <v>100</v>
      </c>
      <c r="N710" t="s">
        <v>6457</v>
      </c>
      <c r="O710" t="s">
        <v>11984</v>
      </c>
      <c r="P710" t="s">
        <v>7559</v>
      </c>
      <c r="Q710" t="s">
        <v>7560</v>
      </c>
      <c r="R710" t="s">
        <v>428</v>
      </c>
      <c r="S710" t="s">
        <v>7561</v>
      </c>
      <c r="T710" t="s">
        <v>1178</v>
      </c>
      <c r="U710" t="s">
        <v>1179</v>
      </c>
      <c r="V710" t="s">
        <v>666</v>
      </c>
      <c r="W710" t="s">
        <v>667</v>
      </c>
      <c r="Z710">
        <v>483</v>
      </c>
      <c r="AA710" t="s">
        <v>201</v>
      </c>
      <c r="AB710" t="s">
        <v>202</v>
      </c>
      <c r="AC710" t="s">
        <v>203</v>
      </c>
      <c r="AD710" t="s">
        <v>82</v>
      </c>
      <c r="AE710" s="4" t="s">
        <v>11969</v>
      </c>
      <c r="AH710" t="s">
        <v>11970</v>
      </c>
      <c r="AI710" t="s">
        <v>11971</v>
      </c>
      <c r="AJ710" t="s">
        <v>11972</v>
      </c>
      <c r="AK710" t="s">
        <v>11973</v>
      </c>
      <c r="AL710" t="s">
        <v>11974</v>
      </c>
      <c r="AM710" t="s">
        <v>11975</v>
      </c>
      <c r="AN710" t="s">
        <v>11976</v>
      </c>
      <c r="AO710" t="s">
        <v>6506</v>
      </c>
      <c r="AP710" t="s">
        <v>11977</v>
      </c>
      <c r="AQ710" t="s">
        <v>11978</v>
      </c>
      <c r="AR710">
        <v>0.3</v>
      </c>
      <c r="AS710" t="s">
        <v>94</v>
      </c>
      <c r="AT710">
        <v>0</v>
      </c>
      <c r="AU710">
        <v>93548.861802664542</v>
      </c>
      <c r="AV710">
        <v>49691.120414716759</v>
      </c>
      <c r="AW710">
        <v>94.966399999999993</v>
      </c>
      <c r="AX710">
        <v>162.76582652615099</v>
      </c>
      <c r="AY710">
        <v>482.58235157684481</v>
      </c>
      <c r="AZ710">
        <v>530.32442599917931</v>
      </c>
      <c r="BF710">
        <v>266</v>
      </c>
      <c r="BG710" t="s">
        <v>11985</v>
      </c>
      <c r="BJ710" s="1"/>
    </row>
    <row r="711" spans="1:63" ht="16.5" x14ac:dyDescent="0.3">
      <c r="A711">
        <v>8558</v>
      </c>
      <c r="B711" t="s">
        <v>11986</v>
      </c>
      <c r="C711" t="s">
        <v>11987</v>
      </c>
      <c r="D711" t="s">
        <v>11988</v>
      </c>
      <c r="E711" t="s">
        <v>11989</v>
      </c>
      <c r="F711" s="1">
        <v>45230</v>
      </c>
      <c r="G711" s="1">
        <v>45301</v>
      </c>
      <c r="H711" t="s">
        <v>119</v>
      </c>
      <c r="I711" t="s">
        <v>66</v>
      </c>
      <c r="J711" t="s">
        <v>2811</v>
      </c>
      <c r="K711" t="s">
        <v>99</v>
      </c>
      <c r="L711" t="s">
        <v>99</v>
      </c>
      <c r="M711" t="s">
        <v>69</v>
      </c>
      <c r="N711" t="s">
        <v>6457</v>
      </c>
      <c r="P711" t="s">
        <v>11990</v>
      </c>
      <c r="Q711" t="s">
        <v>11991</v>
      </c>
      <c r="R711" t="s">
        <v>5395</v>
      </c>
      <c r="S711" t="s">
        <v>11992</v>
      </c>
      <c r="T711" t="s">
        <v>11993</v>
      </c>
      <c r="U711" t="s">
        <v>11994</v>
      </c>
      <c r="V711" t="s">
        <v>6778</v>
      </c>
      <c r="W711" t="s">
        <v>6779</v>
      </c>
      <c r="Z711">
        <v>483</v>
      </c>
      <c r="AA711" t="s">
        <v>201</v>
      </c>
      <c r="AB711" t="s">
        <v>202</v>
      </c>
      <c r="AC711" t="s">
        <v>203</v>
      </c>
      <c r="AD711" t="s">
        <v>82</v>
      </c>
      <c r="AE711" s="4" t="s">
        <v>11995</v>
      </c>
      <c r="AF711" s="3">
        <f>5700000</f>
        <v>5700000</v>
      </c>
      <c r="AG711" s="3" t="s">
        <v>19447</v>
      </c>
      <c r="AH711" t="s">
        <v>11996</v>
      </c>
      <c r="AI711" t="s">
        <v>11997</v>
      </c>
      <c r="AJ711" t="s">
        <v>11998</v>
      </c>
      <c r="AK711" t="s">
        <v>11999</v>
      </c>
      <c r="AL711" t="s">
        <v>12000</v>
      </c>
      <c r="AM711" t="s">
        <v>12001</v>
      </c>
      <c r="AN711" t="s">
        <v>12002</v>
      </c>
      <c r="AO711" t="s">
        <v>12003</v>
      </c>
      <c r="AP711" t="s">
        <v>12004</v>
      </c>
      <c r="AQ711" t="s">
        <v>12005</v>
      </c>
      <c r="AR711">
        <v>0.25</v>
      </c>
      <c r="AS711" t="s">
        <v>94</v>
      </c>
      <c r="AT711">
        <v>0</v>
      </c>
      <c r="AU711">
        <v>73289.646371033101</v>
      </c>
      <c r="AV711">
        <v>32104.339089022054</v>
      </c>
      <c r="AW711">
        <v>3234.2155400000001</v>
      </c>
      <c r="AX711">
        <v>805.00553732601895</v>
      </c>
      <c r="AY711">
        <v>1143.0813264111448</v>
      </c>
      <c r="AZ711">
        <v>7640.9596900000006</v>
      </c>
      <c r="BA711">
        <v>281.14125999999999</v>
      </c>
      <c r="BB711">
        <v>260.68619871388893</v>
      </c>
      <c r="BC711">
        <v>9.2512891256495688</v>
      </c>
      <c r="BD711">
        <v>114.19291173775792</v>
      </c>
      <c r="BE711">
        <v>4.0525031543585746</v>
      </c>
      <c r="BF711">
        <v>1006</v>
      </c>
      <c r="BG711" t="s">
        <v>12006</v>
      </c>
      <c r="BH711" t="s">
        <v>12007</v>
      </c>
      <c r="BJ711" s="1"/>
      <c r="BK711">
        <v>16.247890000000002</v>
      </c>
    </row>
    <row r="712" spans="1:63" ht="30.75" x14ac:dyDescent="0.3">
      <c r="A712">
        <v>8559</v>
      </c>
      <c r="B712" t="s">
        <v>12008</v>
      </c>
      <c r="C712" t="s">
        <v>12009</v>
      </c>
      <c r="D712" t="s">
        <v>12010</v>
      </c>
      <c r="F712" s="1">
        <v>44895</v>
      </c>
      <c r="G712" s="1">
        <v>44895</v>
      </c>
      <c r="H712" t="s">
        <v>119</v>
      </c>
      <c r="I712" t="s">
        <v>639</v>
      </c>
      <c r="J712" t="s">
        <v>2811</v>
      </c>
      <c r="K712" t="s">
        <v>100</v>
      </c>
      <c r="L712" t="s">
        <v>100</v>
      </c>
      <c r="N712" t="s">
        <v>6457</v>
      </c>
      <c r="P712" t="s">
        <v>12011</v>
      </c>
      <c r="Q712" t="s">
        <v>12012</v>
      </c>
      <c r="R712" t="s">
        <v>6435</v>
      </c>
      <c r="S712" t="s">
        <v>12013</v>
      </c>
      <c r="T712" t="s">
        <v>6459</v>
      </c>
      <c r="U712" t="s">
        <v>6460</v>
      </c>
      <c r="V712" t="s">
        <v>6461</v>
      </c>
      <c r="W712" t="s">
        <v>6462</v>
      </c>
      <c r="Z712">
        <v>483</v>
      </c>
      <c r="AA712" t="s">
        <v>201</v>
      </c>
      <c r="AB712" t="s">
        <v>202</v>
      </c>
      <c r="AC712" t="s">
        <v>203</v>
      </c>
      <c r="AD712" t="s">
        <v>82</v>
      </c>
      <c r="AE712" s="4" t="s">
        <v>12014</v>
      </c>
      <c r="AF712" s="3">
        <f>1300000</f>
        <v>1300000</v>
      </c>
      <c r="AG712" s="3" t="s">
        <v>19447</v>
      </c>
      <c r="AH712" t="s">
        <v>12015</v>
      </c>
      <c r="AI712" t="s">
        <v>12016</v>
      </c>
      <c r="AJ712" t="s">
        <v>12017</v>
      </c>
      <c r="AK712" t="s">
        <v>12018</v>
      </c>
      <c r="AL712" t="s">
        <v>12019</v>
      </c>
      <c r="AM712" t="s">
        <v>12020</v>
      </c>
      <c r="AN712" t="s">
        <v>12021</v>
      </c>
      <c r="AO712" t="s">
        <v>12022</v>
      </c>
      <c r="AP712" t="s">
        <v>12023</v>
      </c>
      <c r="AQ712" t="s">
        <v>12024</v>
      </c>
      <c r="AR712">
        <v>0.36</v>
      </c>
      <c r="AS712" t="s">
        <v>94</v>
      </c>
      <c r="AT712">
        <v>0</v>
      </c>
      <c r="AU712">
        <v>21798.203848963167</v>
      </c>
      <c r="AV712">
        <v>11628.325310585607</v>
      </c>
      <c r="AW712">
        <v>1336.6880000000001</v>
      </c>
      <c r="AX712">
        <v>1985.11904510263</v>
      </c>
      <c r="AY712">
        <v>1880.7836260454337</v>
      </c>
      <c r="AZ712">
        <v>2759.4378200000001</v>
      </c>
      <c r="BA712">
        <v>566.59400000000005</v>
      </c>
      <c r="BB712">
        <v>38.472352070376971</v>
      </c>
      <c r="BC712">
        <v>6.5538169893284941</v>
      </c>
      <c r="BD712">
        <v>20.523205876845868</v>
      </c>
      <c r="BE712">
        <v>3.4961557615481884</v>
      </c>
      <c r="BF712">
        <v>600</v>
      </c>
      <c r="BG712" t="s">
        <v>12025</v>
      </c>
      <c r="BJ712" s="1"/>
    </row>
    <row r="713" spans="1:63" ht="45.75" x14ac:dyDescent="0.3">
      <c r="A713">
        <v>8560</v>
      </c>
      <c r="B713" t="s">
        <v>12026</v>
      </c>
      <c r="C713" t="s">
        <v>12027</v>
      </c>
      <c r="D713" t="s">
        <v>12028</v>
      </c>
      <c r="E713" t="s">
        <v>12029</v>
      </c>
      <c r="F713" s="1">
        <v>44196</v>
      </c>
      <c r="G713" s="1">
        <v>44196</v>
      </c>
      <c r="H713" t="s">
        <v>98</v>
      </c>
      <c r="I713" t="s">
        <v>515</v>
      </c>
      <c r="J713" t="s">
        <v>2811</v>
      </c>
      <c r="K713" t="s">
        <v>100</v>
      </c>
      <c r="L713" t="s">
        <v>133</v>
      </c>
      <c r="N713" t="s">
        <v>6457</v>
      </c>
      <c r="P713" t="s">
        <v>11913</v>
      </c>
      <c r="Q713" t="s">
        <v>11914</v>
      </c>
      <c r="R713" t="s">
        <v>6435</v>
      </c>
      <c r="S713" t="s">
        <v>11915</v>
      </c>
      <c r="T713" t="s">
        <v>11949</v>
      </c>
      <c r="U713" t="s">
        <v>11950</v>
      </c>
      <c r="V713" t="s">
        <v>6439</v>
      </c>
      <c r="W713" t="s">
        <v>6440</v>
      </c>
      <c r="X713" t="s">
        <v>6441</v>
      </c>
      <c r="Y713" t="s">
        <v>1671</v>
      </c>
      <c r="Z713">
        <v>483</v>
      </c>
      <c r="AA713" t="s">
        <v>201</v>
      </c>
      <c r="AB713" t="s">
        <v>202</v>
      </c>
      <c r="AC713" t="s">
        <v>203</v>
      </c>
      <c r="AD713" t="s">
        <v>82</v>
      </c>
      <c r="AE713" s="4" t="s">
        <v>12030</v>
      </c>
      <c r="AF713" s="3">
        <f>3973594</f>
        <v>3973594</v>
      </c>
      <c r="AG713" s="3" t="s">
        <v>19447</v>
      </c>
      <c r="AH713" t="s">
        <v>12031</v>
      </c>
      <c r="AI713" t="s">
        <v>12032</v>
      </c>
      <c r="AJ713" t="s">
        <v>12033</v>
      </c>
      <c r="AK713" t="s">
        <v>12034</v>
      </c>
      <c r="AL713" t="s">
        <v>12035</v>
      </c>
      <c r="AM713" t="s">
        <v>12036</v>
      </c>
      <c r="AN713" t="s">
        <v>12037</v>
      </c>
      <c r="AO713" t="s">
        <v>11924</v>
      </c>
      <c r="AP713" t="s">
        <v>11925</v>
      </c>
      <c r="AQ713" t="s">
        <v>12038</v>
      </c>
      <c r="AR713">
        <v>0.42</v>
      </c>
      <c r="AS713" t="s">
        <v>890</v>
      </c>
      <c r="AT713">
        <v>0</v>
      </c>
      <c r="AU713">
        <v>28470.971653433608</v>
      </c>
      <c r="AV713">
        <v>20321.139570314317</v>
      </c>
      <c r="AX713">
        <v>19.214737255288199</v>
      </c>
      <c r="AY713">
        <v>111.19792379757109</v>
      </c>
      <c r="AZ713">
        <v>435.13968075594062</v>
      </c>
      <c r="BF713">
        <v>-99</v>
      </c>
      <c r="BJ713" s="1"/>
    </row>
    <row r="714" spans="1:63" x14ac:dyDescent="0.25">
      <c r="A714">
        <v>8561</v>
      </c>
      <c r="B714" t="s">
        <v>12039</v>
      </c>
      <c r="C714" t="s">
        <v>12040</v>
      </c>
      <c r="D714" t="s">
        <v>12041</v>
      </c>
      <c r="F714" s="1">
        <v>44196</v>
      </c>
      <c r="G714" s="1">
        <v>44196</v>
      </c>
      <c r="H714" t="s">
        <v>98</v>
      </c>
      <c r="I714" t="s">
        <v>515</v>
      </c>
      <c r="K714" t="s">
        <v>100</v>
      </c>
      <c r="L714" t="s">
        <v>303</v>
      </c>
      <c r="P714" t="s">
        <v>12042</v>
      </c>
      <c r="Q714" t="s">
        <v>12043</v>
      </c>
      <c r="R714" t="s">
        <v>817</v>
      </c>
      <c r="S714" t="s">
        <v>12044</v>
      </c>
      <c r="T714" t="s">
        <v>5527</v>
      </c>
      <c r="U714" t="s">
        <v>5528</v>
      </c>
      <c r="V714" t="s">
        <v>2344</v>
      </c>
      <c r="W714" t="s">
        <v>2345</v>
      </c>
      <c r="X714" t="s">
        <v>2346</v>
      </c>
      <c r="Y714" t="s">
        <v>1671</v>
      </c>
      <c r="Z714">
        <v>467</v>
      </c>
      <c r="AA714" t="s">
        <v>1756</v>
      </c>
      <c r="AB714" t="s">
        <v>1757</v>
      </c>
      <c r="AC714" t="s">
        <v>1758</v>
      </c>
      <c r="AD714" t="s">
        <v>1675</v>
      </c>
      <c r="AE714" s="4"/>
      <c r="AR714">
        <v>0.18</v>
      </c>
      <c r="AS714" t="s">
        <v>154</v>
      </c>
      <c r="AT714">
        <v>2</v>
      </c>
      <c r="AX714">
        <v>33.007119267613703</v>
      </c>
      <c r="AY714">
        <v>68.057024777085388</v>
      </c>
      <c r="BF714">
        <v>-99</v>
      </c>
      <c r="BJ714" s="1"/>
    </row>
    <row r="715" spans="1:63" x14ac:dyDescent="0.25">
      <c r="A715">
        <v>8562</v>
      </c>
      <c r="B715" t="s">
        <v>12045</v>
      </c>
      <c r="C715" t="s">
        <v>12046</v>
      </c>
      <c r="D715" t="s">
        <v>12047</v>
      </c>
      <c r="F715" s="1">
        <v>45291</v>
      </c>
      <c r="G715" s="1">
        <v>45657</v>
      </c>
      <c r="H715" t="s">
        <v>98</v>
      </c>
      <c r="I715" t="s">
        <v>515</v>
      </c>
      <c r="K715" t="s">
        <v>100</v>
      </c>
      <c r="L715" t="s">
        <v>303</v>
      </c>
      <c r="P715" t="s">
        <v>12042</v>
      </c>
      <c r="Q715" t="s">
        <v>12043</v>
      </c>
      <c r="R715" t="s">
        <v>817</v>
      </c>
      <c r="S715" t="s">
        <v>12044</v>
      </c>
      <c r="T715" t="s">
        <v>5527</v>
      </c>
      <c r="U715" t="s">
        <v>5528</v>
      </c>
      <c r="V715" t="s">
        <v>2344</v>
      </c>
      <c r="W715" t="s">
        <v>2345</v>
      </c>
      <c r="X715" t="s">
        <v>2346</v>
      </c>
      <c r="Y715" t="s">
        <v>1671</v>
      </c>
      <c r="Z715">
        <v>467</v>
      </c>
      <c r="AA715" t="s">
        <v>1756</v>
      </c>
      <c r="AB715" t="s">
        <v>1757</v>
      </c>
      <c r="AC715" t="s">
        <v>1758</v>
      </c>
      <c r="AD715" t="s">
        <v>1675</v>
      </c>
      <c r="AE715" s="4"/>
      <c r="AR715">
        <v>0.18</v>
      </c>
      <c r="AS715" t="s">
        <v>154</v>
      </c>
      <c r="AT715">
        <v>2</v>
      </c>
      <c r="AX715">
        <v>33.007119267613703</v>
      </c>
      <c r="AY715">
        <v>68.057024777085388</v>
      </c>
      <c r="BF715">
        <v>1362</v>
      </c>
      <c r="BJ715" s="1"/>
    </row>
    <row r="716" spans="1:63" ht="135.75" x14ac:dyDescent="0.3">
      <c r="A716">
        <v>8563</v>
      </c>
      <c r="B716" t="s">
        <v>12048</v>
      </c>
      <c r="C716" t="s">
        <v>12049</v>
      </c>
      <c r="D716" t="s">
        <v>12050</v>
      </c>
      <c r="E716" t="s">
        <v>12051</v>
      </c>
      <c r="F716" s="1">
        <v>44592</v>
      </c>
      <c r="G716" s="1">
        <v>44592</v>
      </c>
      <c r="H716" t="s">
        <v>119</v>
      </c>
      <c r="I716" t="s">
        <v>66</v>
      </c>
      <c r="K716" t="s">
        <v>100</v>
      </c>
      <c r="L716" t="s">
        <v>100</v>
      </c>
      <c r="M716" t="s">
        <v>69</v>
      </c>
      <c r="N716" t="s">
        <v>2104</v>
      </c>
      <c r="O716" t="s">
        <v>12052</v>
      </c>
      <c r="P716" t="s">
        <v>2217</v>
      </c>
      <c r="Q716" t="s">
        <v>2218</v>
      </c>
      <c r="R716" t="s">
        <v>2081</v>
      </c>
      <c r="S716" t="s">
        <v>2219</v>
      </c>
      <c r="T716" t="s">
        <v>2108</v>
      </c>
      <c r="U716" t="s">
        <v>2109</v>
      </c>
      <c r="V716" t="s">
        <v>2085</v>
      </c>
      <c r="W716" t="s">
        <v>2086</v>
      </c>
      <c r="X716" t="s">
        <v>2087</v>
      </c>
      <c r="Y716" t="s">
        <v>1671</v>
      </c>
      <c r="Z716">
        <v>467</v>
      </c>
      <c r="AA716" t="s">
        <v>1756</v>
      </c>
      <c r="AB716" t="s">
        <v>1757</v>
      </c>
      <c r="AC716" t="s">
        <v>1758</v>
      </c>
      <c r="AD716" t="s">
        <v>1675</v>
      </c>
      <c r="AE716" s="4" t="s">
        <v>12053</v>
      </c>
      <c r="AF716" s="3">
        <f>6680000</f>
        <v>6680000</v>
      </c>
      <c r="AI716" t="s">
        <v>12054</v>
      </c>
      <c r="AJ716" t="s">
        <v>2382</v>
      </c>
      <c r="AK716" t="s">
        <v>2383</v>
      </c>
      <c r="AL716" t="s">
        <v>2384</v>
      </c>
      <c r="AM716" t="s">
        <v>12055</v>
      </c>
      <c r="AN716" t="s">
        <v>12056</v>
      </c>
      <c r="AO716" t="s">
        <v>2387</v>
      </c>
      <c r="AP716" t="s">
        <v>12057</v>
      </c>
      <c r="AQ716" t="s">
        <v>12058</v>
      </c>
      <c r="AR716">
        <v>0.36</v>
      </c>
      <c r="AS716" t="s">
        <v>94</v>
      </c>
      <c r="AT716">
        <v>0</v>
      </c>
      <c r="AU716">
        <v>639261.68274965638</v>
      </c>
      <c r="AV716">
        <v>371621.73541288421</v>
      </c>
      <c r="AW716">
        <v>3879.6917166578305</v>
      </c>
      <c r="AX716">
        <v>6222.1290844536297</v>
      </c>
      <c r="AY716">
        <v>1833.3087369343825</v>
      </c>
      <c r="AZ716">
        <v>17751.308343175002</v>
      </c>
      <c r="BA716">
        <v>954.17247999999995</v>
      </c>
      <c r="BB716">
        <v>669.96449399762218</v>
      </c>
      <c r="BC716">
        <v>34.175100271020483</v>
      </c>
      <c r="BD716">
        <v>389.47018825452204</v>
      </c>
      <c r="BE716">
        <v>19.866997214659488</v>
      </c>
      <c r="BF716">
        <v>297</v>
      </c>
      <c r="BG716" t="s">
        <v>12059</v>
      </c>
      <c r="BH716" t="s">
        <v>12060</v>
      </c>
      <c r="BJ716" s="1"/>
      <c r="BK716">
        <v>30.817240000000002</v>
      </c>
    </row>
    <row r="717" spans="1:63" ht="30.75" x14ac:dyDescent="0.3">
      <c r="A717">
        <v>8564</v>
      </c>
      <c r="B717" t="s">
        <v>12061</v>
      </c>
      <c r="C717" t="s">
        <v>12062</v>
      </c>
      <c r="D717" t="s">
        <v>12063</v>
      </c>
      <c r="E717" t="s">
        <v>12064</v>
      </c>
      <c r="F717" s="1">
        <v>44346</v>
      </c>
      <c r="G717" s="1">
        <v>44346</v>
      </c>
      <c r="H717" t="s">
        <v>98</v>
      </c>
      <c r="I717" t="s">
        <v>639</v>
      </c>
      <c r="K717" t="s">
        <v>100</v>
      </c>
      <c r="L717" t="s">
        <v>133</v>
      </c>
      <c r="M717" t="s">
        <v>69</v>
      </c>
      <c r="P717" t="s">
        <v>5720</v>
      </c>
      <c r="Q717" t="s">
        <v>5721</v>
      </c>
      <c r="R717" t="s">
        <v>2081</v>
      </c>
      <c r="S717" t="s">
        <v>5722</v>
      </c>
      <c r="T717" t="s">
        <v>5698</v>
      </c>
      <c r="U717" t="s">
        <v>5699</v>
      </c>
      <c r="V717" t="s">
        <v>5700</v>
      </c>
      <c r="W717" t="s">
        <v>5701</v>
      </c>
      <c r="X717" t="s">
        <v>5702</v>
      </c>
      <c r="Y717" t="s">
        <v>5703</v>
      </c>
      <c r="Z717">
        <v>467</v>
      </c>
      <c r="AA717" t="s">
        <v>1756</v>
      </c>
      <c r="AB717" t="s">
        <v>1757</v>
      </c>
      <c r="AC717" t="s">
        <v>1758</v>
      </c>
      <c r="AD717" t="s">
        <v>1675</v>
      </c>
      <c r="AE717" s="4" t="s">
        <v>12065</v>
      </c>
      <c r="AF717" s="3">
        <v>170000</v>
      </c>
      <c r="AH717" t="s">
        <v>12066</v>
      </c>
      <c r="AI717" t="s">
        <v>12067</v>
      </c>
      <c r="AJ717" t="s">
        <v>12068</v>
      </c>
      <c r="AK717" t="s">
        <v>12069</v>
      </c>
      <c r="AL717" t="s">
        <v>12070</v>
      </c>
      <c r="AM717" t="s">
        <v>12071</v>
      </c>
      <c r="AN717" t="s">
        <v>12072</v>
      </c>
      <c r="AO717" t="s">
        <v>12073</v>
      </c>
      <c r="AP717" t="s">
        <v>12074</v>
      </c>
      <c r="AQ717" t="s">
        <v>12075</v>
      </c>
      <c r="AR717">
        <v>0.42</v>
      </c>
      <c r="AS717" t="s">
        <v>890</v>
      </c>
      <c r="AT717">
        <v>0</v>
      </c>
      <c r="AU717">
        <v>12693.279708797318</v>
      </c>
      <c r="AV717">
        <v>7840.3232078807487</v>
      </c>
      <c r="AW717">
        <v>376.89912225</v>
      </c>
      <c r="AX717">
        <v>649.17244590347605</v>
      </c>
      <c r="AY717">
        <v>209.35310308344788</v>
      </c>
      <c r="AZ717">
        <v>1009.953819744</v>
      </c>
      <c r="BA717">
        <v>350.73018224999998</v>
      </c>
      <c r="BB717">
        <v>36.191010500914253</v>
      </c>
      <c r="BC717">
        <v>9.328602151709056</v>
      </c>
      <c r="BD717">
        <v>22.354287154825411</v>
      </c>
      <c r="BE717">
        <v>5.7620455567870499</v>
      </c>
      <c r="BF717">
        <v>51</v>
      </c>
      <c r="BG717" t="s">
        <v>12076</v>
      </c>
      <c r="BH717" t="s">
        <v>12076</v>
      </c>
      <c r="BJ717" s="1"/>
    </row>
    <row r="718" spans="1:63" ht="30.75" x14ac:dyDescent="0.3">
      <c r="A718">
        <v>8565</v>
      </c>
      <c r="B718" t="s">
        <v>12077</v>
      </c>
      <c r="C718" t="s">
        <v>12078</v>
      </c>
      <c r="D718" t="s">
        <v>12079</v>
      </c>
      <c r="E718" t="s">
        <v>12080</v>
      </c>
      <c r="F718" s="1">
        <v>44560</v>
      </c>
      <c r="G718" s="1">
        <v>44651</v>
      </c>
      <c r="H718" t="s">
        <v>119</v>
      </c>
      <c r="I718" t="s">
        <v>639</v>
      </c>
      <c r="K718" t="s">
        <v>100</v>
      </c>
      <c r="L718" t="s">
        <v>99</v>
      </c>
      <c r="M718" t="s">
        <v>69</v>
      </c>
      <c r="N718" t="s">
        <v>5719</v>
      </c>
      <c r="P718" t="s">
        <v>5720</v>
      </c>
      <c r="Q718" t="s">
        <v>5721</v>
      </c>
      <c r="R718" t="s">
        <v>2081</v>
      </c>
      <c r="S718" t="s">
        <v>5722</v>
      </c>
      <c r="T718" t="s">
        <v>5698</v>
      </c>
      <c r="U718" t="s">
        <v>5699</v>
      </c>
      <c r="V718" t="s">
        <v>5700</v>
      </c>
      <c r="W718" t="s">
        <v>5701</v>
      </c>
      <c r="X718" t="s">
        <v>5702</v>
      </c>
      <c r="Y718" t="s">
        <v>5703</v>
      </c>
      <c r="Z718">
        <v>467</v>
      </c>
      <c r="AA718" t="s">
        <v>1756</v>
      </c>
      <c r="AB718" t="s">
        <v>1757</v>
      </c>
      <c r="AC718" t="s">
        <v>1758</v>
      </c>
      <c r="AD718" t="s">
        <v>1675</v>
      </c>
      <c r="AE718" s="4" t="s">
        <v>12081</v>
      </c>
      <c r="AF718" s="3">
        <v>170000</v>
      </c>
      <c r="AH718" t="s">
        <v>12066</v>
      </c>
      <c r="AI718" t="s">
        <v>12082</v>
      </c>
      <c r="AJ718" t="s">
        <v>12083</v>
      </c>
      <c r="AK718" t="s">
        <v>12069</v>
      </c>
      <c r="AL718" t="s">
        <v>12084</v>
      </c>
      <c r="AM718" t="s">
        <v>12071</v>
      </c>
      <c r="AN718" t="s">
        <v>12085</v>
      </c>
      <c r="AO718" t="s">
        <v>12086</v>
      </c>
      <c r="AP718" t="s">
        <v>12087</v>
      </c>
      <c r="AQ718" t="s">
        <v>12088</v>
      </c>
      <c r="AR718">
        <v>0.3</v>
      </c>
      <c r="AS718" t="s">
        <v>154</v>
      </c>
      <c r="AT718">
        <v>1</v>
      </c>
      <c r="AU718">
        <v>101117.65216968478</v>
      </c>
      <c r="AV718">
        <v>48865.100329243309</v>
      </c>
      <c r="AW718">
        <v>1400.81082225</v>
      </c>
      <c r="AX718">
        <v>1673.0841459034759</v>
      </c>
      <c r="AY718">
        <v>209.35310308344788</v>
      </c>
      <c r="AZ718">
        <v>1025.8937797440001</v>
      </c>
      <c r="BA718">
        <v>1400.81082225</v>
      </c>
      <c r="BB718">
        <v>72.185087781709413</v>
      </c>
      <c r="BC718">
        <v>41.66871076380594</v>
      </c>
      <c r="BD718">
        <v>34.883440042785772</v>
      </c>
      <c r="BE718">
        <v>20.136402382511378</v>
      </c>
      <c r="BF718">
        <v>356</v>
      </c>
      <c r="BG718" t="s">
        <v>12089</v>
      </c>
      <c r="BH718" t="s">
        <v>12089</v>
      </c>
      <c r="BI718">
        <v>5272</v>
      </c>
      <c r="BJ718" s="1">
        <v>44346</v>
      </c>
      <c r="BK718">
        <v>15.939959999999999</v>
      </c>
    </row>
    <row r="719" spans="1:63" x14ac:dyDescent="0.25">
      <c r="A719">
        <v>8566</v>
      </c>
      <c r="B719" t="s">
        <v>12090</v>
      </c>
      <c r="C719" t="s">
        <v>12091</v>
      </c>
      <c r="D719" t="s">
        <v>12092</v>
      </c>
      <c r="F719" s="1">
        <v>45657</v>
      </c>
      <c r="G719" s="1">
        <v>46387</v>
      </c>
      <c r="H719" t="s">
        <v>98</v>
      </c>
      <c r="I719" t="s">
        <v>515</v>
      </c>
      <c r="K719" t="s">
        <v>120</v>
      </c>
      <c r="L719" t="s">
        <v>303</v>
      </c>
      <c r="P719" t="s">
        <v>4846</v>
      </c>
      <c r="Q719" t="s">
        <v>4847</v>
      </c>
      <c r="R719" t="s">
        <v>1748</v>
      </c>
      <c r="S719" t="s">
        <v>4848</v>
      </c>
      <c r="T719" t="s">
        <v>2240</v>
      </c>
      <c r="U719" t="s">
        <v>2241</v>
      </c>
      <c r="V719" t="s">
        <v>1776</v>
      </c>
      <c r="W719" t="s">
        <v>1777</v>
      </c>
      <c r="X719" t="s">
        <v>1778</v>
      </c>
      <c r="Y719" t="s">
        <v>1671</v>
      </c>
      <c r="Z719">
        <v>467</v>
      </c>
      <c r="AA719" t="s">
        <v>1756</v>
      </c>
      <c r="AB719" t="s">
        <v>1757</v>
      </c>
      <c r="AC719" t="s">
        <v>1758</v>
      </c>
      <c r="AD719" t="s">
        <v>1675</v>
      </c>
      <c r="AE719" s="4"/>
      <c r="AR719">
        <v>0.06</v>
      </c>
      <c r="AS719" t="s">
        <v>154</v>
      </c>
      <c r="AT719">
        <v>1</v>
      </c>
      <c r="AU719">
        <v>0</v>
      </c>
      <c r="AV719">
        <v>0</v>
      </c>
      <c r="AX719">
        <v>15576.459535723958</v>
      </c>
      <c r="AY719">
        <v>569.97693773276171</v>
      </c>
      <c r="AZ719">
        <v>223.09917999999999</v>
      </c>
      <c r="BA719">
        <v>14240.67</v>
      </c>
      <c r="BB719">
        <v>0</v>
      </c>
      <c r="BC719">
        <v>0</v>
      </c>
      <c r="BD719">
        <v>0</v>
      </c>
      <c r="BE719">
        <v>0</v>
      </c>
      <c r="BF719">
        <v>2092</v>
      </c>
      <c r="BJ719" s="1"/>
    </row>
    <row r="720" spans="1:63" ht="45.75" x14ac:dyDescent="0.3">
      <c r="A720">
        <v>8567</v>
      </c>
      <c r="B720" t="s">
        <v>12093</v>
      </c>
      <c r="C720" t="s">
        <v>12094</v>
      </c>
      <c r="D720" t="s">
        <v>12095</v>
      </c>
      <c r="E720" t="s">
        <v>12096</v>
      </c>
      <c r="F720" s="1">
        <v>44347</v>
      </c>
      <c r="G720" s="1">
        <v>44712</v>
      </c>
      <c r="H720" t="s">
        <v>119</v>
      </c>
      <c r="I720" t="s">
        <v>515</v>
      </c>
      <c r="J720" t="s">
        <v>1680</v>
      </c>
      <c r="K720" t="s">
        <v>100</v>
      </c>
      <c r="L720" t="s">
        <v>99</v>
      </c>
      <c r="M720" t="s">
        <v>120</v>
      </c>
      <c r="N720" t="s">
        <v>1745</v>
      </c>
      <c r="P720" t="s">
        <v>12097</v>
      </c>
      <c r="Q720" t="s">
        <v>12098</v>
      </c>
      <c r="R720" t="s">
        <v>1748</v>
      </c>
      <c r="S720" t="s">
        <v>12099</v>
      </c>
      <c r="T720" t="s">
        <v>2108</v>
      </c>
      <c r="U720" t="s">
        <v>2109</v>
      </c>
      <c r="V720" t="s">
        <v>2085</v>
      </c>
      <c r="W720" t="s">
        <v>2086</v>
      </c>
      <c r="X720" t="s">
        <v>2087</v>
      </c>
      <c r="Y720" t="s">
        <v>1671</v>
      </c>
      <c r="Z720">
        <v>467</v>
      </c>
      <c r="AA720" t="s">
        <v>1756</v>
      </c>
      <c r="AB720" t="s">
        <v>1757</v>
      </c>
      <c r="AC720" t="s">
        <v>1758</v>
      </c>
      <c r="AD720" t="s">
        <v>1675</v>
      </c>
      <c r="AE720" s="4" t="s">
        <v>12100</v>
      </c>
      <c r="AF720" s="3">
        <v>50000</v>
      </c>
      <c r="AH720" t="s">
        <v>12101</v>
      </c>
      <c r="AI720" t="s">
        <v>12102</v>
      </c>
      <c r="AJ720" t="s">
        <v>12103</v>
      </c>
      <c r="AK720" t="s">
        <v>12104</v>
      </c>
      <c r="AL720" t="s">
        <v>12105</v>
      </c>
      <c r="AM720" t="s">
        <v>12106</v>
      </c>
      <c r="AN720" t="s">
        <v>12107</v>
      </c>
      <c r="AO720" t="s">
        <v>12108</v>
      </c>
      <c r="AP720" t="s">
        <v>12109</v>
      </c>
      <c r="AQ720" t="s">
        <v>12110</v>
      </c>
      <c r="AR720">
        <v>0.3</v>
      </c>
      <c r="AS720" t="s">
        <v>154</v>
      </c>
      <c r="AT720">
        <v>1</v>
      </c>
      <c r="AU720">
        <v>1471460.9717152023</v>
      </c>
      <c r="AV720">
        <v>720101.63027888094</v>
      </c>
      <c r="AW720">
        <v>1301.3</v>
      </c>
      <c r="AX720">
        <v>1663.8258271738391</v>
      </c>
      <c r="AY720">
        <v>88.908144537603135</v>
      </c>
      <c r="AZ720">
        <v>1645.0724420399999</v>
      </c>
      <c r="BA720">
        <v>1301.3</v>
      </c>
      <c r="BB720">
        <v>1130.7622928726676</v>
      </c>
      <c r="BC720">
        <v>499.41444968728968</v>
      </c>
      <c r="BD720">
        <v>553.37096002373085</v>
      </c>
      <c r="BE720">
        <v>244.40278493111995</v>
      </c>
      <c r="BF720">
        <v>417</v>
      </c>
      <c r="BH720" t="s">
        <v>12111</v>
      </c>
      <c r="BJ720" s="1"/>
    </row>
    <row r="721" spans="1:63" ht="60" x14ac:dyDescent="0.25">
      <c r="A721">
        <v>8568</v>
      </c>
      <c r="B721" t="s">
        <v>12112</v>
      </c>
      <c r="C721" t="s">
        <v>12113</v>
      </c>
      <c r="D721" t="s">
        <v>12114</v>
      </c>
      <c r="E721" t="s">
        <v>12115</v>
      </c>
      <c r="F721" s="1">
        <v>44651</v>
      </c>
      <c r="G721" s="1">
        <v>45078</v>
      </c>
      <c r="H721" t="s">
        <v>119</v>
      </c>
      <c r="I721" t="s">
        <v>515</v>
      </c>
      <c r="J721" t="s">
        <v>1680</v>
      </c>
      <c r="K721" t="s">
        <v>303</v>
      </c>
      <c r="L721" t="s">
        <v>303</v>
      </c>
      <c r="M721" t="s">
        <v>120</v>
      </c>
      <c r="N721" t="s">
        <v>12116</v>
      </c>
      <c r="P721" t="s">
        <v>12097</v>
      </c>
      <c r="Q721" t="s">
        <v>12098</v>
      </c>
      <c r="R721" t="s">
        <v>1748</v>
      </c>
      <c r="S721" t="s">
        <v>12099</v>
      </c>
      <c r="T721" t="s">
        <v>2108</v>
      </c>
      <c r="U721" t="s">
        <v>2109</v>
      </c>
      <c r="V721" t="s">
        <v>2085</v>
      </c>
      <c r="W721" t="s">
        <v>2086</v>
      </c>
      <c r="X721" t="s">
        <v>2087</v>
      </c>
      <c r="Y721" t="s">
        <v>1671</v>
      </c>
      <c r="Z721">
        <v>467</v>
      </c>
      <c r="AA721" t="s">
        <v>1756</v>
      </c>
      <c r="AB721" t="s">
        <v>1757</v>
      </c>
      <c r="AC721" t="s">
        <v>1758</v>
      </c>
      <c r="AD721" t="s">
        <v>1675</v>
      </c>
      <c r="AE721" s="4" t="s">
        <v>12117</v>
      </c>
      <c r="AH721" t="s">
        <v>12118</v>
      </c>
      <c r="AI721" t="s">
        <v>12119</v>
      </c>
      <c r="AJ721" t="s">
        <v>12120</v>
      </c>
      <c r="AK721" t="s">
        <v>12121</v>
      </c>
      <c r="AL721" t="s">
        <v>12122</v>
      </c>
      <c r="AM721" t="s">
        <v>12123</v>
      </c>
      <c r="AN721" t="s">
        <v>12124</v>
      </c>
      <c r="AO721" t="s">
        <v>12125</v>
      </c>
      <c r="AP721" t="s">
        <v>12126</v>
      </c>
      <c r="AQ721" t="s">
        <v>12127</v>
      </c>
      <c r="AR721">
        <v>0.09</v>
      </c>
      <c r="AS721" t="s">
        <v>154</v>
      </c>
      <c r="AT721">
        <v>1</v>
      </c>
      <c r="AU721">
        <v>538750.41263727855</v>
      </c>
      <c r="AV721">
        <v>97616.977044115731</v>
      </c>
      <c r="AW721">
        <v>24175.068759999998</v>
      </c>
      <c r="AX721">
        <v>24537.594587173837</v>
      </c>
      <c r="AY721">
        <v>384.00751789645608</v>
      </c>
      <c r="AZ721">
        <v>7157.9503079599999</v>
      </c>
      <c r="BA721">
        <v>24009.571960000001</v>
      </c>
      <c r="BB721">
        <v>22.438984482307223</v>
      </c>
      <c r="BC721">
        <v>17.285634963389768</v>
      </c>
      <c r="BD721">
        <v>4.06575249266192</v>
      </c>
      <c r="BE721">
        <v>3.1320095388033242</v>
      </c>
      <c r="BF721">
        <v>783</v>
      </c>
      <c r="BG721" t="s">
        <v>12128</v>
      </c>
      <c r="BH721" t="s">
        <v>12129</v>
      </c>
      <c r="BJ721" s="1"/>
      <c r="BK721">
        <v>52.637419999999999</v>
      </c>
    </row>
    <row r="722" spans="1:63" x14ac:dyDescent="0.25">
      <c r="A722">
        <v>8569</v>
      </c>
      <c r="B722" t="s">
        <v>12130</v>
      </c>
      <c r="C722" t="s">
        <v>12131</v>
      </c>
      <c r="D722" t="s">
        <v>12132</v>
      </c>
      <c r="E722" t="s">
        <v>12133</v>
      </c>
      <c r="F722" s="1">
        <v>44562</v>
      </c>
      <c r="G722" s="1">
        <v>44927</v>
      </c>
      <c r="H722" t="s">
        <v>98</v>
      </c>
      <c r="I722" t="s">
        <v>515</v>
      </c>
      <c r="J722" t="s">
        <v>3739</v>
      </c>
      <c r="K722" t="s">
        <v>303</v>
      </c>
      <c r="L722" t="s">
        <v>303</v>
      </c>
      <c r="O722" t="s">
        <v>12134</v>
      </c>
      <c r="P722" t="s">
        <v>2329</v>
      </c>
      <c r="Q722" t="s">
        <v>2330</v>
      </c>
      <c r="R722" t="s">
        <v>2081</v>
      </c>
      <c r="S722" t="s">
        <v>2331</v>
      </c>
      <c r="T722" t="s">
        <v>5527</v>
      </c>
      <c r="U722" t="s">
        <v>5528</v>
      </c>
      <c r="V722" t="s">
        <v>2344</v>
      </c>
      <c r="W722" t="s">
        <v>2345</v>
      </c>
      <c r="X722" t="s">
        <v>2346</v>
      </c>
      <c r="Y722" t="s">
        <v>1671</v>
      </c>
      <c r="Z722">
        <v>467</v>
      </c>
      <c r="AA722" t="s">
        <v>1756</v>
      </c>
      <c r="AB722" t="s">
        <v>1757</v>
      </c>
      <c r="AC722" t="s">
        <v>1758</v>
      </c>
      <c r="AD722" t="s">
        <v>1675</v>
      </c>
      <c r="AE722" s="4"/>
      <c r="AR722">
        <v>0.09</v>
      </c>
      <c r="AS722" t="s">
        <v>154</v>
      </c>
      <c r="AT722">
        <v>1</v>
      </c>
      <c r="AU722">
        <v>430.1611285481672</v>
      </c>
      <c r="AV722">
        <v>0</v>
      </c>
      <c r="AW722">
        <v>20.016000000000002</v>
      </c>
      <c r="AX722">
        <v>8281.1379306934396</v>
      </c>
      <c r="AY722">
        <v>76.613504885497434</v>
      </c>
      <c r="AZ722">
        <v>0</v>
      </c>
      <c r="BA722">
        <v>6965.1311111111145</v>
      </c>
      <c r="BB722">
        <v>6.1759229178321336E-2</v>
      </c>
      <c r="BC722">
        <v>6.1759229178321336E-2</v>
      </c>
      <c r="BD722">
        <v>0</v>
      </c>
      <c r="BE722">
        <v>0</v>
      </c>
      <c r="BF722">
        <v>632</v>
      </c>
      <c r="BJ722" s="1"/>
    </row>
    <row r="723" spans="1:63" ht="45.75" x14ac:dyDescent="0.3">
      <c r="A723">
        <v>8570</v>
      </c>
      <c r="B723" t="s">
        <v>12135</v>
      </c>
      <c r="C723" t="s">
        <v>12136</v>
      </c>
      <c r="D723" t="s">
        <v>12137</v>
      </c>
      <c r="E723" t="s">
        <v>2408</v>
      </c>
      <c r="F723" s="1">
        <v>43951</v>
      </c>
      <c r="G723" s="1">
        <v>43951</v>
      </c>
      <c r="H723" t="s">
        <v>98</v>
      </c>
      <c r="I723" t="s">
        <v>639</v>
      </c>
      <c r="K723" t="s">
        <v>68</v>
      </c>
      <c r="L723" t="s">
        <v>133</v>
      </c>
      <c r="M723" t="s">
        <v>69</v>
      </c>
      <c r="N723" t="s">
        <v>2104</v>
      </c>
      <c r="P723" t="s">
        <v>2410</v>
      </c>
      <c r="Q723" t="s">
        <v>2411</v>
      </c>
      <c r="R723" t="s">
        <v>2081</v>
      </c>
      <c r="S723" t="s">
        <v>2412</v>
      </c>
      <c r="T723" t="s">
        <v>2083</v>
      </c>
      <c r="U723" t="s">
        <v>2084</v>
      </c>
      <c r="V723" t="s">
        <v>2085</v>
      </c>
      <c r="W723" t="s">
        <v>2086</v>
      </c>
      <c r="X723" t="s">
        <v>2087</v>
      </c>
      <c r="Y723" t="s">
        <v>1671</v>
      </c>
      <c r="Z723">
        <v>467</v>
      </c>
      <c r="AA723" t="s">
        <v>1756</v>
      </c>
      <c r="AB723" t="s">
        <v>1757</v>
      </c>
      <c r="AC723" t="s">
        <v>1758</v>
      </c>
      <c r="AD723" t="s">
        <v>1675</v>
      </c>
      <c r="AE723" s="4" t="s">
        <v>12138</v>
      </c>
      <c r="AF723" s="3">
        <v>93100</v>
      </c>
      <c r="AG723" t="s">
        <v>19447</v>
      </c>
      <c r="AH723" t="s">
        <v>12139</v>
      </c>
      <c r="AI723" t="s">
        <v>12140</v>
      </c>
      <c r="AJ723" t="s">
        <v>2416</v>
      </c>
      <c r="AK723" t="s">
        <v>12141</v>
      </c>
      <c r="AL723" t="s">
        <v>2418</v>
      </c>
      <c r="AM723" t="s">
        <v>12142</v>
      </c>
      <c r="AN723" t="s">
        <v>12143</v>
      </c>
      <c r="AO723" t="s">
        <v>12144</v>
      </c>
      <c r="AP723" t="s">
        <v>2422</v>
      </c>
      <c r="AQ723" t="s">
        <v>12145</v>
      </c>
      <c r="AR723">
        <v>0.56000000000000005</v>
      </c>
      <c r="AS723" t="s">
        <v>94</v>
      </c>
      <c r="AT723">
        <v>0</v>
      </c>
      <c r="AU723">
        <v>244776.77531936445</v>
      </c>
      <c r="AV723">
        <v>190213.25254620935</v>
      </c>
      <c r="AX723">
        <v>1208.9652388444099</v>
      </c>
      <c r="AY723">
        <v>70.240791356725495</v>
      </c>
      <c r="AZ723">
        <v>139.4143425</v>
      </c>
      <c r="BA723">
        <v>907.98749999999984</v>
      </c>
      <c r="BB723">
        <v>269.58165758819854</v>
      </c>
      <c r="BC723">
        <v>233.69901158004163</v>
      </c>
      <c r="BD723">
        <v>209.48884488631103</v>
      </c>
      <c r="BE723">
        <v>181.60484813755644</v>
      </c>
      <c r="BF723">
        <v>-344</v>
      </c>
      <c r="BJ723" s="1"/>
    </row>
    <row r="724" spans="1:63" ht="60" x14ac:dyDescent="0.25">
      <c r="A724">
        <v>8571</v>
      </c>
      <c r="B724" t="s">
        <v>12146</v>
      </c>
      <c r="C724" t="s">
        <v>12147</v>
      </c>
      <c r="D724" t="s">
        <v>12148</v>
      </c>
      <c r="E724" t="s">
        <v>12149</v>
      </c>
      <c r="F724" s="1">
        <v>44377</v>
      </c>
      <c r="G724" s="1">
        <v>44562</v>
      </c>
      <c r="H724" t="s">
        <v>119</v>
      </c>
      <c r="I724" t="s">
        <v>66</v>
      </c>
      <c r="K724" t="s">
        <v>100</v>
      </c>
      <c r="L724" t="s">
        <v>100</v>
      </c>
      <c r="M724" t="s">
        <v>303</v>
      </c>
      <c r="N724" t="s">
        <v>1084</v>
      </c>
      <c r="P724" t="s">
        <v>12150</v>
      </c>
      <c r="Q724" t="s">
        <v>12151</v>
      </c>
      <c r="R724" t="s">
        <v>1703</v>
      </c>
      <c r="S724" t="s">
        <v>12152</v>
      </c>
      <c r="T724" t="s">
        <v>12153</v>
      </c>
      <c r="U724" t="s">
        <v>12154</v>
      </c>
      <c r="V724" t="s">
        <v>6363</v>
      </c>
      <c r="W724" t="s">
        <v>6364</v>
      </c>
      <c r="X724" t="s">
        <v>6365</v>
      </c>
      <c r="Y724" t="s">
        <v>1671</v>
      </c>
      <c r="Z724">
        <v>465</v>
      </c>
      <c r="AA724" t="s">
        <v>1707</v>
      </c>
      <c r="AB724" t="s">
        <v>1708</v>
      </c>
      <c r="AC724" t="s">
        <v>1709</v>
      </c>
      <c r="AD724" t="s">
        <v>1675</v>
      </c>
      <c r="AE724" s="4" t="s">
        <v>12155</v>
      </c>
      <c r="AH724" t="s">
        <v>12156</v>
      </c>
      <c r="AI724" t="s">
        <v>12157</v>
      </c>
      <c r="AJ724" t="s">
        <v>12158</v>
      </c>
      <c r="AK724" t="s">
        <v>12159</v>
      </c>
      <c r="AL724" t="s">
        <v>12160</v>
      </c>
      <c r="AM724" t="s">
        <v>12161</v>
      </c>
      <c r="AN724" t="s">
        <v>12162</v>
      </c>
      <c r="AO724" t="s">
        <v>12163</v>
      </c>
      <c r="AP724" t="s">
        <v>12164</v>
      </c>
      <c r="AQ724" t="s">
        <v>12165</v>
      </c>
      <c r="AR724">
        <v>0.36</v>
      </c>
      <c r="AS724" t="s">
        <v>94</v>
      </c>
      <c r="AT724">
        <v>0</v>
      </c>
      <c r="AU724">
        <v>244542.01963176287</v>
      </c>
      <c r="AV724">
        <v>142758.2876079749</v>
      </c>
      <c r="AW724">
        <v>4724.9223407999998</v>
      </c>
      <c r="AX724">
        <v>1706.6643008000001</v>
      </c>
      <c r="AZ724">
        <v>5.0017199999999997</v>
      </c>
      <c r="BA724">
        <v>1616.1066432</v>
      </c>
      <c r="BB724">
        <v>151.31552157198809</v>
      </c>
      <c r="BC724">
        <v>150.84865711817511</v>
      </c>
      <c r="BD724">
        <v>88.334695119688305</v>
      </c>
      <c r="BE724">
        <v>88.06214985294136</v>
      </c>
      <c r="BF724">
        <v>267</v>
      </c>
      <c r="BG724" t="s">
        <v>12166</v>
      </c>
      <c r="BH724" t="s">
        <v>12166</v>
      </c>
      <c r="BJ724" s="1"/>
      <c r="BK724">
        <v>5.0017199999999997</v>
      </c>
    </row>
    <row r="725" spans="1:63" ht="30" x14ac:dyDescent="0.25">
      <c r="A725">
        <v>8572</v>
      </c>
      <c r="B725" t="s">
        <v>12167</v>
      </c>
      <c r="C725" t="s">
        <v>12168</v>
      </c>
      <c r="D725" t="s">
        <v>12169</v>
      </c>
      <c r="E725" t="s">
        <v>12170</v>
      </c>
      <c r="F725" s="1">
        <v>43921</v>
      </c>
      <c r="G725" s="1">
        <v>44286</v>
      </c>
      <c r="H725" t="s">
        <v>119</v>
      </c>
      <c r="I725" t="s">
        <v>66</v>
      </c>
      <c r="K725" t="s">
        <v>67</v>
      </c>
      <c r="L725" t="s">
        <v>133</v>
      </c>
      <c r="M725" t="s">
        <v>303</v>
      </c>
      <c r="N725" t="s">
        <v>1084</v>
      </c>
      <c r="P725" t="s">
        <v>12171</v>
      </c>
      <c r="Q725" t="s">
        <v>12172</v>
      </c>
      <c r="R725" t="s">
        <v>1703</v>
      </c>
      <c r="S725" t="s">
        <v>12173</v>
      </c>
      <c r="T725" t="s">
        <v>12153</v>
      </c>
      <c r="U725" t="s">
        <v>12154</v>
      </c>
      <c r="V725" t="s">
        <v>6363</v>
      </c>
      <c r="W725" t="s">
        <v>6364</v>
      </c>
      <c r="X725" t="s">
        <v>6365</v>
      </c>
      <c r="Y725" t="s">
        <v>1671</v>
      </c>
      <c r="Z725">
        <v>465</v>
      </c>
      <c r="AA725" t="s">
        <v>1707</v>
      </c>
      <c r="AB725" t="s">
        <v>1708</v>
      </c>
      <c r="AC725" t="s">
        <v>1709</v>
      </c>
      <c r="AD725" t="s">
        <v>1675</v>
      </c>
      <c r="AE725" s="4" t="s">
        <v>12174</v>
      </c>
      <c r="AH725" t="s">
        <v>12175</v>
      </c>
      <c r="AI725" t="s">
        <v>12176</v>
      </c>
      <c r="AJ725" t="s">
        <v>12177</v>
      </c>
      <c r="AK725" t="s">
        <v>12178</v>
      </c>
      <c r="AL725" t="s">
        <v>12179</v>
      </c>
      <c r="AM725" t="s">
        <v>12180</v>
      </c>
      <c r="AN725" t="s">
        <v>12181</v>
      </c>
      <c r="AO725" t="s">
        <v>12182</v>
      </c>
      <c r="AP725" t="s">
        <v>12183</v>
      </c>
      <c r="AQ725" t="s">
        <v>12184</v>
      </c>
      <c r="AR725">
        <v>0.7</v>
      </c>
      <c r="AS725" t="s">
        <v>154</v>
      </c>
      <c r="AT725">
        <v>1</v>
      </c>
      <c r="AU725">
        <v>226086.75634896068</v>
      </c>
      <c r="AV725">
        <v>185993.04956287509</v>
      </c>
      <c r="AW725">
        <v>831.56725340000003</v>
      </c>
      <c r="AX725">
        <v>1699.49913860884</v>
      </c>
      <c r="AY725">
        <v>1043.3094810257978</v>
      </c>
      <c r="AZ725">
        <v>1615.7703333333334</v>
      </c>
      <c r="BA725">
        <v>365.72663019999999</v>
      </c>
      <c r="BB725">
        <v>618.1851078914425</v>
      </c>
      <c r="BC725">
        <v>114.09896684666677</v>
      </c>
      <c r="BD725">
        <v>508.55757881553109</v>
      </c>
      <c r="BE725">
        <v>93.864917779747202</v>
      </c>
      <c r="BF725">
        <v>-9</v>
      </c>
      <c r="BG725" t="s">
        <v>12185</v>
      </c>
      <c r="BH725" t="s">
        <v>12185</v>
      </c>
      <c r="BJ725" s="1"/>
      <c r="BK725">
        <v>4.8637800000000002</v>
      </c>
    </row>
    <row r="726" spans="1:63" ht="45.75" x14ac:dyDescent="0.3">
      <c r="A726">
        <v>8573</v>
      </c>
      <c r="B726" t="s">
        <v>12186</v>
      </c>
      <c r="C726" t="s">
        <v>12187</v>
      </c>
      <c r="D726" t="s">
        <v>12188</v>
      </c>
      <c r="E726" t="s">
        <v>12189</v>
      </c>
      <c r="F726" s="1">
        <v>44918</v>
      </c>
      <c r="G726" s="1">
        <v>46388</v>
      </c>
      <c r="H726" t="s">
        <v>119</v>
      </c>
      <c r="I726" t="s">
        <v>66</v>
      </c>
      <c r="J726" t="s">
        <v>1959</v>
      </c>
      <c r="K726" t="s">
        <v>132</v>
      </c>
      <c r="L726" t="s">
        <v>133</v>
      </c>
      <c r="M726" t="s">
        <v>120</v>
      </c>
      <c r="N726" t="s">
        <v>1699</v>
      </c>
      <c r="O726" t="s">
        <v>12190</v>
      </c>
      <c r="P726" t="s">
        <v>6358</v>
      </c>
      <c r="Q726" t="s">
        <v>6359</v>
      </c>
      <c r="R726" t="s">
        <v>1703</v>
      </c>
      <c r="S726" t="s">
        <v>6360</v>
      </c>
      <c r="T726" t="s">
        <v>5397</v>
      </c>
      <c r="U726" t="s">
        <v>5398</v>
      </c>
      <c r="V726" t="s">
        <v>5399</v>
      </c>
      <c r="W726" t="s">
        <v>5400</v>
      </c>
      <c r="X726" t="s">
        <v>5401</v>
      </c>
      <c r="Y726" t="s">
        <v>1755</v>
      </c>
      <c r="Z726">
        <v>465</v>
      </c>
      <c r="AA726" t="s">
        <v>1707</v>
      </c>
      <c r="AB726" t="s">
        <v>1708</v>
      </c>
      <c r="AC726" t="s">
        <v>1709</v>
      </c>
      <c r="AD726" t="s">
        <v>1675</v>
      </c>
      <c r="AE726" s="4" t="s">
        <v>12191</v>
      </c>
      <c r="AF726" s="3">
        <f>1000000</f>
        <v>1000000</v>
      </c>
      <c r="AG726" t="s">
        <v>19447</v>
      </c>
      <c r="AH726" t="s">
        <v>12192</v>
      </c>
      <c r="AI726" t="s">
        <v>12193</v>
      </c>
      <c r="AJ726" t="s">
        <v>12194</v>
      </c>
      <c r="AK726" t="s">
        <v>12195</v>
      </c>
      <c r="AL726" t="s">
        <v>12196</v>
      </c>
      <c r="AM726" t="s">
        <v>12197</v>
      </c>
      <c r="AN726" t="s">
        <v>12198</v>
      </c>
      <c r="AO726" t="s">
        <v>12199</v>
      </c>
      <c r="AP726" t="s">
        <v>12200</v>
      </c>
      <c r="AQ726" t="s">
        <v>12201</v>
      </c>
      <c r="AR726">
        <v>0.63</v>
      </c>
      <c r="AS726" t="s">
        <v>154</v>
      </c>
      <c r="AT726">
        <v>1</v>
      </c>
      <c r="AU726">
        <v>89612.620121271422</v>
      </c>
      <c r="AV726">
        <v>71937.912529778027</v>
      </c>
      <c r="AW726">
        <v>1796.3856432</v>
      </c>
      <c r="AX726">
        <v>944.11301114162711</v>
      </c>
      <c r="AY726">
        <v>465.8475872166976</v>
      </c>
      <c r="AZ726">
        <v>764.31285000000003</v>
      </c>
      <c r="BA726">
        <v>520.54004840000005</v>
      </c>
      <c r="BB726">
        <v>172.15317130106797</v>
      </c>
      <c r="BC726">
        <v>69.745431739979026</v>
      </c>
      <c r="BD726">
        <v>138.19861267331075</v>
      </c>
      <c r="BE726">
        <v>55.989220726637875</v>
      </c>
      <c r="BF726">
        <v>2093</v>
      </c>
      <c r="BG726" t="s">
        <v>12202</v>
      </c>
      <c r="BH726" t="s">
        <v>12202</v>
      </c>
      <c r="BJ726" s="1"/>
      <c r="BK726">
        <v>29.7254</v>
      </c>
    </row>
    <row r="727" spans="1:63" ht="45" x14ac:dyDescent="0.25">
      <c r="A727">
        <v>8574</v>
      </c>
      <c r="B727" t="s">
        <v>12203</v>
      </c>
      <c r="C727" t="s">
        <v>12204</v>
      </c>
      <c r="D727" t="s">
        <v>12205</v>
      </c>
      <c r="E727" t="s">
        <v>12206</v>
      </c>
      <c r="F727" s="1">
        <v>44910</v>
      </c>
      <c r="G727" s="1">
        <v>44910</v>
      </c>
      <c r="H727" t="s">
        <v>119</v>
      </c>
      <c r="I727" t="s">
        <v>66</v>
      </c>
      <c r="J727" t="s">
        <v>2811</v>
      </c>
      <c r="K727" t="s">
        <v>100</v>
      </c>
      <c r="L727" t="s">
        <v>100</v>
      </c>
      <c r="M727" t="s">
        <v>120</v>
      </c>
      <c r="N727" t="s">
        <v>1084</v>
      </c>
      <c r="P727" t="s">
        <v>12207</v>
      </c>
      <c r="Q727" t="s">
        <v>12208</v>
      </c>
      <c r="R727" t="s">
        <v>1703</v>
      </c>
      <c r="S727" t="s">
        <v>12209</v>
      </c>
      <c r="T727" t="s">
        <v>5397</v>
      </c>
      <c r="U727" t="s">
        <v>5398</v>
      </c>
      <c r="V727" t="s">
        <v>5399</v>
      </c>
      <c r="W727" t="s">
        <v>5400</v>
      </c>
      <c r="X727" t="s">
        <v>5401</v>
      </c>
      <c r="Y727" t="s">
        <v>1755</v>
      </c>
      <c r="Z727">
        <v>465</v>
      </c>
      <c r="AA727" t="s">
        <v>1707</v>
      </c>
      <c r="AB727" t="s">
        <v>1708</v>
      </c>
      <c r="AC727" t="s">
        <v>1709</v>
      </c>
      <c r="AD727" t="s">
        <v>1675</v>
      </c>
      <c r="AE727" s="4" t="s">
        <v>19463</v>
      </c>
      <c r="AF727" s="8">
        <v>573000000</v>
      </c>
      <c r="AG727" t="s">
        <v>19447</v>
      </c>
      <c r="AH727" t="s">
        <v>12210</v>
      </c>
      <c r="AI727" t="s">
        <v>12211</v>
      </c>
      <c r="AJ727" t="s">
        <v>12212</v>
      </c>
      <c r="AK727" t="s">
        <v>12213</v>
      </c>
      <c r="AL727" t="s">
        <v>12214</v>
      </c>
      <c r="AM727" t="s">
        <v>12215</v>
      </c>
      <c r="AN727" t="s">
        <v>12216</v>
      </c>
      <c r="AO727" t="s">
        <v>12217</v>
      </c>
      <c r="AP727" t="s">
        <v>12218</v>
      </c>
      <c r="AQ727" t="s">
        <v>12219</v>
      </c>
      <c r="AR727">
        <v>0.36</v>
      </c>
      <c r="AS727" t="s">
        <v>94</v>
      </c>
      <c r="AT727">
        <v>0</v>
      </c>
      <c r="AU727">
        <v>49401.251134944323</v>
      </c>
      <c r="AV727">
        <v>28059.428512400063</v>
      </c>
      <c r="AW727">
        <v>3146.9575589999999</v>
      </c>
      <c r="AX727">
        <v>1649.895203875026</v>
      </c>
      <c r="AY727">
        <v>366.42394683583035</v>
      </c>
      <c r="AZ727">
        <v>2031.4423300000001</v>
      </c>
      <c r="BA727">
        <v>895.91324740000005</v>
      </c>
      <c r="BB727">
        <v>55.140663762155597</v>
      </c>
      <c r="BC727">
        <v>16.875726172910369</v>
      </c>
      <c r="BD727">
        <v>31.31935887077281</v>
      </c>
      <c r="BE727">
        <v>9.5852477673114471</v>
      </c>
      <c r="BF727">
        <v>615</v>
      </c>
      <c r="BG727" t="s">
        <v>12220</v>
      </c>
      <c r="BH727" t="s">
        <v>12220</v>
      </c>
      <c r="BJ727" s="1"/>
      <c r="BK727">
        <v>82.813599999999994</v>
      </c>
    </row>
    <row r="728" spans="1:63" ht="30" x14ac:dyDescent="0.25">
      <c r="A728">
        <v>8575</v>
      </c>
      <c r="B728" t="s">
        <v>12221</v>
      </c>
      <c r="C728" t="s">
        <v>12222</v>
      </c>
      <c r="D728" t="s">
        <v>12223</v>
      </c>
      <c r="E728" t="s">
        <v>12224</v>
      </c>
      <c r="F728" s="1">
        <v>44926</v>
      </c>
      <c r="G728" s="1">
        <v>45291</v>
      </c>
      <c r="H728" t="s">
        <v>119</v>
      </c>
      <c r="I728" t="s">
        <v>66</v>
      </c>
      <c r="K728" t="s">
        <v>99</v>
      </c>
      <c r="L728" t="s">
        <v>99</v>
      </c>
      <c r="M728" t="s">
        <v>303</v>
      </c>
      <c r="N728" t="s">
        <v>1084</v>
      </c>
      <c r="P728" t="s">
        <v>12171</v>
      </c>
      <c r="Q728" t="s">
        <v>12172</v>
      </c>
      <c r="R728" t="s">
        <v>1703</v>
      </c>
      <c r="S728" t="s">
        <v>12173</v>
      </c>
      <c r="T728" t="s">
        <v>12153</v>
      </c>
      <c r="U728" t="s">
        <v>12154</v>
      </c>
      <c r="V728" t="s">
        <v>6363</v>
      </c>
      <c r="W728" t="s">
        <v>6364</v>
      </c>
      <c r="X728" t="s">
        <v>6365</v>
      </c>
      <c r="Y728" t="s">
        <v>1671</v>
      </c>
      <c r="Z728">
        <v>465</v>
      </c>
      <c r="AA728" t="s">
        <v>1707</v>
      </c>
      <c r="AB728" t="s">
        <v>1708</v>
      </c>
      <c r="AC728" t="s">
        <v>1709</v>
      </c>
      <c r="AD728" t="s">
        <v>1675</v>
      </c>
      <c r="AE728" s="4" t="s">
        <v>12225</v>
      </c>
      <c r="AH728" t="s">
        <v>12226</v>
      </c>
      <c r="AI728" t="s">
        <v>12227</v>
      </c>
      <c r="AJ728" t="s">
        <v>12228</v>
      </c>
      <c r="AK728" t="s">
        <v>12229</v>
      </c>
      <c r="AL728" t="s">
        <v>12230</v>
      </c>
      <c r="AM728" t="s">
        <v>12231</v>
      </c>
      <c r="AN728" t="s">
        <v>12232</v>
      </c>
      <c r="AO728" t="s">
        <v>12233</v>
      </c>
      <c r="AP728" t="s">
        <v>12234</v>
      </c>
      <c r="AQ728" t="s">
        <v>12235</v>
      </c>
      <c r="AR728">
        <v>0.25</v>
      </c>
      <c r="AS728" t="s">
        <v>94</v>
      </c>
      <c r="AT728">
        <v>0</v>
      </c>
      <c r="AU728">
        <v>229065.30360746724</v>
      </c>
      <c r="AV728">
        <v>100328.845128685</v>
      </c>
      <c r="AW728">
        <v>8464.2712663000002</v>
      </c>
      <c r="AX728">
        <v>2546.7200315088398</v>
      </c>
      <c r="AY728">
        <v>1043.3094810257978</v>
      </c>
      <c r="AZ728">
        <v>1610.9065533333332</v>
      </c>
      <c r="BA728">
        <v>1558.0998101</v>
      </c>
      <c r="BB728">
        <v>147.01580869377403</v>
      </c>
      <c r="BC728">
        <v>72.283005250672815</v>
      </c>
      <c r="BD728">
        <v>64.391796005832148</v>
      </c>
      <c r="BE728">
        <v>31.659401598672627</v>
      </c>
      <c r="BF728">
        <v>996</v>
      </c>
      <c r="BG728" t="s">
        <v>12236</v>
      </c>
      <c r="BH728" t="s">
        <v>12236</v>
      </c>
      <c r="BJ728" s="1"/>
      <c r="BK728">
        <v>0</v>
      </c>
    </row>
    <row r="729" spans="1:63" ht="45" x14ac:dyDescent="0.25">
      <c r="A729">
        <v>8578</v>
      </c>
      <c r="B729" t="s">
        <v>12237</v>
      </c>
      <c r="C729" t="s">
        <v>12238</v>
      </c>
      <c r="D729" t="s">
        <v>12239</v>
      </c>
      <c r="E729" t="s">
        <v>12240</v>
      </c>
      <c r="F729" s="1">
        <v>44896</v>
      </c>
      <c r="G729" s="1">
        <v>46023</v>
      </c>
      <c r="H729" t="s">
        <v>119</v>
      </c>
      <c r="I729" t="s">
        <v>66</v>
      </c>
      <c r="J729" t="s">
        <v>2811</v>
      </c>
      <c r="K729" t="s">
        <v>68</v>
      </c>
      <c r="L729" t="s">
        <v>133</v>
      </c>
      <c r="M729" t="s">
        <v>69</v>
      </c>
      <c r="N729" t="s">
        <v>1699</v>
      </c>
      <c r="P729" t="s">
        <v>6414</v>
      </c>
      <c r="Q729" t="s">
        <v>6415</v>
      </c>
      <c r="R729" t="s">
        <v>1703</v>
      </c>
      <c r="S729" t="s">
        <v>6416</v>
      </c>
      <c r="T729" t="s">
        <v>5397</v>
      </c>
      <c r="U729" t="s">
        <v>5398</v>
      </c>
      <c r="V729" t="s">
        <v>5399</v>
      </c>
      <c r="W729" t="s">
        <v>5400</v>
      </c>
      <c r="X729" t="s">
        <v>5401</v>
      </c>
      <c r="Y729" t="s">
        <v>1755</v>
      </c>
      <c r="Z729">
        <v>465</v>
      </c>
      <c r="AA729" t="s">
        <v>1707</v>
      </c>
      <c r="AB729" t="s">
        <v>1708</v>
      </c>
      <c r="AC729" t="s">
        <v>1709</v>
      </c>
      <c r="AD729" t="s">
        <v>1675</v>
      </c>
      <c r="AE729" s="4" t="s">
        <v>19464</v>
      </c>
      <c r="AF729" s="8">
        <v>28650000</v>
      </c>
      <c r="AG729" t="s">
        <v>19447</v>
      </c>
      <c r="AH729" t="s">
        <v>12241</v>
      </c>
      <c r="AI729" t="s">
        <v>12242</v>
      </c>
      <c r="AJ729" t="s">
        <v>12243</v>
      </c>
      <c r="AK729" t="s">
        <v>12244</v>
      </c>
      <c r="AL729" t="s">
        <v>12245</v>
      </c>
      <c r="AM729" t="s">
        <v>12246</v>
      </c>
      <c r="AN729" t="s">
        <v>12247</v>
      </c>
      <c r="AO729" t="s">
        <v>12248</v>
      </c>
      <c r="AP729" t="s">
        <v>12249</v>
      </c>
      <c r="AQ729" t="s">
        <v>12250</v>
      </c>
      <c r="AR729">
        <v>0.56000000000000005</v>
      </c>
      <c r="AS729" t="s">
        <v>94</v>
      </c>
      <c r="AT729">
        <v>0</v>
      </c>
      <c r="AU729">
        <v>340177.84330639569</v>
      </c>
      <c r="AV729">
        <v>264783.5391728814</v>
      </c>
      <c r="AW729">
        <v>4759.0640999999996</v>
      </c>
      <c r="AX729">
        <v>1047.3293000000001</v>
      </c>
      <c r="AZ729">
        <v>64.900189999999995</v>
      </c>
      <c r="BA729">
        <v>1019.4781</v>
      </c>
      <c r="BB729">
        <v>333.67842164181428</v>
      </c>
      <c r="BC729">
        <v>313.70772215146036</v>
      </c>
      <c r="BD729">
        <v>259.72459749050165</v>
      </c>
      <c r="BE729">
        <v>244.18004456072373</v>
      </c>
      <c r="BF729">
        <v>1728</v>
      </c>
      <c r="BG729" t="s">
        <v>12251</v>
      </c>
      <c r="BH729" t="s">
        <v>12251</v>
      </c>
      <c r="BJ729" s="1"/>
      <c r="BK729">
        <v>64.900189999999995</v>
      </c>
    </row>
    <row r="730" spans="1:63" ht="30" x14ac:dyDescent="0.25">
      <c r="A730">
        <v>8579</v>
      </c>
      <c r="B730" t="s">
        <v>12252</v>
      </c>
      <c r="C730" t="s">
        <v>12253</v>
      </c>
      <c r="D730" t="s">
        <v>12254</v>
      </c>
      <c r="E730" t="s">
        <v>12255</v>
      </c>
      <c r="F730" s="1">
        <v>46444</v>
      </c>
      <c r="G730" s="1">
        <v>47115</v>
      </c>
      <c r="H730" t="s">
        <v>615</v>
      </c>
      <c r="I730" t="s">
        <v>515</v>
      </c>
      <c r="K730" t="s">
        <v>303</v>
      </c>
      <c r="L730" t="s">
        <v>303</v>
      </c>
      <c r="M730" t="s">
        <v>120</v>
      </c>
      <c r="N730" t="s">
        <v>1699</v>
      </c>
      <c r="O730" t="s">
        <v>12256</v>
      </c>
      <c r="P730" t="s">
        <v>12257</v>
      </c>
      <c r="Q730" t="s">
        <v>12258</v>
      </c>
      <c r="R730" t="s">
        <v>1703</v>
      </c>
      <c r="S730" t="s">
        <v>12259</v>
      </c>
      <c r="T730" t="s">
        <v>1705</v>
      </c>
      <c r="U730" t="s">
        <v>1706</v>
      </c>
      <c r="V730" t="s">
        <v>1668</v>
      </c>
      <c r="W730" t="s">
        <v>1669</v>
      </c>
      <c r="X730" t="s">
        <v>1670</v>
      </c>
      <c r="Y730" t="s">
        <v>1671</v>
      </c>
      <c r="Z730">
        <v>465</v>
      </c>
      <c r="AA730" t="s">
        <v>1707</v>
      </c>
      <c r="AB730" t="s">
        <v>1708</v>
      </c>
      <c r="AC730" t="s">
        <v>1709</v>
      </c>
      <c r="AD730" t="s">
        <v>1675</v>
      </c>
      <c r="AE730" s="4" t="s">
        <v>19465</v>
      </c>
      <c r="AF730" s="8">
        <v>97410000</v>
      </c>
      <c r="AG730" t="s">
        <v>19447</v>
      </c>
      <c r="AH730" t="s">
        <v>12261</v>
      </c>
      <c r="AI730" t="s">
        <v>12262</v>
      </c>
      <c r="AJ730" t="s">
        <v>12263</v>
      </c>
      <c r="AK730" t="s">
        <v>12264</v>
      </c>
      <c r="AL730" t="s">
        <v>12265</v>
      </c>
      <c r="AM730" t="s">
        <v>12266</v>
      </c>
      <c r="AN730" t="s">
        <v>12267</v>
      </c>
      <c r="AO730" t="s">
        <v>12268</v>
      </c>
      <c r="AP730" t="s">
        <v>12269</v>
      </c>
      <c r="AQ730" t="s">
        <v>12270</v>
      </c>
      <c r="AR730">
        <v>0.09</v>
      </c>
      <c r="AS730" t="s">
        <v>154</v>
      </c>
      <c r="AT730">
        <v>1</v>
      </c>
      <c r="AU730">
        <v>41520.66469374032</v>
      </c>
      <c r="AV730">
        <v>6447.9763470526177</v>
      </c>
      <c r="AW730">
        <v>8333.6640838000003</v>
      </c>
      <c r="AX730">
        <v>5547.98626032426</v>
      </c>
      <c r="AY730">
        <v>3091.8933105740875</v>
      </c>
      <c r="AZ730">
        <v>4107.0306099999998</v>
      </c>
      <c r="BA730">
        <v>2086.8126999999999</v>
      </c>
      <c r="BB730">
        <v>19.896689671162303</v>
      </c>
      <c r="BC730">
        <v>6.7035381128716871</v>
      </c>
      <c r="BD730">
        <v>3.089868269947091</v>
      </c>
      <c r="BE730">
        <v>1.0410299428534653</v>
      </c>
      <c r="BF730">
        <v>2820</v>
      </c>
      <c r="BG730" t="s">
        <v>12271</v>
      </c>
      <c r="BJ730" s="1"/>
    </row>
    <row r="731" spans="1:63" ht="45" x14ac:dyDescent="0.25">
      <c r="A731">
        <v>8580</v>
      </c>
      <c r="B731" t="s">
        <v>12272</v>
      </c>
      <c r="C731" t="s">
        <v>12273</v>
      </c>
      <c r="D731" t="s">
        <v>12274</v>
      </c>
      <c r="E731" t="s">
        <v>12275</v>
      </c>
      <c r="F731" s="1">
        <v>45289</v>
      </c>
      <c r="G731" s="1">
        <v>45628</v>
      </c>
      <c r="H731" t="s">
        <v>119</v>
      </c>
      <c r="I731" t="s">
        <v>515</v>
      </c>
      <c r="J731" t="s">
        <v>1804</v>
      </c>
      <c r="K731" t="s">
        <v>133</v>
      </c>
      <c r="L731" t="s">
        <v>100</v>
      </c>
      <c r="M731" t="s">
        <v>120</v>
      </c>
      <c r="N731" t="s">
        <v>1699</v>
      </c>
      <c r="P731" t="s">
        <v>1829</v>
      </c>
      <c r="Q731" t="s">
        <v>1830</v>
      </c>
      <c r="R731" t="s">
        <v>1703</v>
      </c>
      <c r="S731" t="s">
        <v>1831</v>
      </c>
      <c r="T731" t="s">
        <v>1808</v>
      </c>
      <c r="U731" t="s">
        <v>1809</v>
      </c>
      <c r="V731" t="s">
        <v>1810</v>
      </c>
      <c r="W731" t="s">
        <v>1811</v>
      </c>
      <c r="X731" t="s">
        <v>1812</v>
      </c>
      <c r="Y731" t="s">
        <v>1755</v>
      </c>
      <c r="Z731">
        <v>465</v>
      </c>
      <c r="AA731" t="s">
        <v>1707</v>
      </c>
      <c r="AB731" t="s">
        <v>1708</v>
      </c>
      <c r="AC731" t="s">
        <v>1709</v>
      </c>
      <c r="AD731" t="s">
        <v>1675</v>
      </c>
      <c r="AE731" s="4" t="s">
        <v>12276</v>
      </c>
      <c r="AH731" t="s">
        <v>1814</v>
      </c>
      <c r="AI731" t="s">
        <v>12277</v>
      </c>
      <c r="AJ731" t="s">
        <v>12278</v>
      </c>
      <c r="AK731" t="s">
        <v>12279</v>
      </c>
      <c r="AL731" t="s">
        <v>1818</v>
      </c>
      <c r="AM731" t="s">
        <v>12280</v>
      </c>
      <c r="AN731" t="s">
        <v>12281</v>
      </c>
      <c r="AO731" t="s">
        <v>12282</v>
      </c>
      <c r="AP731" t="s">
        <v>1822</v>
      </c>
      <c r="AQ731" t="s">
        <v>12283</v>
      </c>
      <c r="AR731">
        <v>0.42</v>
      </c>
      <c r="AS731" t="s">
        <v>94</v>
      </c>
      <c r="AT731">
        <v>0</v>
      </c>
      <c r="AU731">
        <v>1070976.830085201</v>
      </c>
      <c r="AV731">
        <v>617360.14764825359</v>
      </c>
      <c r="AW731">
        <v>6330.1119392999999</v>
      </c>
      <c r="AX731">
        <v>7352.3069983559099</v>
      </c>
      <c r="AY731">
        <v>1612.0877540516744</v>
      </c>
      <c r="AZ731">
        <v>4436.3153500000008</v>
      </c>
      <c r="BA731">
        <v>1867.9247456999999</v>
      </c>
      <c r="BB731">
        <v>573.35116553844637</v>
      </c>
      <c r="BC731">
        <v>169.88198638178352</v>
      </c>
      <c r="BD731">
        <v>330.50589916399412</v>
      </c>
      <c r="BE731">
        <v>97.927765801518717</v>
      </c>
      <c r="BF731">
        <v>1333</v>
      </c>
      <c r="BG731" t="s">
        <v>12284</v>
      </c>
      <c r="BH731" t="s">
        <v>12284</v>
      </c>
      <c r="BJ731" s="1"/>
    </row>
    <row r="732" spans="1:63" ht="30" x14ac:dyDescent="0.25">
      <c r="A732">
        <v>8581</v>
      </c>
      <c r="B732" t="s">
        <v>12285</v>
      </c>
      <c r="C732" t="s">
        <v>12286</v>
      </c>
      <c r="D732" t="s">
        <v>12287</v>
      </c>
      <c r="E732" t="s">
        <v>12288</v>
      </c>
      <c r="F732" s="1">
        <v>43800</v>
      </c>
      <c r="G732" s="1">
        <v>46022</v>
      </c>
      <c r="H732" t="s">
        <v>65</v>
      </c>
      <c r="I732" t="s">
        <v>515</v>
      </c>
      <c r="J732" t="s">
        <v>2394</v>
      </c>
      <c r="K732" t="s">
        <v>133</v>
      </c>
      <c r="L732" t="s">
        <v>100</v>
      </c>
      <c r="M732" t="s">
        <v>303</v>
      </c>
      <c r="N732" t="s">
        <v>1699</v>
      </c>
      <c r="P732" t="s">
        <v>1868</v>
      </c>
      <c r="Q732" t="s">
        <v>1869</v>
      </c>
      <c r="R732" t="s">
        <v>1703</v>
      </c>
      <c r="S732" t="s">
        <v>1870</v>
      </c>
      <c r="T732" t="s">
        <v>5224</v>
      </c>
      <c r="U732" t="s">
        <v>5225</v>
      </c>
      <c r="V732" t="s">
        <v>1776</v>
      </c>
      <c r="W732" t="s">
        <v>1777</v>
      </c>
      <c r="X732" t="s">
        <v>1778</v>
      </c>
      <c r="Y732" t="s">
        <v>1671</v>
      </c>
      <c r="Z732">
        <v>465</v>
      </c>
      <c r="AA732" t="s">
        <v>1707</v>
      </c>
      <c r="AB732" t="s">
        <v>1708</v>
      </c>
      <c r="AC732" t="s">
        <v>1709</v>
      </c>
      <c r="AD732" t="s">
        <v>1675</v>
      </c>
      <c r="AE732" s="4" t="s">
        <v>12289</v>
      </c>
      <c r="AF732" s="8">
        <v>103850000</v>
      </c>
      <c r="AG732" t="s">
        <v>19447</v>
      </c>
      <c r="AH732" t="s">
        <v>12290</v>
      </c>
      <c r="AI732" t="s">
        <v>12291</v>
      </c>
      <c r="AJ732" t="s">
        <v>12292</v>
      </c>
      <c r="AK732" t="s">
        <v>12293</v>
      </c>
      <c r="AL732" t="s">
        <v>12294</v>
      </c>
      <c r="AM732" t="s">
        <v>12295</v>
      </c>
      <c r="AN732" t="s">
        <v>12296</v>
      </c>
      <c r="AO732" t="s">
        <v>12297</v>
      </c>
      <c r="AP732" t="s">
        <v>12298</v>
      </c>
      <c r="AQ732" t="s">
        <v>12299</v>
      </c>
      <c r="AR732">
        <v>0.42</v>
      </c>
      <c r="AS732" t="s">
        <v>94</v>
      </c>
      <c r="AT732">
        <v>0</v>
      </c>
      <c r="AU732">
        <v>16719.509796931958</v>
      </c>
      <c r="AV732">
        <v>10592.174126908938</v>
      </c>
      <c r="BF732">
        <v>1727</v>
      </c>
      <c r="BH732" t="s">
        <v>12300</v>
      </c>
      <c r="BJ732" s="1"/>
    </row>
    <row r="733" spans="1:63" ht="16.5" x14ac:dyDescent="0.3">
      <c r="A733">
        <v>8582</v>
      </c>
      <c r="B733" t="s">
        <v>12301</v>
      </c>
      <c r="C733" t="s">
        <v>12302</v>
      </c>
      <c r="D733" t="s">
        <v>12303</v>
      </c>
      <c r="E733" t="s">
        <v>12304</v>
      </c>
      <c r="F733" s="1">
        <v>45292</v>
      </c>
      <c r="G733" s="1">
        <v>45627</v>
      </c>
      <c r="H733" t="s">
        <v>119</v>
      </c>
      <c r="I733" t="s">
        <v>66</v>
      </c>
      <c r="K733" t="s">
        <v>120</v>
      </c>
      <c r="L733" t="s">
        <v>99</v>
      </c>
      <c r="M733" t="s">
        <v>120</v>
      </c>
      <c r="N733" t="s">
        <v>1699</v>
      </c>
      <c r="P733" t="s">
        <v>3273</v>
      </c>
      <c r="Q733" t="s">
        <v>3274</v>
      </c>
      <c r="R733" t="s">
        <v>1703</v>
      </c>
      <c r="S733" t="s">
        <v>3275</v>
      </c>
      <c r="T733" t="s">
        <v>2907</v>
      </c>
      <c r="U733" t="s">
        <v>2908</v>
      </c>
      <c r="V733" t="s">
        <v>2773</v>
      </c>
      <c r="W733" t="s">
        <v>2774</v>
      </c>
      <c r="X733" t="s">
        <v>2775</v>
      </c>
      <c r="Y733" t="s">
        <v>1671</v>
      </c>
      <c r="Z733">
        <v>465</v>
      </c>
      <c r="AA733" t="s">
        <v>1707</v>
      </c>
      <c r="AB733" t="s">
        <v>1708</v>
      </c>
      <c r="AC733" t="s">
        <v>1709</v>
      </c>
      <c r="AD733" t="s">
        <v>1675</v>
      </c>
      <c r="AE733" s="4" t="s">
        <v>12305</v>
      </c>
      <c r="AF733" s="3">
        <v>4100000</v>
      </c>
      <c r="AG733" t="s">
        <v>19447</v>
      </c>
      <c r="AH733" t="s">
        <v>12306</v>
      </c>
      <c r="AI733" t="s">
        <v>12307</v>
      </c>
      <c r="AJ733" t="s">
        <v>12308</v>
      </c>
      <c r="AK733" t="s">
        <v>12309</v>
      </c>
      <c r="AL733" t="s">
        <v>12310</v>
      </c>
      <c r="AM733" t="s">
        <v>12311</v>
      </c>
      <c r="AN733" t="s">
        <v>12312</v>
      </c>
      <c r="AO733" t="s">
        <v>12313</v>
      </c>
      <c r="AP733" t="s">
        <v>12314</v>
      </c>
      <c r="AQ733" t="s">
        <v>12315</v>
      </c>
      <c r="AR733">
        <v>0.1</v>
      </c>
      <c r="AS733" t="s">
        <v>94</v>
      </c>
      <c r="AT733">
        <v>0</v>
      </c>
      <c r="AU733">
        <v>433579.39714395598</v>
      </c>
      <c r="AV733">
        <v>108410.130212827</v>
      </c>
      <c r="AW733">
        <v>2853.4329859999998</v>
      </c>
      <c r="AX733">
        <v>1760.1426827268181</v>
      </c>
      <c r="AY733">
        <v>194.53002981133318</v>
      </c>
      <c r="AZ733">
        <v>2495.5896199999997</v>
      </c>
      <c r="BA733">
        <v>110.90420839999999</v>
      </c>
      <c r="BB733">
        <v>3909.4945394692159</v>
      </c>
      <c r="BC733">
        <v>166.34583685552377</v>
      </c>
      <c r="BD733">
        <v>977.51141978149667</v>
      </c>
      <c r="BE733">
        <v>41.592321850757926</v>
      </c>
      <c r="BF733">
        <v>1332</v>
      </c>
      <c r="BG733" t="s">
        <v>12316</v>
      </c>
      <c r="BH733" t="s">
        <v>12316</v>
      </c>
      <c r="BJ733" s="1"/>
      <c r="BK733">
        <v>19.36533</v>
      </c>
    </row>
    <row r="734" spans="1:63" ht="16.5" x14ac:dyDescent="0.3">
      <c r="A734">
        <v>8583</v>
      </c>
      <c r="B734" t="s">
        <v>12317</v>
      </c>
      <c r="C734" t="s">
        <v>12318</v>
      </c>
      <c r="D734" t="s">
        <v>12319</v>
      </c>
      <c r="E734" t="s">
        <v>12320</v>
      </c>
      <c r="F734" s="1">
        <v>43951</v>
      </c>
      <c r="G734" s="1">
        <v>43952</v>
      </c>
      <c r="H734" t="s">
        <v>131</v>
      </c>
      <c r="I734" t="s">
        <v>66</v>
      </c>
      <c r="K734" t="s">
        <v>67</v>
      </c>
      <c r="L734" t="s">
        <v>132</v>
      </c>
      <c r="M734" t="s">
        <v>120</v>
      </c>
      <c r="N734" t="s">
        <v>1084</v>
      </c>
      <c r="P734" t="s">
        <v>12321</v>
      </c>
      <c r="Q734" t="s">
        <v>12322</v>
      </c>
      <c r="R734" t="s">
        <v>12323</v>
      </c>
      <c r="S734" t="s">
        <v>12324</v>
      </c>
      <c r="T734" t="s">
        <v>2907</v>
      </c>
      <c r="U734" t="s">
        <v>2908</v>
      </c>
      <c r="V734" t="s">
        <v>2773</v>
      </c>
      <c r="W734" t="s">
        <v>2774</v>
      </c>
      <c r="X734" t="s">
        <v>2775</v>
      </c>
      <c r="Y734" t="s">
        <v>1671</v>
      </c>
      <c r="Z734">
        <v>465</v>
      </c>
      <c r="AA734" t="s">
        <v>1707</v>
      </c>
      <c r="AB734" t="s">
        <v>1708</v>
      </c>
      <c r="AC734" t="s">
        <v>1709</v>
      </c>
      <c r="AD734" t="s">
        <v>1675</v>
      </c>
      <c r="AE734" s="4" t="s">
        <v>12325</v>
      </c>
      <c r="AF734" s="3">
        <v>15800000</v>
      </c>
      <c r="AG734" t="s">
        <v>19447</v>
      </c>
      <c r="AH734" t="s">
        <v>12326</v>
      </c>
      <c r="AI734" t="s">
        <v>12327</v>
      </c>
      <c r="AJ734" t="s">
        <v>12328</v>
      </c>
      <c r="AK734" t="s">
        <v>12329</v>
      </c>
      <c r="AL734" t="s">
        <v>12330</v>
      </c>
      <c r="AM734" t="s">
        <v>12331</v>
      </c>
      <c r="AN734" t="s">
        <v>12332</v>
      </c>
      <c r="AO734" t="s">
        <v>12333</v>
      </c>
      <c r="AP734" t="s">
        <v>12334</v>
      </c>
      <c r="AQ734" t="s">
        <v>12335</v>
      </c>
      <c r="AR734">
        <v>0.9</v>
      </c>
      <c r="AS734" t="s">
        <v>94</v>
      </c>
      <c r="AT734">
        <v>0</v>
      </c>
      <c r="AU734">
        <v>1111454.611849512</v>
      </c>
      <c r="AV734">
        <v>1110904.0933913265</v>
      </c>
      <c r="AW734">
        <v>2545.1329759999999</v>
      </c>
      <c r="AX734">
        <v>3343.3455666666669</v>
      </c>
      <c r="AY734">
        <v>867.14876666666657</v>
      </c>
      <c r="AZ734">
        <v>19.213329999999999</v>
      </c>
      <c r="BA734">
        <v>1706.0491999999999</v>
      </c>
      <c r="BB734">
        <v>651.4786395664978</v>
      </c>
      <c r="BC734">
        <v>644.22346890563495</v>
      </c>
      <c r="BD734">
        <v>651.15595341056178</v>
      </c>
      <c r="BE734">
        <v>643.90437633356953</v>
      </c>
      <c r="BF734">
        <v>-343</v>
      </c>
      <c r="BG734" t="s">
        <v>12336</v>
      </c>
      <c r="BJ734" s="1"/>
    </row>
    <row r="735" spans="1:63" x14ac:dyDescent="0.25">
      <c r="A735">
        <v>8959</v>
      </c>
      <c r="B735" t="s">
        <v>12337</v>
      </c>
      <c r="C735" t="s">
        <v>12338</v>
      </c>
      <c r="F735" s="1">
        <v>40179</v>
      </c>
      <c r="G735" s="1">
        <v>40179</v>
      </c>
      <c r="H735" t="s">
        <v>98</v>
      </c>
      <c r="K735" t="s">
        <v>3013</v>
      </c>
      <c r="L735" t="s">
        <v>3013</v>
      </c>
      <c r="P735" t="s">
        <v>3273</v>
      </c>
      <c r="Q735" t="s">
        <v>3274</v>
      </c>
      <c r="R735" t="s">
        <v>1703</v>
      </c>
      <c r="S735" t="s">
        <v>3275</v>
      </c>
      <c r="T735" t="s">
        <v>2907</v>
      </c>
      <c r="U735" t="s">
        <v>2908</v>
      </c>
      <c r="V735" t="s">
        <v>2773</v>
      </c>
      <c r="W735" t="s">
        <v>2774</v>
      </c>
      <c r="X735" t="s">
        <v>2775</v>
      </c>
      <c r="Y735" t="s">
        <v>1671</v>
      </c>
      <c r="Z735">
        <v>465</v>
      </c>
      <c r="AA735" t="s">
        <v>1707</v>
      </c>
      <c r="AB735" t="s">
        <v>1708</v>
      </c>
      <c r="AC735" t="s">
        <v>1709</v>
      </c>
      <c r="AD735" t="s">
        <v>1675</v>
      </c>
      <c r="AE735" s="4"/>
      <c r="AR735">
        <v>0</v>
      </c>
      <c r="AS735" t="s">
        <v>94</v>
      </c>
      <c r="AT735">
        <v>0</v>
      </c>
      <c r="AU735">
        <v>0</v>
      </c>
      <c r="AV735">
        <v>0</v>
      </c>
      <c r="BF735">
        <v>-4116</v>
      </c>
      <c r="BJ735" s="1"/>
    </row>
    <row r="736" spans="1:63" ht="16.5" x14ac:dyDescent="0.3">
      <c r="A736">
        <v>8585</v>
      </c>
      <c r="B736" t="s">
        <v>12339</v>
      </c>
      <c r="C736" t="s">
        <v>12340</v>
      </c>
      <c r="D736" t="s">
        <v>12341</v>
      </c>
      <c r="E736" t="s">
        <v>12342</v>
      </c>
      <c r="F736" s="1">
        <v>44531</v>
      </c>
      <c r="G736" s="1">
        <v>44531</v>
      </c>
      <c r="H736" t="s">
        <v>119</v>
      </c>
      <c r="I736" t="s">
        <v>66</v>
      </c>
      <c r="K736" t="s">
        <v>100</v>
      </c>
      <c r="L736" t="s">
        <v>100</v>
      </c>
      <c r="M736" t="s">
        <v>69</v>
      </c>
      <c r="N736" t="s">
        <v>1699</v>
      </c>
      <c r="P736" t="s">
        <v>3273</v>
      </c>
      <c r="Q736" t="s">
        <v>3274</v>
      </c>
      <c r="R736" t="s">
        <v>1703</v>
      </c>
      <c r="S736" t="s">
        <v>3275</v>
      </c>
      <c r="T736" t="s">
        <v>2907</v>
      </c>
      <c r="U736" t="s">
        <v>2908</v>
      </c>
      <c r="V736" t="s">
        <v>2773</v>
      </c>
      <c r="W736" t="s">
        <v>2774</v>
      </c>
      <c r="X736" t="s">
        <v>2775</v>
      </c>
      <c r="Y736" t="s">
        <v>1671</v>
      </c>
      <c r="Z736">
        <v>465</v>
      </c>
      <c r="AA736" t="s">
        <v>1707</v>
      </c>
      <c r="AB736" t="s">
        <v>1708</v>
      </c>
      <c r="AC736" t="s">
        <v>1709</v>
      </c>
      <c r="AD736" t="s">
        <v>1675</v>
      </c>
      <c r="AE736" s="4" t="s">
        <v>12343</v>
      </c>
      <c r="AF736" s="3">
        <v>4800000</v>
      </c>
      <c r="AG736" t="s">
        <v>19447</v>
      </c>
      <c r="AH736" t="s">
        <v>12344</v>
      </c>
      <c r="AI736" t="s">
        <v>12345</v>
      </c>
      <c r="AJ736" t="s">
        <v>12346</v>
      </c>
      <c r="AK736" t="s">
        <v>12347</v>
      </c>
      <c r="AL736" t="s">
        <v>12348</v>
      </c>
      <c r="AM736" t="s">
        <v>12349</v>
      </c>
      <c r="AN736" t="s">
        <v>12350</v>
      </c>
      <c r="AO736" t="s">
        <v>12351</v>
      </c>
      <c r="AP736" t="s">
        <v>12352</v>
      </c>
      <c r="AQ736" t="s">
        <v>12353</v>
      </c>
      <c r="AR736">
        <v>0.36</v>
      </c>
      <c r="AS736" t="s">
        <v>94</v>
      </c>
      <c r="AT736">
        <v>0</v>
      </c>
      <c r="AU736">
        <v>28384.077010353401</v>
      </c>
      <c r="AV736">
        <v>12724.869795723853</v>
      </c>
      <c r="AW736">
        <v>10157.987178200001</v>
      </c>
      <c r="AX736">
        <v>6656.5548148666667</v>
      </c>
      <c r="AY736">
        <v>867.14876666666657</v>
      </c>
      <c r="AZ736">
        <v>34.289169999999999</v>
      </c>
      <c r="BA736">
        <v>2833.5708841999999</v>
      </c>
      <c r="BB736">
        <v>10.017069687094507</v>
      </c>
      <c r="BC736">
        <v>9.8973019861219278</v>
      </c>
      <c r="BD736">
        <v>4.4907540046651979</v>
      </c>
      <c r="BE736">
        <v>4.4370609287884175</v>
      </c>
      <c r="BF736">
        <v>236</v>
      </c>
      <c r="BG736" t="s">
        <v>12354</v>
      </c>
      <c r="BH736" t="s">
        <v>12354</v>
      </c>
      <c r="BJ736" s="1"/>
      <c r="BK736">
        <v>15.075839999999999</v>
      </c>
    </row>
    <row r="737" spans="1:63" ht="30" x14ac:dyDescent="0.25">
      <c r="A737">
        <v>8586</v>
      </c>
      <c r="B737" t="s">
        <v>12355</v>
      </c>
      <c r="C737" t="s">
        <v>12356</v>
      </c>
      <c r="D737" t="s">
        <v>12357</v>
      </c>
      <c r="E737" t="s">
        <v>12358</v>
      </c>
      <c r="F737" s="1">
        <v>45637</v>
      </c>
      <c r="G737" s="1">
        <v>45668</v>
      </c>
      <c r="H737" t="s">
        <v>119</v>
      </c>
      <c r="I737" t="s">
        <v>515</v>
      </c>
      <c r="J737" t="s">
        <v>1680</v>
      </c>
      <c r="K737" t="s">
        <v>100</v>
      </c>
      <c r="L737" t="s">
        <v>100</v>
      </c>
      <c r="M737" t="s">
        <v>303</v>
      </c>
      <c r="N737" t="s">
        <v>1699</v>
      </c>
      <c r="O737" t="s">
        <v>12359</v>
      </c>
      <c r="P737" t="s">
        <v>5374</v>
      </c>
      <c r="Q737" t="s">
        <v>5375</v>
      </c>
      <c r="R737" t="s">
        <v>1703</v>
      </c>
      <c r="S737" t="s">
        <v>5376</v>
      </c>
      <c r="T737" t="s">
        <v>1705</v>
      </c>
      <c r="U737" t="s">
        <v>1706</v>
      </c>
      <c r="V737" t="s">
        <v>1668</v>
      </c>
      <c r="W737" t="s">
        <v>1669</v>
      </c>
      <c r="X737" t="s">
        <v>1670</v>
      </c>
      <c r="Y737" t="s">
        <v>1671</v>
      </c>
      <c r="Z737">
        <v>465</v>
      </c>
      <c r="AA737" t="s">
        <v>1707</v>
      </c>
      <c r="AB737" t="s">
        <v>1708</v>
      </c>
      <c r="AC737" t="s">
        <v>1709</v>
      </c>
      <c r="AD737" t="s">
        <v>1675</v>
      </c>
      <c r="AE737" s="4" t="s">
        <v>12360</v>
      </c>
      <c r="AF737" s="8">
        <v>2865000</v>
      </c>
      <c r="AG737" t="s">
        <v>19447</v>
      </c>
      <c r="AH737" t="s">
        <v>12361</v>
      </c>
      <c r="AI737" t="s">
        <v>12362</v>
      </c>
      <c r="AJ737" t="s">
        <v>12363</v>
      </c>
      <c r="AK737" t="s">
        <v>12364</v>
      </c>
      <c r="AL737" t="s">
        <v>12365</v>
      </c>
      <c r="AM737" t="s">
        <v>12366</v>
      </c>
      <c r="AN737" t="s">
        <v>12367</v>
      </c>
      <c r="AO737" t="s">
        <v>12368</v>
      </c>
      <c r="AP737" t="s">
        <v>12369</v>
      </c>
      <c r="AQ737" t="s">
        <v>12370</v>
      </c>
      <c r="AR737">
        <v>0.36</v>
      </c>
      <c r="AS737" t="s">
        <v>94</v>
      </c>
      <c r="AT737">
        <v>0</v>
      </c>
      <c r="AU737">
        <v>309390.60805389861</v>
      </c>
      <c r="AV737">
        <v>179508.46072751001</v>
      </c>
      <c r="AW737">
        <v>7287.1220990000002</v>
      </c>
      <c r="AX737">
        <v>4027.4260353604836</v>
      </c>
      <c r="AY737">
        <v>612.46173505625745</v>
      </c>
      <c r="AZ737">
        <v>3645.73416</v>
      </c>
      <c r="BA737">
        <v>3125.6616024</v>
      </c>
      <c r="BB737">
        <v>98.984038392491655</v>
      </c>
      <c r="BC737">
        <v>45.6908175079462</v>
      </c>
      <c r="BD737">
        <v>57.430548652380246</v>
      </c>
      <c r="BE737">
        <v>26.509816738858937</v>
      </c>
      <c r="BF737">
        <v>1373</v>
      </c>
      <c r="BG737" t="s">
        <v>12371</v>
      </c>
      <c r="BH737" t="s">
        <v>12371</v>
      </c>
      <c r="BJ737" s="1"/>
      <c r="BK737">
        <v>62.209000000000003</v>
      </c>
    </row>
    <row r="738" spans="1:63" ht="30" x14ac:dyDescent="0.25">
      <c r="A738">
        <v>8587</v>
      </c>
      <c r="B738" t="s">
        <v>12372</v>
      </c>
      <c r="C738" t="s">
        <v>12373</v>
      </c>
      <c r="D738" t="s">
        <v>12374</v>
      </c>
      <c r="E738" t="s">
        <v>12375</v>
      </c>
      <c r="F738" s="1">
        <v>44407</v>
      </c>
      <c r="G738" s="1">
        <v>44985</v>
      </c>
      <c r="H738" t="s">
        <v>119</v>
      </c>
      <c r="I738" t="s">
        <v>616</v>
      </c>
      <c r="K738" t="s">
        <v>303</v>
      </c>
      <c r="L738" t="s">
        <v>99</v>
      </c>
      <c r="M738" t="s">
        <v>69</v>
      </c>
      <c r="N738" t="s">
        <v>2812</v>
      </c>
      <c r="P738" t="s">
        <v>2768</v>
      </c>
      <c r="Q738" t="s">
        <v>2769</v>
      </c>
      <c r="R738" t="s">
        <v>1703</v>
      </c>
      <c r="S738" t="s">
        <v>2770</v>
      </c>
      <c r="T738" t="s">
        <v>2771</v>
      </c>
      <c r="U738" t="s">
        <v>2772</v>
      </c>
      <c r="V738" t="s">
        <v>2773</v>
      </c>
      <c r="W738" t="s">
        <v>2774</v>
      </c>
      <c r="X738" t="s">
        <v>2775</v>
      </c>
      <c r="Y738" t="s">
        <v>1671</v>
      </c>
      <c r="Z738">
        <v>465</v>
      </c>
      <c r="AA738" t="s">
        <v>1707</v>
      </c>
      <c r="AB738" t="s">
        <v>1708</v>
      </c>
      <c r="AC738" t="s">
        <v>1709</v>
      </c>
      <c r="AD738" t="s">
        <v>1675</v>
      </c>
      <c r="AE738" s="4" t="s">
        <v>12376</v>
      </c>
      <c r="AH738" t="s">
        <v>12377</v>
      </c>
      <c r="AI738" t="s">
        <v>12378</v>
      </c>
      <c r="AJ738" t="s">
        <v>12379</v>
      </c>
      <c r="AK738" t="s">
        <v>12380</v>
      </c>
      <c r="AL738" t="s">
        <v>12381</v>
      </c>
      <c r="AM738" t="s">
        <v>12382</v>
      </c>
      <c r="AN738" t="s">
        <v>12383</v>
      </c>
      <c r="AO738" t="s">
        <v>12384</v>
      </c>
      <c r="AP738" t="s">
        <v>12385</v>
      </c>
      <c r="AQ738" t="s">
        <v>12386</v>
      </c>
      <c r="AR738">
        <v>0.15</v>
      </c>
      <c r="AS738" t="s">
        <v>94</v>
      </c>
      <c r="AT738">
        <v>0</v>
      </c>
      <c r="AU738">
        <v>81179.900560801572</v>
      </c>
      <c r="AV738">
        <v>25208.487803026208</v>
      </c>
      <c r="AW738">
        <v>4225.7642418000005</v>
      </c>
      <c r="AX738">
        <v>2427.7597441249168</v>
      </c>
      <c r="AY738">
        <v>888.29204170403216</v>
      </c>
      <c r="AZ738">
        <v>1484.30341</v>
      </c>
      <c r="BA738">
        <v>1433.2798780000001</v>
      </c>
      <c r="BB738">
        <v>56.639252254123647</v>
      </c>
      <c r="BC738">
        <v>27.82436439593479</v>
      </c>
      <c r="BD738">
        <v>17.587973005106409</v>
      </c>
      <c r="BE738">
        <v>8.6401947484099413</v>
      </c>
      <c r="BF738">
        <v>690</v>
      </c>
      <c r="BG738" t="s">
        <v>12387</v>
      </c>
      <c r="BH738" t="s">
        <v>12387</v>
      </c>
      <c r="BJ738" s="1"/>
      <c r="BK738">
        <v>5.33263</v>
      </c>
    </row>
    <row r="739" spans="1:63" ht="16.5" x14ac:dyDescent="0.3">
      <c r="A739">
        <v>8588</v>
      </c>
      <c r="B739" t="s">
        <v>12388</v>
      </c>
      <c r="C739" t="s">
        <v>12389</v>
      </c>
      <c r="D739" t="s">
        <v>12390</v>
      </c>
      <c r="E739" t="s">
        <v>12391</v>
      </c>
      <c r="F739" s="1">
        <v>45350</v>
      </c>
      <c r="G739" s="1">
        <v>46081</v>
      </c>
      <c r="H739" t="s">
        <v>119</v>
      </c>
      <c r="I739" t="s">
        <v>515</v>
      </c>
      <c r="J739" t="s">
        <v>2829</v>
      </c>
      <c r="K739" t="s">
        <v>99</v>
      </c>
      <c r="L739" t="s">
        <v>99</v>
      </c>
      <c r="M739" t="s">
        <v>69</v>
      </c>
      <c r="N739" t="s">
        <v>1661</v>
      </c>
      <c r="P739" t="s">
        <v>2792</v>
      </c>
      <c r="Q739" t="s">
        <v>2793</v>
      </c>
      <c r="R739" t="s">
        <v>1703</v>
      </c>
      <c r="S739" t="s">
        <v>2794</v>
      </c>
      <c r="T739" t="s">
        <v>2431</v>
      </c>
      <c r="U739" t="s">
        <v>2432</v>
      </c>
      <c r="V739" t="s">
        <v>1776</v>
      </c>
      <c r="W739" t="s">
        <v>1777</v>
      </c>
      <c r="X739" t="s">
        <v>1778</v>
      </c>
      <c r="Y739" t="s">
        <v>1671</v>
      </c>
      <c r="Z739">
        <v>470</v>
      </c>
      <c r="AA739" t="s">
        <v>1672</v>
      </c>
      <c r="AB739" t="s">
        <v>1673</v>
      </c>
      <c r="AC739" t="s">
        <v>1674</v>
      </c>
      <c r="AD739" t="s">
        <v>1675</v>
      </c>
      <c r="AE739" s="4" t="s">
        <v>12392</v>
      </c>
      <c r="AF739" s="3">
        <v>7000000</v>
      </c>
      <c r="AG739" t="s">
        <v>19447</v>
      </c>
      <c r="AH739" t="s">
        <v>12393</v>
      </c>
      <c r="AI739" t="s">
        <v>12394</v>
      </c>
      <c r="AJ739" t="s">
        <v>12395</v>
      </c>
      <c r="AK739" t="s">
        <v>12396</v>
      </c>
      <c r="AL739" t="s">
        <v>12397</v>
      </c>
      <c r="AM739" t="s">
        <v>12398</v>
      </c>
      <c r="AN739" t="s">
        <v>12399</v>
      </c>
      <c r="AO739" t="s">
        <v>12400</v>
      </c>
      <c r="AP739" t="s">
        <v>12401</v>
      </c>
      <c r="AQ739" t="s">
        <v>12402</v>
      </c>
      <c r="AR739">
        <v>0.25</v>
      </c>
      <c r="AS739" t="s">
        <v>94</v>
      </c>
      <c r="AT739">
        <v>0</v>
      </c>
      <c r="AU739">
        <v>724864.31990166416</v>
      </c>
      <c r="AV739">
        <v>318373.54323264508</v>
      </c>
      <c r="AW739">
        <v>9787.3795327999997</v>
      </c>
      <c r="AX739">
        <v>6298.10441817829</v>
      </c>
      <c r="AY739">
        <v>853.01913785805345</v>
      </c>
      <c r="AZ739">
        <v>3618.1644699999997</v>
      </c>
      <c r="BA739">
        <v>5041.5779439999997</v>
      </c>
      <c r="BB739">
        <v>143.77727131330533</v>
      </c>
      <c r="BC739">
        <v>83.70506710797693</v>
      </c>
      <c r="BD739">
        <v>63.149582684036972</v>
      </c>
      <c r="BE739">
        <v>36.764782139239863</v>
      </c>
      <c r="BF739">
        <v>1786</v>
      </c>
      <c r="BG739" t="s">
        <v>12403</v>
      </c>
      <c r="BH739" t="s">
        <v>12404</v>
      </c>
      <c r="BJ739" s="1"/>
      <c r="BK739">
        <v>20.575669999999999</v>
      </c>
    </row>
    <row r="740" spans="1:63" ht="16.5" x14ac:dyDescent="0.25">
      <c r="A740">
        <v>8589</v>
      </c>
      <c r="B740" t="s">
        <v>12405</v>
      </c>
      <c r="C740" t="s">
        <v>12406</v>
      </c>
      <c r="D740" t="s">
        <v>12407</v>
      </c>
      <c r="E740" t="s">
        <v>12408</v>
      </c>
      <c r="F740" s="1">
        <v>46386</v>
      </c>
      <c r="G740" s="1">
        <v>46751</v>
      </c>
      <c r="H740" t="s">
        <v>119</v>
      </c>
      <c r="I740" t="s">
        <v>515</v>
      </c>
      <c r="K740" t="s">
        <v>99</v>
      </c>
      <c r="L740" t="s">
        <v>99</v>
      </c>
      <c r="M740" t="s">
        <v>120</v>
      </c>
      <c r="N740" t="s">
        <v>2812</v>
      </c>
      <c r="P740" t="s">
        <v>2768</v>
      </c>
      <c r="Q740" t="s">
        <v>2769</v>
      </c>
      <c r="R740" t="s">
        <v>1703</v>
      </c>
      <c r="S740" t="s">
        <v>2770</v>
      </c>
      <c r="T740" t="s">
        <v>2771</v>
      </c>
      <c r="U740" t="s">
        <v>2772</v>
      </c>
      <c r="V740" t="s">
        <v>2773</v>
      </c>
      <c r="W740" t="s">
        <v>2774</v>
      </c>
      <c r="X740" t="s">
        <v>2775</v>
      </c>
      <c r="Y740" t="s">
        <v>1671</v>
      </c>
      <c r="Z740">
        <v>465</v>
      </c>
      <c r="AA740" t="s">
        <v>1707</v>
      </c>
      <c r="AB740" t="s">
        <v>1708</v>
      </c>
      <c r="AC740" t="s">
        <v>1709</v>
      </c>
      <c r="AD740" t="s">
        <v>1675</v>
      </c>
      <c r="AE740" s="4" t="s">
        <v>12409</v>
      </c>
      <c r="AF740" s="8">
        <v>2500000</v>
      </c>
      <c r="AG740" t="s">
        <v>19447</v>
      </c>
      <c r="AH740" t="s">
        <v>12410</v>
      </c>
      <c r="AI740" t="s">
        <v>12411</v>
      </c>
      <c r="AJ740" t="s">
        <v>12412</v>
      </c>
      <c r="AK740" t="s">
        <v>12413</v>
      </c>
      <c r="AL740" t="s">
        <v>12414</v>
      </c>
      <c r="AM740" t="s">
        <v>12415</v>
      </c>
      <c r="AN740" t="s">
        <v>12416</v>
      </c>
      <c r="AO740" t="s">
        <v>12417</v>
      </c>
      <c r="AP740" t="s">
        <v>12418</v>
      </c>
      <c r="AQ740" t="s">
        <v>12419</v>
      </c>
      <c r="AR740">
        <v>0.25</v>
      </c>
      <c r="AS740" t="s">
        <v>94</v>
      </c>
      <c r="AT740">
        <v>0</v>
      </c>
      <c r="AU740">
        <v>112091.66668186073</v>
      </c>
      <c r="AV740">
        <v>49369.889537144045</v>
      </c>
      <c r="AW740">
        <v>5663.6820470000002</v>
      </c>
      <c r="AX740">
        <v>695.63044696974555</v>
      </c>
      <c r="AY740">
        <v>17.583760585371301</v>
      </c>
      <c r="AZ740">
        <v>3626.4041700000002</v>
      </c>
      <c r="BA740">
        <v>339.13879539999999</v>
      </c>
      <c r="BB740">
        <v>330.51856113852529</v>
      </c>
      <c r="BC740">
        <v>28.266410844587625</v>
      </c>
      <c r="BD740">
        <v>145.57429054648358</v>
      </c>
      <c r="BE740">
        <v>12.449717470698028</v>
      </c>
      <c r="BF740">
        <v>2456</v>
      </c>
      <c r="BG740" t="s">
        <v>12420</v>
      </c>
      <c r="BH740" t="s">
        <v>12420</v>
      </c>
      <c r="BJ740" s="1"/>
      <c r="BK740">
        <v>14.18831</v>
      </c>
    </row>
    <row r="741" spans="1:63" x14ac:dyDescent="0.25">
      <c r="A741">
        <v>8590</v>
      </c>
      <c r="B741" t="s">
        <v>12421</v>
      </c>
      <c r="C741" t="s">
        <v>12422</v>
      </c>
      <c r="D741" t="s">
        <v>12423</v>
      </c>
      <c r="F741" s="1">
        <v>46022</v>
      </c>
      <c r="G741" s="1">
        <v>46387</v>
      </c>
      <c r="H741" t="s">
        <v>615</v>
      </c>
      <c r="I741" t="s">
        <v>515</v>
      </c>
      <c r="K741" t="s">
        <v>99</v>
      </c>
      <c r="L741" t="s">
        <v>100</v>
      </c>
      <c r="M741" t="s">
        <v>120</v>
      </c>
      <c r="N741" t="s">
        <v>1084</v>
      </c>
      <c r="P741" t="s">
        <v>12424</v>
      </c>
      <c r="Q741" t="s">
        <v>12425</v>
      </c>
      <c r="R741" t="s">
        <v>9411</v>
      </c>
      <c r="S741" t="s">
        <v>12426</v>
      </c>
      <c r="T741" t="s">
        <v>2771</v>
      </c>
      <c r="U741" t="s">
        <v>2772</v>
      </c>
      <c r="V741" t="s">
        <v>2773</v>
      </c>
      <c r="W741" t="s">
        <v>2774</v>
      </c>
      <c r="X741" t="s">
        <v>2775</v>
      </c>
      <c r="Y741" t="s">
        <v>1671</v>
      </c>
      <c r="Z741">
        <v>465</v>
      </c>
      <c r="AA741" t="s">
        <v>1707</v>
      </c>
      <c r="AB741" t="s">
        <v>1708</v>
      </c>
      <c r="AC741" t="s">
        <v>1709</v>
      </c>
      <c r="AD741" t="s">
        <v>1675</v>
      </c>
      <c r="AE741" s="4" t="s">
        <v>12427</v>
      </c>
      <c r="AF741" s="4" t="s">
        <v>12427</v>
      </c>
      <c r="AG741" t="s">
        <v>19447</v>
      </c>
      <c r="AH741" t="s">
        <v>12428</v>
      </c>
      <c r="AI741" t="s">
        <v>12429</v>
      </c>
      <c r="AJ741" t="s">
        <v>12430</v>
      </c>
      <c r="AK741" t="s">
        <v>12431</v>
      </c>
      <c r="AL741" t="s">
        <v>12432</v>
      </c>
      <c r="AM741" t="s">
        <v>12433</v>
      </c>
      <c r="AN741" t="s">
        <v>12434</v>
      </c>
      <c r="AO741" t="s">
        <v>12435</v>
      </c>
      <c r="AP741" t="s">
        <v>12436</v>
      </c>
      <c r="AQ741" t="s">
        <v>12437</v>
      </c>
      <c r="AR741">
        <v>0.3</v>
      </c>
      <c r="AS741" t="s">
        <v>94</v>
      </c>
      <c r="AT741">
        <v>0</v>
      </c>
      <c r="AU741">
        <v>0</v>
      </c>
      <c r="AV741">
        <v>0</v>
      </c>
      <c r="AW741">
        <v>12679.596799999999</v>
      </c>
      <c r="BF741">
        <v>2092</v>
      </c>
      <c r="BJ741" s="1"/>
    </row>
    <row r="742" spans="1:63" ht="90" x14ac:dyDescent="0.25">
      <c r="A742">
        <v>8591</v>
      </c>
      <c r="B742" t="s">
        <v>12438</v>
      </c>
      <c r="C742" t="s">
        <v>12439</v>
      </c>
      <c r="D742" t="s">
        <v>12440</v>
      </c>
      <c r="E742" t="s">
        <v>12441</v>
      </c>
      <c r="F742" s="1">
        <v>44574</v>
      </c>
      <c r="G742" s="1">
        <v>44664</v>
      </c>
      <c r="H742" t="s">
        <v>119</v>
      </c>
      <c r="I742" t="s">
        <v>639</v>
      </c>
      <c r="J742" t="s">
        <v>2811</v>
      </c>
      <c r="K742" t="s">
        <v>100</v>
      </c>
      <c r="L742" t="s">
        <v>100</v>
      </c>
      <c r="M742" t="s">
        <v>120</v>
      </c>
      <c r="N742" t="s">
        <v>3074</v>
      </c>
      <c r="O742" t="s">
        <v>12442</v>
      </c>
      <c r="P742" t="s">
        <v>5847</v>
      </c>
      <c r="Q742" t="s">
        <v>5848</v>
      </c>
      <c r="R742" t="s">
        <v>753</v>
      </c>
      <c r="S742" t="s">
        <v>5849</v>
      </c>
      <c r="T742" t="s">
        <v>4301</v>
      </c>
      <c r="U742" t="s">
        <v>4302</v>
      </c>
      <c r="V742" t="s">
        <v>1776</v>
      </c>
      <c r="W742" t="s">
        <v>1777</v>
      </c>
      <c r="X742" t="s">
        <v>1778</v>
      </c>
      <c r="Y742" t="s">
        <v>1671</v>
      </c>
      <c r="Z742">
        <v>465</v>
      </c>
      <c r="AA742" t="s">
        <v>1707</v>
      </c>
      <c r="AB742" t="s">
        <v>1708</v>
      </c>
      <c r="AC742" t="s">
        <v>1709</v>
      </c>
      <c r="AD742" t="s">
        <v>1675</v>
      </c>
      <c r="AE742" s="4" t="s">
        <v>12443</v>
      </c>
      <c r="AF742" s="9">
        <v>3836632.9</v>
      </c>
      <c r="AG742" t="s">
        <v>19447</v>
      </c>
      <c r="AH742" t="s">
        <v>12444</v>
      </c>
      <c r="AI742" t="s">
        <v>12445</v>
      </c>
      <c r="AJ742" t="s">
        <v>12446</v>
      </c>
      <c r="AK742" t="s">
        <v>12447</v>
      </c>
      <c r="AL742" t="s">
        <v>5513</v>
      </c>
      <c r="AM742" t="s">
        <v>12448</v>
      </c>
      <c r="AN742" t="s">
        <v>12449</v>
      </c>
      <c r="AO742" t="s">
        <v>12450</v>
      </c>
      <c r="AP742" t="s">
        <v>12451</v>
      </c>
      <c r="AQ742" t="s">
        <v>12452</v>
      </c>
      <c r="AR742">
        <v>0.36</v>
      </c>
      <c r="AS742" t="s">
        <v>94</v>
      </c>
      <c r="AT742">
        <v>0</v>
      </c>
      <c r="AU742">
        <v>127037.7286117444</v>
      </c>
      <c r="AV742">
        <v>72116.034509935344</v>
      </c>
      <c r="AW742">
        <v>5724.9591174999996</v>
      </c>
      <c r="AX742">
        <v>4313.5717906051705</v>
      </c>
      <c r="AY742">
        <v>1839.220317627902</v>
      </c>
      <c r="AZ742">
        <v>8252.442430000001</v>
      </c>
      <c r="BA742">
        <v>1626.3</v>
      </c>
      <c r="BB742">
        <v>78.114572103390756</v>
      </c>
      <c r="BC742">
        <v>12.859706537742415</v>
      </c>
      <c r="BD742">
        <v>44.343623261351134</v>
      </c>
      <c r="BE742">
        <v>7.3001229681757538</v>
      </c>
      <c r="BF742">
        <v>369</v>
      </c>
      <c r="BG742" t="s">
        <v>12453</v>
      </c>
      <c r="BH742" t="s">
        <v>12454</v>
      </c>
      <c r="BJ742" s="1"/>
      <c r="BK742">
        <v>28.086120000000001</v>
      </c>
    </row>
    <row r="743" spans="1:63" x14ac:dyDescent="0.25">
      <c r="A743">
        <v>8592</v>
      </c>
      <c r="B743" t="s">
        <v>12455</v>
      </c>
      <c r="C743" t="s">
        <v>12456</v>
      </c>
      <c r="D743" t="s">
        <v>12457</v>
      </c>
      <c r="F743" s="1">
        <v>44434</v>
      </c>
      <c r="G743" s="1">
        <v>44677</v>
      </c>
      <c r="H743" t="s">
        <v>98</v>
      </c>
      <c r="I743" t="s">
        <v>616</v>
      </c>
      <c r="K743" t="s">
        <v>303</v>
      </c>
      <c r="L743" t="s">
        <v>133</v>
      </c>
      <c r="N743" t="s">
        <v>1661</v>
      </c>
      <c r="P743" t="s">
        <v>12458</v>
      </c>
      <c r="Q743" t="s">
        <v>12459</v>
      </c>
      <c r="R743" t="s">
        <v>2004</v>
      </c>
      <c r="S743" t="s">
        <v>12460</v>
      </c>
      <c r="T743" t="s">
        <v>11748</v>
      </c>
      <c r="U743" t="s">
        <v>11749</v>
      </c>
      <c r="V743" t="s">
        <v>2456</v>
      </c>
      <c r="W743" t="s">
        <v>2457</v>
      </c>
      <c r="X743" t="s">
        <v>2458</v>
      </c>
      <c r="Y743" t="s">
        <v>1671</v>
      </c>
      <c r="Z743">
        <v>470</v>
      </c>
      <c r="AA743" t="s">
        <v>1672</v>
      </c>
      <c r="AB743" t="s">
        <v>1673</v>
      </c>
      <c r="AC743" t="s">
        <v>1674</v>
      </c>
      <c r="AD743" t="s">
        <v>1675</v>
      </c>
      <c r="AE743" s="4"/>
      <c r="AR743">
        <v>0.21</v>
      </c>
      <c r="AS743" t="s">
        <v>890</v>
      </c>
      <c r="AT743">
        <v>0</v>
      </c>
      <c r="AU743">
        <v>0</v>
      </c>
      <c r="AV743">
        <v>0</v>
      </c>
      <c r="AX743">
        <v>582.86021561108896</v>
      </c>
      <c r="AY743">
        <v>292.45473353637374</v>
      </c>
      <c r="AZ743">
        <v>7981.0783199999996</v>
      </c>
      <c r="BA743">
        <v>152.02500000000001</v>
      </c>
      <c r="BB743">
        <v>0</v>
      </c>
      <c r="BC743">
        <v>0</v>
      </c>
      <c r="BD743">
        <v>0</v>
      </c>
      <c r="BE743">
        <v>0</v>
      </c>
      <c r="BF743">
        <v>382</v>
      </c>
      <c r="BJ743" s="1"/>
    </row>
    <row r="744" spans="1:63" ht="16.5" x14ac:dyDescent="0.3">
      <c r="A744">
        <v>8593</v>
      </c>
      <c r="B744" t="s">
        <v>12461</v>
      </c>
      <c r="C744" t="s">
        <v>12462</v>
      </c>
      <c r="D744" t="s">
        <v>12463</v>
      </c>
      <c r="E744" t="s">
        <v>12464</v>
      </c>
      <c r="F744" s="1">
        <v>43830</v>
      </c>
      <c r="G744" s="1">
        <v>44742</v>
      </c>
      <c r="H744" t="s">
        <v>65</v>
      </c>
      <c r="I744" t="s">
        <v>515</v>
      </c>
      <c r="K744" t="s">
        <v>133</v>
      </c>
      <c r="L744" t="s">
        <v>100</v>
      </c>
      <c r="M744" t="s">
        <v>69</v>
      </c>
      <c r="N744" t="s">
        <v>1661</v>
      </c>
      <c r="O744" t="s">
        <v>12465</v>
      </c>
      <c r="P744" t="s">
        <v>2571</v>
      </c>
      <c r="Q744" t="s">
        <v>2572</v>
      </c>
      <c r="R744" t="s">
        <v>1962</v>
      </c>
      <c r="S744" t="s">
        <v>2573</v>
      </c>
      <c r="T744" t="s">
        <v>2506</v>
      </c>
      <c r="U744" t="s">
        <v>2507</v>
      </c>
      <c r="V744" t="s">
        <v>2456</v>
      </c>
      <c r="W744" t="s">
        <v>2457</v>
      </c>
      <c r="X744" t="s">
        <v>2458</v>
      </c>
      <c r="Y744" t="s">
        <v>1671</v>
      </c>
      <c r="Z744">
        <v>470</v>
      </c>
      <c r="AA744" t="s">
        <v>1672</v>
      </c>
      <c r="AB744" t="s">
        <v>1673</v>
      </c>
      <c r="AC744" t="s">
        <v>1674</v>
      </c>
      <c r="AD744" t="s">
        <v>1675</v>
      </c>
      <c r="AE744" s="4" t="s">
        <v>12466</v>
      </c>
      <c r="AF744" s="3">
        <v>7000000</v>
      </c>
      <c r="AG744" t="s">
        <v>19447</v>
      </c>
      <c r="AH744" t="s">
        <v>12467</v>
      </c>
      <c r="AI744" t="s">
        <v>12468</v>
      </c>
      <c r="AJ744" t="s">
        <v>12469</v>
      </c>
      <c r="AK744" t="s">
        <v>12470</v>
      </c>
      <c r="AL744" t="s">
        <v>2579</v>
      </c>
      <c r="AM744" t="s">
        <v>12471</v>
      </c>
      <c r="AN744" t="s">
        <v>12464</v>
      </c>
      <c r="AO744" t="s">
        <v>12472</v>
      </c>
      <c r="AP744" t="s">
        <v>2583</v>
      </c>
      <c r="AQ744" t="s">
        <v>12473</v>
      </c>
      <c r="AR744">
        <v>0.42</v>
      </c>
      <c r="AS744" t="s">
        <v>94</v>
      </c>
      <c r="AT744">
        <v>0</v>
      </c>
      <c r="AU744">
        <v>58582.754289814839</v>
      </c>
      <c r="AV744">
        <v>36648.756852566912</v>
      </c>
      <c r="AW744">
        <v>263.73216000000002</v>
      </c>
      <c r="AX744">
        <v>776.85173896079402</v>
      </c>
      <c r="AY744">
        <v>144.85161717067754</v>
      </c>
      <c r="AZ744">
        <v>17556.994570000003</v>
      </c>
      <c r="BA744">
        <v>223.00064</v>
      </c>
      <c r="BB744">
        <v>262.70218009156764</v>
      </c>
      <c r="BC744">
        <v>3.294868957943597</v>
      </c>
      <c r="BD744">
        <v>164.34372947345312</v>
      </c>
      <c r="BE744">
        <v>2.0612354738967844</v>
      </c>
      <c r="BF744">
        <v>447</v>
      </c>
      <c r="BG744" t="s">
        <v>12474</v>
      </c>
      <c r="BH744" t="s">
        <v>12474</v>
      </c>
      <c r="BJ744" s="1"/>
    </row>
    <row r="745" spans="1:63" x14ac:dyDescent="0.25">
      <c r="A745">
        <v>8594</v>
      </c>
      <c r="B745" t="s">
        <v>12475</v>
      </c>
      <c r="C745" t="s">
        <v>12476</v>
      </c>
      <c r="D745" t="s">
        <v>12477</v>
      </c>
      <c r="F745" s="1">
        <v>44581</v>
      </c>
      <c r="G745" s="1">
        <v>45127</v>
      </c>
      <c r="H745" t="s">
        <v>98</v>
      </c>
      <c r="I745" t="s">
        <v>616</v>
      </c>
      <c r="K745" t="s">
        <v>100</v>
      </c>
      <c r="L745" t="s">
        <v>133</v>
      </c>
      <c r="N745" t="s">
        <v>1661</v>
      </c>
      <c r="P745" t="s">
        <v>12478</v>
      </c>
      <c r="Q745" t="s">
        <v>12479</v>
      </c>
      <c r="R745" t="s">
        <v>676</v>
      </c>
      <c r="S745" t="s">
        <v>12480</v>
      </c>
      <c r="T745" t="s">
        <v>11748</v>
      </c>
      <c r="U745" t="s">
        <v>11749</v>
      </c>
      <c r="V745" t="s">
        <v>2456</v>
      </c>
      <c r="W745" t="s">
        <v>2457</v>
      </c>
      <c r="X745" t="s">
        <v>2458</v>
      </c>
      <c r="Y745" t="s">
        <v>1671</v>
      </c>
      <c r="Z745">
        <v>470</v>
      </c>
      <c r="AA745" t="s">
        <v>1672</v>
      </c>
      <c r="AB745" t="s">
        <v>1673</v>
      </c>
      <c r="AC745" t="s">
        <v>1674</v>
      </c>
      <c r="AD745" t="s">
        <v>1675</v>
      </c>
      <c r="AE745" s="4"/>
      <c r="AR745">
        <v>0.42</v>
      </c>
      <c r="AS745" t="s">
        <v>890</v>
      </c>
      <c r="AT745">
        <v>0</v>
      </c>
      <c r="AU745">
        <v>0</v>
      </c>
      <c r="AV745">
        <v>0</v>
      </c>
      <c r="AX745">
        <v>2639.4097913035148</v>
      </c>
      <c r="AY745">
        <v>929.85725816376475</v>
      </c>
      <c r="AZ745">
        <v>13086.537999999999</v>
      </c>
      <c r="BA745">
        <v>1422.958333333333</v>
      </c>
      <c r="BB745">
        <v>0</v>
      </c>
      <c r="BC745">
        <v>0</v>
      </c>
      <c r="BD745">
        <v>0</v>
      </c>
      <c r="BE745">
        <v>0</v>
      </c>
      <c r="BF745">
        <v>832</v>
      </c>
      <c r="BJ745" s="1"/>
    </row>
    <row r="746" spans="1:63" x14ac:dyDescent="0.25">
      <c r="A746">
        <v>8595</v>
      </c>
      <c r="B746" t="s">
        <v>12481</v>
      </c>
      <c r="C746" t="s">
        <v>12482</v>
      </c>
      <c r="D746" t="s">
        <v>12483</v>
      </c>
      <c r="F746" s="1">
        <v>44762</v>
      </c>
      <c r="G746" s="1">
        <v>44925</v>
      </c>
      <c r="H746" t="s">
        <v>98</v>
      </c>
      <c r="I746" t="s">
        <v>616</v>
      </c>
      <c r="K746" t="s">
        <v>99</v>
      </c>
      <c r="L746" t="s">
        <v>133</v>
      </c>
      <c r="N746" t="s">
        <v>1661</v>
      </c>
      <c r="P746" t="s">
        <v>1982</v>
      </c>
      <c r="Q746" t="s">
        <v>1983</v>
      </c>
      <c r="R746" t="s">
        <v>676</v>
      </c>
      <c r="S746" t="s">
        <v>1984</v>
      </c>
      <c r="T746" t="s">
        <v>11748</v>
      </c>
      <c r="U746" t="s">
        <v>11749</v>
      </c>
      <c r="V746" t="s">
        <v>2456</v>
      </c>
      <c r="W746" t="s">
        <v>2457</v>
      </c>
      <c r="X746" t="s">
        <v>2458</v>
      </c>
      <c r="Y746" t="s">
        <v>1671</v>
      </c>
      <c r="Z746">
        <v>470</v>
      </c>
      <c r="AA746" t="s">
        <v>1672</v>
      </c>
      <c r="AB746" t="s">
        <v>1673</v>
      </c>
      <c r="AC746" t="s">
        <v>1674</v>
      </c>
      <c r="AD746" t="s">
        <v>1675</v>
      </c>
      <c r="AE746" s="4"/>
      <c r="AR746">
        <v>0.35</v>
      </c>
      <c r="AS746" t="s">
        <v>890</v>
      </c>
      <c r="AT746">
        <v>0</v>
      </c>
      <c r="AX746">
        <v>2205.0130122294677</v>
      </c>
      <c r="AY746">
        <v>549.42124742148803</v>
      </c>
      <c r="AZ746">
        <v>13814.550504999999</v>
      </c>
      <c r="BA746">
        <v>1226.9583333333333</v>
      </c>
      <c r="BF746">
        <v>630</v>
      </c>
      <c r="BJ746" s="1"/>
    </row>
    <row r="747" spans="1:63" x14ac:dyDescent="0.25">
      <c r="A747">
        <v>8596</v>
      </c>
      <c r="B747" t="s">
        <v>12484</v>
      </c>
      <c r="C747" t="s">
        <v>12485</v>
      </c>
      <c r="D747" t="s">
        <v>12486</v>
      </c>
      <c r="F747" s="1">
        <v>44824</v>
      </c>
      <c r="G747" s="1">
        <v>45127</v>
      </c>
      <c r="H747" t="s">
        <v>98</v>
      </c>
      <c r="I747" t="s">
        <v>616</v>
      </c>
      <c r="K747" t="s">
        <v>99</v>
      </c>
      <c r="L747" t="s">
        <v>68</v>
      </c>
      <c r="N747" t="s">
        <v>1661</v>
      </c>
      <c r="P747" t="s">
        <v>12478</v>
      </c>
      <c r="Q747" t="s">
        <v>12479</v>
      </c>
      <c r="R747" t="s">
        <v>676</v>
      </c>
      <c r="S747" t="s">
        <v>12480</v>
      </c>
      <c r="T747" t="s">
        <v>11748</v>
      </c>
      <c r="U747" t="s">
        <v>11749</v>
      </c>
      <c r="V747" t="s">
        <v>2456</v>
      </c>
      <c r="W747" t="s">
        <v>2457</v>
      </c>
      <c r="X747" t="s">
        <v>2458</v>
      </c>
      <c r="Y747" t="s">
        <v>1671</v>
      </c>
      <c r="Z747">
        <v>470</v>
      </c>
      <c r="AA747" t="s">
        <v>1672</v>
      </c>
      <c r="AB747" t="s">
        <v>1673</v>
      </c>
      <c r="AC747" t="s">
        <v>1674</v>
      </c>
      <c r="AD747" t="s">
        <v>1675</v>
      </c>
      <c r="AE747" s="4"/>
      <c r="AR747">
        <v>0.4</v>
      </c>
      <c r="AS747" t="s">
        <v>890</v>
      </c>
      <c r="AT747">
        <v>0</v>
      </c>
      <c r="AU747">
        <v>0</v>
      </c>
      <c r="AV747">
        <v>0</v>
      </c>
      <c r="AX747">
        <v>1688.946022345455</v>
      </c>
      <c r="AY747">
        <v>858.04023137874572</v>
      </c>
      <c r="AZ747">
        <v>8926.5030900000002</v>
      </c>
      <c r="BA747">
        <v>666.03333333333342</v>
      </c>
      <c r="BB747">
        <v>0</v>
      </c>
      <c r="BC747">
        <v>0</v>
      </c>
      <c r="BD747">
        <v>0</v>
      </c>
      <c r="BE747">
        <v>0</v>
      </c>
      <c r="BF747">
        <v>832</v>
      </c>
      <c r="BJ747" s="1"/>
    </row>
    <row r="748" spans="1:63" ht="45" x14ac:dyDescent="0.25">
      <c r="A748">
        <v>8597</v>
      </c>
      <c r="B748" t="s">
        <v>12487</v>
      </c>
      <c r="C748" t="s">
        <v>12488</v>
      </c>
      <c r="D748" t="s">
        <v>12489</v>
      </c>
      <c r="E748" t="s">
        <v>12490</v>
      </c>
      <c r="F748" s="1">
        <v>45107</v>
      </c>
      <c r="G748" s="1">
        <v>45290</v>
      </c>
      <c r="H748" t="s">
        <v>119</v>
      </c>
      <c r="I748" t="s">
        <v>616</v>
      </c>
      <c r="K748" t="s">
        <v>303</v>
      </c>
      <c r="L748" t="s">
        <v>100</v>
      </c>
      <c r="M748" t="s">
        <v>120</v>
      </c>
      <c r="N748" t="s">
        <v>1661</v>
      </c>
      <c r="P748" t="s">
        <v>12491</v>
      </c>
      <c r="Q748" t="s">
        <v>12492</v>
      </c>
      <c r="R748" t="s">
        <v>2004</v>
      </c>
      <c r="S748" t="s">
        <v>12493</v>
      </c>
      <c r="T748" t="s">
        <v>11729</v>
      </c>
      <c r="U748" t="s">
        <v>11730</v>
      </c>
      <c r="V748" t="s">
        <v>2456</v>
      </c>
      <c r="W748" t="s">
        <v>2457</v>
      </c>
      <c r="X748" t="s">
        <v>2458</v>
      </c>
      <c r="Y748" t="s">
        <v>1671</v>
      </c>
      <c r="Z748">
        <v>470</v>
      </c>
      <c r="AA748" t="s">
        <v>1672</v>
      </c>
      <c r="AB748" t="s">
        <v>1673</v>
      </c>
      <c r="AC748" t="s">
        <v>1674</v>
      </c>
      <c r="AD748" t="s">
        <v>1675</v>
      </c>
      <c r="AE748" s="4" t="s">
        <v>12494</v>
      </c>
      <c r="AH748" t="s">
        <v>12495</v>
      </c>
      <c r="AI748" t="s">
        <v>12496</v>
      </c>
      <c r="AJ748" t="s">
        <v>12497</v>
      </c>
      <c r="AK748" t="s">
        <v>12498</v>
      </c>
      <c r="AL748" t="s">
        <v>12499</v>
      </c>
      <c r="AM748" t="s">
        <v>12500</v>
      </c>
      <c r="AN748" t="s">
        <v>12501</v>
      </c>
      <c r="AO748" t="s">
        <v>12502</v>
      </c>
      <c r="AP748" t="s">
        <v>12503</v>
      </c>
      <c r="AQ748" t="s">
        <v>12504</v>
      </c>
      <c r="AR748">
        <v>0.18</v>
      </c>
      <c r="AS748" t="s">
        <v>890</v>
      </c>
      <c r="AT748">
        <v>0</v>
      </c>
      <c r="AU748">
        <v>273175.91023821587</v>
      </c>
      <c r="AV748">
        <v>103914.12982809976</v>
      </c>
      <c r="AW748">
        <v>2727.2524684</v>
      </c>
      <c r="AX748">
        <v>4614.18058413978</v>
      </c>
      <c r="AY748">
        <v>1803.2046013724562</v>
      </c>
      <c r="AZ748">
        <v>2139.9384099999997</v>
      </c>
      <c r="BA748">
        <v>1072.817057</v>
      </c>
      <c r="BB748">
        <v>254.63419737389194</v>
      </c>
      <c r="BC748">
        <v>85.028541090088467</v>
      </c>
      <c r="BD748">
        <v>96.860997082468785</v>
      </c>
      <c r="BE748">
        <v>32.344238736953258</v>
      </c>
      <c r="BF748">
        <v>995</v>
      </c>
      <c r="BG748" t="s">
        <v>12505</v>
      </c>
      <c r="BH748" t="s">
        <v>12506</v>
      </c>
      <c r="BJ748" s="1"/>
      <c r="BK748">
        <v>8.01234</v>
      </c>
    </row>
    <row r="749" spans="1:63" x14ac:dyDescent="0.25">
      <c r="A749">
        <v>8598</v>
      </c>
      <c r="B749" t="s">
        <v>12507</v>
      </c>
      <c r="C749" t="s">
        <v>12508</v>
      </c>
      <c r="D749" t="s">
        <v>12509</v>
      </c>
      <c r="F749" s="1">
        <v>44824</v>
      </c>
      <c r="G749" s="1">
        <v>45015</v>
      </c>
      <c r="H749" t="s">
        <v>98</v>
      </c>
      <c r="I749" t="s">
        <v>616</v>
      </c>
      <c r="K749" t="s">
        <v>99</v>
      </c>
      <c r="L749" t="s">
        <v>100</v>
      </c>
      <c r="N749" t="s">
        <v>1661</v>
      </c>
      <c r="P749" t="s">
        <v>12510</v>
      </c>
      <c r="Q749" t="s">
        <v>12511</v>
      </c>
      <c r="R749" t="s">
        <v>2004</v>
      </c>
      <c r="S749" t="s">
        <v>12512</v>
      </c>
      <c r="T749" t="s">
        <v>11748</v>
      </c>
      <c r="U749" t="s">
        <v>11749</v>
      </c>
      <c r="V749" t="s">
        <v>2456</v>
      </c>
      <c r="W749" t="s">
        <v>2457</v>
      </c>
      <c r="X749" t="s">
        <v>2458</v>
      </c>
      <c r="Y749" t="s">
        <v>1671</v>
      </c>
      <c r="Z749">
        <v>470</v>
      </c>
      <c r="AA749" t="s">
        <v>1672</v>
      </c>
      <c r="AB749" t="s">
        <v>1673</v>
      </c>
      <c r="AC749" t="s">
        <v>1674</v>
      </c>
      <c r="AD749" t="s">
        <v>1675</v>
      </c>
      <c r="AE749" s="4"/>
      <c r="AR749">
        <v>0.3</v>
      </c>
      <c r="AS749" t="s">
        <v>94</v>
      </c>
      <c r="AT749">
        <v>0</v>
      </c>
      <c r="AU749">
        <v>0</v>
      </c>
      <c r="AV749">
        <v>0</v>
      </c>
      <c r="AX749">
        <v>1205.56532411839</v>
      </c>
      <c r="AY749">
        <v>104.7888578987444</v>
      </c>
      <c r="AZ749">
        <v>2059.4709699999999</v>
      </c>
      <c r="BA749">
        <v>841.97500000000002</v>
      </c>
      <c r="BB749">
        <v>0</v>
      </c>
      <c r="BC749">
        <v>0</v>
      </c>
      <c r="BD749">
        <v>0</v>
      </c>
      <c r="BE749">
        <v>0</v>
      </c>
      <c r="BF749">
        <v>720</v>
      </c>
      <c r="BJ749" s="1"/>
    </row>
    <row r="750" spans="1:63" ht="60" x14ac:dyDescent="0.25">
      <c r="A750">
        <v>8599</v>
      </c>
      <c r="B750" t="s">
        <v>12513</v>
      </c>
      <c r="C750" t="s">
        <v>12514</v>
      </c>
      <c r="D750" t="s">
        <v>12515</v>
      </c>
      <c r="E750" t="s">
        <v>12516</v>
      </c>
      <c r="F750" s="1">
        <v>44762</v>
      </c>
      <c r="G750" s="1">
        <v>45493</v>
      </c>
      <c r="H750" t="s">
        <v>119</v>
      </c>
      <c r="I750" t="s">
        <v>616</v>
      </c>
      <c r="K750" t="s">
        <v>99</v>
      </c>
      <c r="L750" t="s">
        <v>133</v>
      </c>
      <c r="M750" t="s">
        <v>69</v>
      </c>
      <c r="N750" t="s">
        <v>1661</v>
      </c>
      <c r="P750" t="s">
        <v>12517</v>
      </c>
      <c r="Q750" t="s">
        <v>12518</v>
      </c>
      <c r="R750" t="s">
        <v>2004</v>
      </c>
      <c r="S750" t="s">
        <v>12519</v>
      </c>
      <c r="T750" t="s">
        <v>11729</v>
      </c>
      <c r="U750" t="s">
        <v>11730</v>
      </c>
      <c r="V750" t="s">
        <v>2456</v>
      </c>
      <c r="W750" t="s">
        <v>2457</v>
      </c>
      <c r="X750" t="s">
        <v>2458</v>
      </c>
      <c r="Y750" t="s">
        <v>1671</v>
      </c>
      <c r="Z750">
        <v>470</v>
      </c>
      <c r="AA750" t="s">
        <v>1672</v>
      </c>
      <c r="AB750" t="s">
        <v>1673</v>
      </c>
      <c r="AC750" t="s">
        <v>1674</v>
      </c>
      <c r="AD750" t="s">
        <v>1675</v>
      </c>
      <c r="AE750" s="4" t="s">
        <v>12520</v>
      </c>
      <c r="AH750" t="s">
        <v>12521</v>
      </c>
      <c r="AI750" t="s">
        <v>12522</v>
      </c>
      <c r="AJ750" t="s">
        <v>12523</v>
      </c>
      <c r="AK750" t="s">
        <v>12524</v>
      </c>
      <c r="AL750" t="s">
        <v>12525</v>
      </c>
      <c r="AM750" t="s">
        <v>12526</v>
      </c>
      <c r="AN750" t="s">
        <v>12527</v>
      </c>
      <c r="AO750" t="s">
        <v>12528</v>
      </c>
      <c r="AP750" t="s">
        <v>12529</v>
      </c>
      <c r="AQ750" t="s">
        <v>12530</v>
      </c>
      <c r="AR750">
        <v>0.35</v>
      </c>
      <c r="AS750" t="s">
        <v>890</v>
      </c>
      <c r="AT750">
        <v>0</v>
      </c>
      <c r="AU750">
        <v>251175.96786066183</v>
      </c>
      <c r="AV750">
        <v>151247.7287682551</v>
      </c>
      <c r="AW750">
        <v>2949.2511591999992</v>
      </c>
      <c r="AX750">
        <v>6804.4123461934732</v>
      </c>
      <c r="AY750">
        <v>1681.8180494528308</v>
      </c>
      <c r="AZ750">
        <v>23122.243855000001</v>
      </c>
      <c r="BA750">
        <v>3956.8059659999999</v>
      </c>
      <c r="BB750">
        <v>63.479475622247847</v>
      </c>
      <c r="BC750">
        <v>9.2756566246232559</v>
      </c>
      <c r="BD750">
        <v>38.224701961100685</v>
      </c>
      <c r="BE750">
        <v>5.5854149155175081</v>
      </c>
      <c r="BF750">
        <v>1198</v>
      </c>
      <c r="BG750" t="s">
        <v>12531</v>
      </c>
      <c r="BH750" t="s">
        <v>12532</v>
      </c>
      <c r="BJ750" s="1"/>
      <c r="BK750">
        <v>18.993230000000001</v>
      </c>
    </row>
    <row r="751" spans="1:63" x14ac:dyDescent="0.25">
      <c r="A751">
        <v>8600</v>
      </c>
      <c r="B751" t="s">
        <v>12533</v>
      </c>
      <c r="C751" t="s">
        <v>12534</v>
      </c>
      <c r="D751" t="s">
        <v>12535</v>
      </c>
      <c r="F751" s="1">
        <v>44407</v>
      </c>
      <c r="G751" s="1">
        <v>44459</v>
      </c>
      <c r="H751" t="s">
        <v>98</v>
      </c>
      <c r="I751" t="s">
        <v>639</v>
      </c>
      <c r="K751" t="s">
        <v>99</v>
      </c>
      <c r="L751" t="s">
        <v>68</v>
      </c>
      <c r="N751" t="s">
        <v>1661</v>
      </c>
      <c r="P751" t="s">
        <v>2059</v>
      </c>
      <c r="Q751" t="s">
        <v>2060</v>
      </c>
      <c r="R751" t="s">
        <v>2004</v>
      </c>
      <c r="S751" t="s">
        <v>2061</v>
      </c>
      <c r="T751" t="s">
        <v>11748</v>
      </c>
      <c r="U751" t="s">
        <v>11749</v>
      </c>
      <c r="V751" t="s">
        <v>2456</v>
      </c>
      <c r="W751" t="s">
        <v>2457</v>
      </c>
      <c r="X751" t="s">
        <v>2458</v>
      </c>
      <c r="Y751" t="s">
        <v>1671</v>
      </c>
      <c r="Z751">
        <v>470</v>
      </c>
      <c r="AA751" t="s">
        <v>1672</v>
      </c>
      <c r="AB751" t="s">
        <v>1673</v>
      </c>
      <c r="AC751" t="s">
        <v>1674</v>
      </c>
      <c r="AD751" t="s">
        <v>1675</v>
      </c>
      <c r="AE751" s="4"/>
      <c r="AR751">
        <v>0.4</v>
      </c>
      <c r="AS751" t="s">
        <v>890</v>
      </c>
      <c r="AT751">
        <v>0</v>
      </c>
      <c r="AU751">
        <v>0</v>
      </c>
      <c r="AV751">
        <v>0</v>
      </c>
      <c r="AX751">
        <v>2160.4195720569701</v>
      </c>
      <c r="AY751">
        <v>1260.2884637691707</v>
      </c>
      <c r="AZ751">
        <v>7263.5515949999999</v>
      </c>
      <c r="BA751">
        <v>914.83333333333326</v>
      </c>
      <c r="BB751">
        <v>0</v>
      </c>
      <c r="BC751">
        <v>0</v>
      </c>
      <c r="BD751">
        <v>0</v>
      </c>
      <c r="BE751">
        <v>0</v>
      </c>
      <c r="BF751">
        <v>164</v>
      </c>
      <c r="BJ751" s="1"/>
    </row>
    <row r="752" spans="1:63" ht="30.75" x14ac:dyDescent="0.3">
      <c r="A752">
        <v>8601</v>
      </c>
      <c r="B752" t="s">
        <v>12536</v>
      </c>
      <c r="C752" t="s">
        <v>12537</v>
      </c>
      <c r="D752" t="s">
        <v>12538</v>
      </c>
      <c r="E752" t="s">
        <v>12539</v>
      </c>
      <c r="F752" s="1">
        <v>45657</v>
      </c>
      <c r="G752" s="1">
        <v>45716</v>
      </c>
      <c r="H752" t="s">
        <v>119</v>
      </c>
      <c r="I752" t="s">
        <v>616</v>
      </c>
      <c r="K752" t="s">
        <v>120</v>
      </c>
      <c r="L752" t="s">
        <v>99</v>
      </c>
      <c r="M752" t="s">
        <v>69</v>
      </c>
      <c r="N752" t="s">
        <v>1661</v>
      </c>
      <c r="P752" t="s">
        <v>11745</v>
      </c>
      <c r="Q752" t="s">
        <v>11746</v>
      </c>
      <c r="R752" t="s">
        <v>2004</v>
      </c>
      <c r="S752" t="s">
        <v>11747</v>
      </c>
      <c r="T752" t="s">
        <v>11729</v>
      </c>
      <c r="U752" t="s">
        <v>11730</v>
      </c>
      <c r="V752" t="s">
        <v>2456</v>
      </c>
      <c r="W752" t="s">
        <v>2457</v>
      </c>
      <c r="X752" t="s">
        <v>2458</v>
      </c>
      <c r="Y752" t="s">
        <v>1671</v>
      </c>
      <c r="Z752">
        <v>470</v>
      </c>
      <c r="AA752" t="s">
        <v>1672</v>
      </c>
      <c r="AB752" t="s">
        <v>1673</v>
      </c>
      <c r="AC752" t="s">
        <v>1674</v>
      </c>
      <c r="AD752" t="s">
        <v>1675</v>
      </c>
      <c r="AE752" s="4" t="s">
        <v>12540</v>
      </c>
      <c r="AF752" s="3">
        <v>8510000</v>
      </c>
      <c r="AG752" t="s">
        <v>19447</v>
      </c>
      <c r="AH752" t="s">
        <v>12541</v>
      </c>
      <c r="AI752" t="s">
        <v>12542</v>
      </c>
      <c r="AJ752" t="s">
        <v>12543</v>
      </c>
      <c r="AK752" t="s">
        <v>12544</v>
      </c>
      <c r="AL752" t="s">
        <v>12545</v>
      </c>
      <c r="AM752" t="s">
        <v>12546</v>
      </c>
      <c r="AN752" t="s">
        <v>12547</v>
      </c>
      <c r="AO752" t="s">
        <v>12548</v>
      </c>
      <c r="AP752" t="s">
        <v>12549</v>
      </c>
      <c r="AQ752" t="s">
        <v>12550</v>
      </c>
      <c r="AR752">
        <v>0.1</v>
      </c>
      <c r="AS752" t="s">
        <v>94</v>
      </c>
      <c r="AT752">
        <v>0</v>
      </c>
      <c r="AU752">
        <v>188814.31851945136</v>
      </c>
      <c r="AV752">
        <v>46438.984490962561</v>
      </c>
      <c r="AW752">
        <v>2949.9977488</v>
      </c>
      <c r="AX752">
        <v>2949.9977488</v>
      </c>
      <c r="AZ752">
        <v>48.014570000000006</v>
      </c>
      <c r="BA752">
        <v>2863.7231240000001</v>
      </c>
      <c r="BB752">
        <v>65.933161253284396</v>
      </c>
      <c r="BC752">
        <v>64.845923074913955</v>
      </c>
      <c r="BD752">
        <v>16.216296925415531</v>
      </c>
      <c r="BE752">
        <v>15.948890103203972</v>
      </c>
      <c r="BF752">
        <v>1421</v>
      </c>
      <c r="BG752" t="s">
        <v>12551</v>
      </c>
      <c r="BH752" t="s">
        <v>12552</v>
      </c>
      <c r="BJ752" s="1"/>
      <c r="BK752">
        <v>24.994700000000002</v>
      </c>
    </row>
    <row r="753" spans="1:63" x14ac:dyDescent="0.25">
      <c r="A753">
        <v>8602</v>
      </c>
      <c r="B753" t="s">
        <v>12553</v>
      </c>
      <c r="C753" t="s">
        <v>12554</v>
      </c>
      <c r="D753" t="s">
        <v>12555</v>
      </c>
      <c r="E753" t="s">
        <v>12556</v>
      </c>
      <c r="F753" s="1">
        <v>44560</v>
      </c>
      <c r="G753" s="1">
        <v>44650</v>
      </c>
      <c r="H753" t="s">
        <v>98</v>
      </c>
      <c r="I753" t="s">
        <v>639</v>
      </c>
      <c r="J753" t="s">
        <v>1959</v>
      </c>
      <c r="K753" t="s">
        <v>100</v>
      </c>
      <c r="L753" t="s">
        <v>100</v>
      </c>
      <c r="M753" t="s">
        <v>69</v>
      </c>
      <c r="N753" t="s">
        <v>3145</v>
      </c>
      <c r="P753" t="s">
        <v>12557</v>
      </c>
      <c r="Q753" t="s">
        <v>12558</v>
      </c>
      <c r="R753" t="s">
        <v>2004</v>
      </c>
      <c r="S753" t="s">
        <v>12559</v>
      </c>
      <c r="T753" t="s">
        <v>11748</v>
      </c>
      <c r="U753" t="s">
        <v>11749</v>
      </c>
      <c r="V753" t="s">
        <v>2456</v>
      </c>
      <c r="W753" t="s">
        <v>2457</v>
      </c>
      <c r="X753" t="s">
        <v>2458</v>
      </c>
      <c r="Y753" t="s">
        <v>1671</v>
      </c>
      <c r="Z753">
        <v>470</v>
      </c>
      <c r="AA753" t="s">
        <v>1672</v>
      </c>
      <c r="AB753" t="s">
        <v>1673</v>
      </c>
      <c r="AC753" t="s">
        <v>1674</v>
      </c>
      <c r="AD753" t="s">
        <v>1675</v>
      </c>
      <c r="AE753" s="4" t="s">
        <v>11731</v>
      </c>
      <c r="AH753" t="s">
        <v>11732</v>
      </c>
      <c r="AI753" t="s">
        <v>12560</v>
      </c>
      <c r="AJ753" t="s">
        <v>12561</v>
      </c>
      <c r="AK753" t="s">
        <v>11735</v>
      </c>
      <c r="AL753" t="s">
        <v>2483</v>
      </c>
      <c r="AM753" t="s">
        <v>11736</v>
      </c>
      <c r="AN753" t="s">
        <v>12562</v>
      </c>
      <c r="AO753" t="s">
        <v>12563</v>
      </c>
      <c r="AP753" t="s">
        <v>2483</v>
      </c>
      <c r="AQ753" t="s">
        <v>11738</v>
      </c>
      <c r="AR753">
        <v>0.36</v>
      </c>
      <c r="AS753" t="s">
        <v>94</v>
      </c>
      <c r="AT753">
        <v>0</v>
      </c>
      <c r="AU753">
        <v>0</v>
      </c>
      <c r="AV753">
        <v>0</v>
      </c>
      <c r="AX753">
        <v>5467.9684413907698</v>
      </c>
      <c r="AY753">
        <v>3072.9302334862386</v>
      </c>
      <c r="AZ753">
        <v>12490.304470000001</v>
      </c>
      <c r="BF753">
        <v>355</v>
      </c>
      <c r="BJ753" s="1"/>
    </row>
    <row r="754" spans="1:63" x14ac:dyDescent="0.25">
      <c r="A754">
        <v>8603</v>
      </c>
      <c r="B754" t="s">
        <v>12564</v>
      </c>
      <c r="C754" t="s">
        <v>12565</v>
      </c>
      <c r="D754" t="s">
        <v>12566</v>
      </c>
      <c r="E754" t="s">
        <v>12556</v>
      </c>
      <c r="F754" s="1">
        <v>44742</v>
      </c>
      <c r="G754" s="1">
        <v>44925</v>
      </c>
      <c r="H754" t="s">
        <v>98</v>
      </c>
      <c r="I754" t="s">
        <v>639</v>
      </c>
      <c r="J754" t="s">
        <v>1959</v>
      </c>
      <c r="K754" t="s">
        <v>100</v>
      </c>
      <c r="L754" t="s">
        <v>100</v>
      </c>
      <c r="M754" t="s">
        <v>69</v>
      </c>
      <c r="N754" t="s">
        <v>3145</v>
      </c>
      <c r="P754" t="s">
        <v>2494</v>
      </c>
      <c r="Q754" t="s">
        <v>2495</v>
      </c>
      <c r="R754" t="s">
        <v>2004</v>
      </c>
      <c r="S754" t="s">
        <v>2496</v>
      </c>
      <c r="T754" t="s">
        <v>11748</v>
      </c>
      <c r="U754" t="s">
        <v>11749</v>
      </c>
      <c r="V754" t="s">
        <v>2456</v>
      </c>
      <c r="W754" t="s">
        <v>2457</v>
      </c>
      <c r="X754" t="s">
        <v>2458</v>
      </c>
      <c r="Y754" t="s">
        <v>1671</v>
      </c>
      <c r="Z754">
        <v>470</v>
      </c>
      <c r="AA754" t="s">
        <v>1672</v>
      </c>
      <c r="AB754" t="s">
        <v>1673</v>
      </c>
      <c r="AC754" t="s">
        <v>1674</v>
      </c>
      <c r="AD754" t="s">
        <v>1675</v>
      </c>
      <c r="AE754" s="4" t="s">
        <v>12567</v>
      </c>
      <c r="AH754" t="s">
        <v>12568</v>
      </c>
      <c r="AI754" t="s">
        <v>12569</v>
      </c>
      <c r="AJ754" t="s">
        <v>12570</v>
      </c>
      <c r="AK754" t="s">
        <v>12571</v>
      </c>
      <c r="AL754" t="s">
        <v>2483</v>
      </c>
      <c r="AM754" t="s">
        <v>12572</v>
      </c>
      <c r="AN754" t="s">
        <v>12573</v>
      </c>
      <c r="AO754" t="s">
        <v>12574</v>
      </c>
      <c r="AP754" t="s">
        <v>2483</v>
      </c>
      <c r="AQ754" t="s">
        <v>12575</v>
      </c>
      <c r="AR754">
        <v>0.36</v>
      </c>
      <c r="AS754" t="s">
        <v>94</v>
      </c>
      <c r="AT754">
        <v>0</v>
      </c>
      <c r="AU754">
        <v>0</v>
      </c>
      <c r="AV754">
        <v>0</v>
      </c>
      <c r="AX754">
        <v>2062.6230167726358</v>
      </c>
      <c r="AY754">
        <v>476.50215178367466</v>
      </c>
      <c r="AZ754">
        <v>3708.80593</v>
      </c>
      <c r="BA754">
        <v>1306.6166666666666</v>
      </c>
      <c r="BB754">
        <v>0</v>
      </c>
      <c r="BC754">
        <v>0</v>
      </c>
      <c r="BD754">
        <v>0</v>
      </c>
      <c r="BE754">
        <v>0</v>
      </c>
      <c r="BF754">
        <v>630</v>
      </c>
      <c r="BJ754" s="1"/>
    </row>
    <row r="755" spans="1:63" ht="75" x14ac:dyDescent="0.25">
      <c r="A755">
        <v>8605</v>
      </c>
      <c r="B755" t="s">
        <v>12576</v>
      </c>
      <c r="C755" t="s">
        <v>12577</v>
      </c>
      <c r="D755" t="s">
        <v>12578</v>
      </c>
      <c r="E755" t="s">
        <v>12579</v>
      </c>
      <c r="F755" s="1">
        <v>45504</v>
      </c>
      <c r="G755" s="1">
        <v>45869</v>
      </c>
      <c r="H755" t="s">
        <v>119</v>
      </c>
      <c r="I755" t="s">
        <v>616</v>
      </c>
      <c r="J755" t="s">
        <v>1959</v>
      </c>
      <c r="K755" t="s">
        <v>99</v>
      </c>
      <c r="L755" t="s">
        <v>99</v>
      </c>
      <c r="P755" t="s">
        <v>12580</v>
      </c>
      <c r="Q755" t="s">
        <v>12581</v>
      </c>
      <c r="R755" t="s">
        <v>676</v>
      </c>
      <c r="S755" t="s">
        <v>12582</v>
      </c>
      <c r="T755" t="s">
        <v>2973</v>
      </c>
      <c r="U755" t="s">
        <v>2974</v>
      </c>
      <c r="V755" t="s">
        <v>2456</v>
      </c>
      <c r="W755" t="s">
        <v>2457</v>
      </c>
      <c r="X755" t="s">
        <v>2458</v>
      </c>
      <c r="Y755" t="s">
        <v>1671</v>
      </c>
      <c r="Z755">
        <v>470</v>
      </c>
      <c r="AA755" t="s">
        <v>1672</v>
      </c>
      <c r="AB755" t="s">
        <v>1673</v>
      </c>
      <c r="AC755" t="s">
        <v>1674</v>
      </c>
      <c r="AD755" t="s">
        <v>1675</v>
      </c>
      <c r="AE755" s="4" t="s">
        <v>12583</v>
      </c>
      <c r="AF755" s="9">
        <v>6968425.5800000001</v>
      </c>
      <c r="AG755" t="s">
        <v>19447</v>
      </c>
      <c r="AH755" t="s">
        <v>12584</v>
      </c>
      <c r="AI755" t="s">
        <v>12585</v>
      </c>
      <c r="AJ755" t="s">
        <v>12586</v>
      </c>
      <c r="AK755" t="s">
        <v>12587</v>
      </c>
      <c r="AL755" t="s">
        <v>12588</v>
      </c>
      <c r="AM755" t="s">
        <v>12589</v>
      </c>
      <c r="AN755" t="s">
        <v>12590</v>
      </c>
      <c r="AO755" t="s">
        <v>12591</v>
      </c>
      <c r="AP755" t="s">
        <v>12592</v>
      </c>
      <c r="AQ755" t="s">
        <v>12593</v>
      </c>
      <c r="AR755">
        <v>0.25</v>
      </c>
      <c r="AS755" t="s">
        <v>94</v>
      </c>
      <c r="AT755">
        <v>0</v>
      </c>
      <c r="AU755">
        <v>429576.21955776488</v>
      </c>
      <c r="AV755">
        <v>188823.87312532667</v>
      </c>
      <c r="AW755">
        <v>7386.5755791999991</v>
      </c>
      <c r="AX755">
        <v>3435.0964618924595</v>
      </c>
      <c r="AY755">
        <v>318.74072873194552</v>
      </c>
      <c r="AZ755">
        <v>2872.7759016</v>
      </c>
      <c r="BA755">
        <v>1002.240316</v>
      </c>
      <c r="BB755">
        <v>428.61598431025885</v>
      </c>
      <c r="BC755">
        <v>110.85791527959691</v>
      </c>
      <c r="BD755">
        <v>188.40179357275693</v>
      </c>
      <c r="BE755">
        <v>48.728537513650757</v>
      </c>
      <c r="BF755">
        <v>1574</v>
      </c>
      <c r="BG755" t="s">
        <v>12594</v>
      </c>
      <c r="BH755" t="s">
        <v>12595</v>
      </c>
      <c r="BJ755" s="1"/>
      <c r="BK755">
        <v>52.055120000000002</v>
      </c>
    </row>
    <row r="756" spans="1:63" ht="75" x14ac:dyDescent="0.25">
      <c r="A756">
        <v>8606</v>
      </c>
      <c r="B756" t="s">
        <v>12596</v>
      </c>
      <c r="C756" t="s">
        <v>12597</v>
      </c>
      <c r="D756" t="s">
        <v>12598</v>
      </c>
      <c r="E756" t="s">
        <v>12599</v>
      </c>
      <c r="F756" s="1">
        <v>45504</v>
      </c>
      <c r="G756" s="1">
        <v>45869</v>
      </c>
      <c r="H756" t="s">
        <v>119</v>
      </c>
      <c r="I756" t="s">
        <v>616</v>
      </c>
      <c r="J756" t="s">
        <v>1959</v>
      </c>
      <c r="K756" t="s">
        <v>99</v>
      </c>
      <c r="L756" t="s">
        <v>99</v>
      </c>
      <c r="M756" t="s">
        <v>69</v>
      </c>
      <c r="P756" t="s">
        <v>12580</v>
      </c>
      <c r="Q756" t="s">
        <v>12581</v>
      </c>
      <c r="R756" t="s">
        <v>676</v>
      </c>
      <c r="S756" t="s">
        <v>12582</v>
      </c>
      <c r="T756" t="s">
        <v>2973</v>
      </c>
      <c r="U756" t="s">
        <v>2974</v>
      </c>
      <c r="V756" t="s">
        <v>2456</v>
      </c>
      <c r="W756" t="s">
        <v>2457</v>
      </c>
      <c r="X756" t="s">
        <v>2458</v>
      </c>
      <c r="Y756" t="s">
        <v>1671</v>
      </c>
      <c r="Z756">
        <v>470</v>
      </c>
      <c r="AA756" t="s">
        <v>1672</v>
      </c>
      <c r="AB756" t="s">
        <v>1673</v>
      </c>
      <c r="AC756" t="s">
        <v>1674</v>
      </c>
      <c r="AD756" t="s">
        <v>1675</v>
      </c>
      <c r="AE756" s="4" t="s">
        <v>12600</v>
      </c>
      <c r="AF756" s="9">
        <v>2446061</v>
      </c>
      <c r="AG756" t="s">
        <v>19447</v>
      </c>
      <c r="AH756" t="s">
        <v>12601</v>
      </c>
      <c r="AI756" t="s">
        <v>12602</v>
      </c>
      <c r="AJ756" t="s">
        <v>12603</v>
      </c>
      <c r="AK756" t="s">
        <v>12604</v>
      </c>
      <c r="AL756" t="s">
        <v>12605</v>
      </c>
      <c r="AM756" t="s">
        <v>12606</v>
      </c>
      <c r="AN756" t="s">
        <v>12607</v>
      </c>
      <c r="AO756" t="s">
        <v>12608</v>
      </c>
      <c r="AP756" t="s">
        <v>12609</v>
      </c>
      <c r="AQ756" t="s">
        <v>12610</v>
      </c>
      <c r="AR756">
        <v>0.25</v>
      </c>
      <c r="AS756" t="s">
        <v>94</v>
      </c>
      <c r="AT756">
        <v>0</v>
      </c>
      <c r="AU756">
        <v>126915.18566073151</v>
      </c>
      <c r="AV756">
        <v>55826.97940922901</v>
      </c>
      <c r="AW756">
        <v>441.42730719999997</v>
      </c>
      <c r="AX756">
        <v>934.99338989246019</v>
      </c>
      <c r="AY756">
        <v>111.98998577068357</v>
      </c>
      <c r="AZ756">
        <v>1000.1322684</v>
      </c>
      <c r="BA756">
        <v>677.162601</v>
      </c>
      <c r="BB756">
        <v>187.42202459691291</v>
      </c>
      <c r="BC756">
        <v>75.666591471856989</v>
      </c>
      <c r="BD756">
        <v>82.442502475456408</v>
      </c>
      <c r="BE756">
        <v>33.28393857735901</v>
      </c>
      <c r="BF756">
        <v>1574</v>
      </c>
      <c r="BG756" t="s">
        <v>12611</v>
      </c>
      <c r="BH756" t="s">
        <v>12612</v>
      </c>
      <c r="BJ756" s="1"/>
      <c r="BK756">
        <v>9.0682100000000005</v>
      </c>
    </row>
    <row r="757" spans="1:63" x14ac:dyDescent="0.25">
      <c r="A757">
        <v>8607</v>
      </c>
      <c r="B757" t="s">
        <v>12613</v>
      </c>
      <c r="C757" t="s">
        <v>12614</v>
      </c>
      <c r="D757" t="s">
        <v>12615</v>
      </c>
      <c r="E757" t="s">
        <v>12616</v>
      </c>
      <c r="F757" s="1">
        <v>44154</v>
      </c>
      <c r="G757" s="1">
        <v>44681</v>
      </c>
      <c r="H757" t="s">
        <v>65</v>
      </c>
      <c r="I757" t="s">
        <v>66</v>
      </c>
      <c r="K757" t="s">
        <v>132</v>
      </c>
      <c r="L757" t="s">
        <v>68</v>
      </c>
      <c r="M757" t="s">
        <v>69</v>
      </c>
      <c r="N757" t="s">
        <v>2869</v>
      </c>
      <c r="O757" t="s">
        <v>12617</v>
      </c>
      <c r="P757" t="s">
        <v>2531</v>
      </c>
      <c r="Q757" t="s">
        <v>2532</v>
      </c>
      <c r="R757" t="s">
        <v>1962</v>
      </c>
      <c r="S757" t="s">
        <v>2533</v>
      </c>
      <c r="T757" t="s">
        <v>3688</v>
      </c>
      <c r="U757" t="s">
        <v>3689</v>
      </c>
      <c r="V757" t="s">
        <v>3690</v>
      </c>
      <c r="W757" t="s">
        <v>3691</v>
      </c>
      <c r="X757" t="s">
        <v>3692</v>
      </c>
      <c r="Y757" t="s">
        <v>1671</v>
      </c>
      <c r="Z757">
        <v>465</v>
      </c>
      <c r="AA757" t="s">
        <v>1707</v>
      </c>
      <c r="AB757" t="s">
        <v>1708</v>
      </c>
      <c r="AC757" t="s">
        <v>1709</v>
      </c>
      <c r="AD757" t="s">
        <v>1675</v>
      </c>
      <c r="AE757" s="4" t="s">
        <v>12618</v>
      </c>
      <c r="AH757" t="s">
        <v>12619</v>
      </c>
      <c r="AI757" t="s">
        <v>12620</v>
      </c>
      <c r="AJ757" t="s">
        <v>12621</v>
      </c>
      <c r="AK757" t="s">
        <v>12622</v>
      </c>
      <c r="AL757" t="s">
        <v>12623</v>
      </c>
      <c r="AM757" t="s">
        <v>12624</v>
      </c>
      <c r="AN757" t="s">
        <v>12625</v>
      </c>
      <c r="AO757" t="s">
        <v>12626</v>
      </c>
      <c r="AP757" t="s">
        <v>12627</v>
      </c>
      <c r="AQ757" t="s">
        <v>12628</v>
      </c>
      <c r="AR757">
        <v>0.72</v>
      </c>
      <c r="AS757" t="s">
        <v>94</v>
      </c>
      <c r="AT757">
        <v>0</v>
      </c>
      <c r="AU757">
        <v>2049.0167871715821</v>
      </c>
      <c r="AV757">
        <v>1676.4366154808101</v>
      </c>
      <c r="AW757">
        <v>83.667199999999994</v>
      </c>
      <c r="AX757">
        <v>276.39346700237002</v>
      </c>
      <c r="AY757">
        <v>321.32025607603634</v>
      </c>
      <c r="AZ757">
        <v>901.99650070000007</v>
      </c>
      <c r="BA757">
        <v>59.4024</v>
      </c>
      <c r="BB757">
        <v>34.493838416824609</v>
      </c>
      <c r="BC757">
        <v>2.1312868005982546</v>
      </c>
      <c r="BD757">
        <v>28.221698373816714</v>
      </c>
      <c r="BE757">
        <v>1.7437471732703118</v>
      </c>
      <c r="BF757">
        <v>386</v>
      </c>
      <c r="BG757" t="s">
        <v>12629</v>
      </c>
      <c r="BH757" t="s">
        <v>12629</v>
      </c>
      <c r="BJ757" s="1"/>
      <c r="BK757">
        <v>11.966200000000001</v>
      </c>
    </row>
    <row r="758" spans="1:63" ht="30.75" x14ac:dyDescent="0.3">
      <c r="A758">
        <v>8608</v>
      </c>
      <c r="B758" t="s">
        <v>12630</v>
      </c>
      <c r="C758" t="s">
        <v>12631</v>
      </c>
      <c r="D758" t="s">
        <v>12632</v>
      </c>
      <c r="E758" t="s">
        <v>12633</v>
      </c>
      <c r="F758" s="1">
        <v>44439</v>
      </c>
      <c r="G758" s="1">
        <v>44561</v>
      </c>
      <c r="H758" t="s">
        <v>119</v>
      </c>
      <c r="I758" t="s">
        <v>515</v>
      </c>
      <c r="J758" t="s">
        <v>2394</v>
      </c>
      <c r="K758" t="s">
        <v>132</v>
      </c>
      <c r="L758" t="s">
        <v>68</v>
      </c>
      <c r="M758" t="s">
        <v>69</v>
      </c>
      <c r="N758" t="s">
        <v>4523</v>
      </c>
      <c r="O758" t="s">
        <v>12634</v>
      </c>
      <c r="P758" t="s">
        <v>12635</v>
      </c>
      <c r="Q758" t="s">
        <v>12636</v>
      </c>
      <c r="R758" t="s">
        <v>8919</v>
      </c>
      <c r="S758" t="s">
        <v>12637</v>
      </c>
      <c r="T758" t="s">
        <v>8921</v>
      </c>
      <c r="U758" t="s">
        <v>8922</v>
      </c>
      <c r="V758" t="s">
        <v>1776</v>
      </c>
      <c r="W758" t="s">
        <v>1777</v>
      </c>
      <c r="X758" t="s">
        <v>1778</v>
      </c>
      <c r="Y758" t="s">
        <v>1671</v>
      </c>
      <c r="Z758">
        <v>466</v>
      </c>
      <c r="AA758" t="s">
        <v>8923</v>
      </c>
      <c r="AB758" t="s">
        <v>8924</v>
      </c>
      <c r="AC758" t="s">
        <v>8925</v>
      </c>
      <c r="AD758" t="s">
        <v>8926</v>
      </c>
      <c r="AE758" s="4" t="s">
        <v>12638</v>
      </c>
      <c r="AF758" s="3">
        <v>4000000</v>
      </c>
      <c r="AG758" t="s">
        <v>19447</v>
      </c>
      <c r="AH758" t="s">
        <v>12639</v>
      </c>
      <c r="AI758" t="s">
        <v>12640</v>
      </c>
      <c r="AJ758" t="s">
        <v>12641</v>
      </c>
      <c r="AK758" t="s">
        <v>12642</v>
      </c>
      <c r="AL758" t="s">
        <v>12643</v>
      </c>
      <c r="AM758" t="s">
        <v>12644</v>
      </c>
      <c r="AN758" t="s">
        <v>12645</v>
      </c>
      <c r="AO758" t="s">
        <v>12646</v>
      </c>
      <c r="AP758" t="s">
        <v>12647</v>
      </c>
      <c r="AQ758" t="s">
        <v>12648</v>
      </c>
      <c r="AR758">
        <v>0.72</v>
      </c>
      <c r="AS758" t="s">
        <v>94</v>
      </c>
      <c r="AT758">
        <v>0</v>
      </c>
      <c r="AU758">
        <v>60778.508613654143</v>
      </c>
      <c r="AV758">
        <v>51951.113569148874</v>
      </c>
      <c r="AW758">
        <v>3484.3529854866661</v>
      </c>
      <c r="AX758">
        <v>5433.9329854866664</v>
      </c>
      <c r="AY758">
        <v>2400.0763663898838</v>
      </c>
      <c r="AZ758">
        <v>10689.2012407</v>
      </c>
      <c r="BA758">
        <v>2973.504694986666</v>
      </c>
      <c r="BB758">
        <v>20.440024431818387</v>
      </c>
      <c r="BC758">
        <v>4.4484971644527684</v>
      </c>
      <c r="BD758">
        <v>17.471340689906604</v>
      </c>
      <c r="BE758">
        <v>3.8024029656858662</v>
      </c>
      <c r="BF758">
        <v>266</v>
      </c>
      <c r="BG758" t="s">
        <v>12649</v>
      </c>
      <c r="BH758" t="s">
        <v>12649</v>
      </c>
      <c r="BJ758" s="1"/>
      <c r="BK758">
        <v>67.479479999999995</v>
      </c>
    </row>
    <row r="759" spans="1:63" x14ac:dyDescent="0.25">
      <c r="A759">
        <v>8609</v>
      </c>
      <c r="B759" t="s">
        <v>12650</v>
      </c>
      <c r="C759" t="s">
        <v>12651</v>
      </c>
      <c r="D759" t="s">
        <v>12652</v>
      </c>
      <c r="E759" t="s">
        <v>12653</v>
      </c>
      <c r="F759" s="1">
        <v>44270</v>
      </c>
      <c r="G759" s="1">
        <v>44270</v>
      </c>
      <c r="H759" t="s">
        <v>119</v>
      </c>
      <c r="I759" t="s">
        <v>616</v>
      </c>
      <c r="J759" t="s">
        <v>1804</v>
      </c>
      <c r="K759" t="s">
        <v>67</v>
      </c>
      <c r="L759" t="s">
        <v>68</v>
      </c>
      <c r="N759" t="s">
        <v>9078</v>
      </c>
      <c r="O759" t="s">
        <v>12654</v>
      </c>
      <c r="P759" t="s">
        <v>9080</v>
      </c>
      <c r="Q759" t="s">
        <v>9081</v>
      </c>
      <c r="R759" t="s">
        <v>9082</v>
      </c>
      <c r="S759" t="s">
        <v>9083</v>
      </c>
      <c r="T759" t="s">
        <v>9084</v>
      </c>
      <c r="U759" t="s">
        <v>9085</v>
      </c>
      <c r="V759" t="s">
        <v>1752</v>
      </c>
      <c r="W759" t="s">
        <v>1753</v>
      </c>
      <c r="X759" t="s">
        <v>1754</v>
      </c>
      <c r="Y759" t="s">
        <v>1755</v>
      </c>
      <c r="Z759">
        <v>471</v>
      </c>
      <c r="AA759" t="s">
        <v>9086</v>
      </c>
      <c r="AB759" t="s">
        <v>9087</v>
      </c>
      <c r="AC759" t="s">
        <v>9088</v>
      </c>
      <c r="AD759" t="s">
        <v>8926</v>
      </c>
      <c r="AE759" s="4"/>
      <c r="AR759">
        <v>0.8</v>
      </c>
      <c r="AS759" t="s">
        <v>94</v>
      </c>
      <c r="AT759">
        <v>0</v>
      </c>
      <c r="AU759">
        <v>189353.81476836599</v>
      </c>
      <c r="AV759">
        <v>178479.71470327699</v>
      </c>
      <c r="AW759">
        <v>2873.25092</v>
      </c>
      <c r="AX759">
        <v>3422.3732489801823</v>
      </c>
      <c r="AY759">
        <v>545.93066112396491</v>
      </c>
      <c r="AZ759">
        <v>1705.2454399999999</v>
      </c>
      <c r="BA759">
        <v>693.52703000000008</v>
      </c>
      <c r="BB759">
        <v>273.0301871123408</v>
      </c>
      <c r="BC759">
        <v>78.93779720106842</v>
      </c>
      <c r="BD759">
        <v>257.35076930350789</v>
      </c>
      <c r="BE759">
        <v>74.404603577627768</v>
      </c>
      <c r="BF759">
        <v>-25</v>
      </c>
      <c r="BG759" t="s">
        <v>12655</v>
      </c>
      <c r="BH759" t="s">
        <v>12655</v>
      </c>
      <c r="BJ759" s="1"/>
      <c r="BK759">
        <v>113.24254999999999</v>
      </c>
    </row>
    <row r="760" spans="1:63" x14ac:dyDescent="0.25">
      <c r="A760">
        <v>8610</v>
      </c>
      <c r="B760" t="s">
        <v>12656</v>
      </c>
      <c r="C760" t="s">
        <v>12657</v>
      </c>
      <c r="D760" t="s">
        <v>12658</v>
      </c>
      <c r="E760" t="s">
        <v>12659</v>
      </c>
      <c r="F760" s="1">
        <v>44134</v>
      </c>
      <c r="G760" s="1">
        <v>44407</v>
      </c>
      <c r="H760" t="s">
        <v>65</v>
      </c>
      <c r="I760" t="s">
        <v>66</v>
      </c>
      <c r="J760" t="s">
        <v>5920</v>
      </c>
      <c r="K760" t="s">
        <v>133</v>
      </c>
      <c r="L760" t="s">
        <v>100</v>
      </c>
      <c r="M760" t="s">
        <v>69</v>
      </c>
      <c r="N760" t="s">
        <v>9165</v>
      </c>
      <c r="O760" t="s">
        <v>12660</v>
      </c>
      <c r="P760" t="s">
        <v>9167</v>
      </c>
      <c r="Q760" t="s">
        <v>9168</v>
      </c>
      <c r="R760" t="s">
        <v>9169</v>
      </c>
      <c r="S760" t="s">
        <v>9170</v>
      </c>
      <c r="T760" t="s">
        <v>9171</v>
      </c>
      <c r="U760" t="s">
        <v>9172</v>
      </c>
      <c r="V760" t="s">
        <v>9173</v>
      </c>
      <c r="W760" t="s">
        <v>9174</v>
      </c>
      <c r="X760" t="s">
        <v>9175</v>
      </c>
      <c r="Y760" t="s">
        <v>1755</v>
      </c>
      <c r="Z760">
        <v>484</v>
      </c>
      <c r="AA760" t="s">
        <v>9176</v>
      </c>
      <c r="AB760" t="s">
        <v>9177</v>
      </c>
      <c r="AC760" t="s">
        <v>9178</v>
      </c>
      <c r="AD760" t="s">
        <v>8926</v>
      </c>
      <c r="AE760" s="4"/>
      <c r="AR760">
        <v>0.42</v>
      </c>
      <c r="AS760" t="s">
        <v>94</v>
      </c>
      <c r="AT760">
        <v>0</v>
      </c>
      <c r="AU760">
        <v>50563.154423089407</v>
      </c>
      <c r="AV760">
        <v>31782.160794286119</v>
      </c>
      <c r="AX760">
        <v>417.83394951212807</v>
      </c>
      <c r="AY760">
        <v>461.59278066340943</v>
      </c>
      <c r="AZ760">
        <v>1284.3089933333331</v>
      </c>
      <c r="BF760">
        <v>112</v>
      </c>
      <c r="BH760" t="s">
        <v>12661</v>
      </c>
      <c r="BJ760" s="1"/>
    </row>
    <row r="761" spans="1:63" ht="105" x14ac:dyDescent="0.25">
      <c r="A761">
        <v>8611</v>
      </c>
      <c r="B761" t="s">
        <v>12662</v>
      </c>
      <c r="C761" t="s">
        <v>12663</v>
      </c>
      <c r="D761" t="s">
        <v>12664</v>
      </c>
      <c r="E761" t="s">
        <v>12665</v>
      </c>
      <c r="F761" s="1">
        <v>44925</v>
      </c>
      <c r="G761" s="1">
        <v>44925</v>
      </c>
      <c r="H761" t="s">
        <v>119</v>
      </c>
      <c r="I761" t="s">
        <v>616</v>
      </c>
      <c r="J761" t="s">
        <v>5920</v>
      </c>
      <c r="K761" t="s">
        <v>68</v>
      </c>
      <c r="L761" t="s">
        <v>68</v>
      </c>
      <c r="M761" t="s">
        <v>69</v>
      </c>
      <c r="N761" t="s">
        <v>9165</v>
      </c>
      <c r="O761" t="s">
        <v>12666</v>
      </c>
      <c r="P761" t="s">
        <v>11015</v>
      </c>
      <c r="Q761" t="s">
        <v>11016</v>
      </c>
      <c r="R761" t="s">
        <v>9512</v>
      </c>
      <c r="S761" t="s">
        <v>11017</v>
      </c>
      <c r="T761" t="s">
        <v>9200</v>
      </c>
      <c r="U761" t="s">
        <v>9201</v>
      </c>
      <c r="V761" t="s">
        <v>9173</v>
      </c>
      <c r="W761" t="s">
        <v>9174</v>
      </c>
      <c r="X761" t="s">
        <v>9175</v>
      </c>
      <c r="Y761" t="s">
        <v>1755</v>
      </c>
      <c r="Z761">
        <v>486</v>
      </c>
      <c r="AA761" t="s">
        <v>9202</v>
      </c>
      <c r="AB761" t="s">
        <v>9203</v>
      </c>
      <c r="AC761" t="s">
        <v>9204</v>
      </c>
      <c r="AD761" t="s">
        <v>8926</v>
      </c>
      <c r="AE761" s="4" t="s">
        <v>12667</v>
      </c>
      <c r="AH761" t="s">
        <v>11019</v>
      </c>
      <c r="AI761" t="s">
        <v>12668</v>
      </c>
      <c r="AJ761" t="s">
        <v>12669</v>
      </c>
      <c r="AK761" t="s">
        <v>12670</v>
      </c>
      <c r="AL761" t="s">
        <v>12671</v>
      </c>
      <c r="AM761" t="s">
        <v>11022</v>
      </c>
      <c r="AN761" t="s">
        <v>9252</v>
      </c>
      <c r="AO761" t="s">
        <v>12672</v>
      </c>
      <c r="AP761" t="s">
        <v>9254</v>
      </c>
      <c r="AQ761" t="s">
        <v>12673</v>
      </c>
      <c r="AR761">
        <v>0.64</v>
      </c>
      <c r="AS761" t="s">
        <v>94</v>
      </c>
      <c r="AT761">
        <v>0</v>
      </c>
      <c r="AU761">
        <v>69573.677887450962</v>
      </c>
      <c r="AV761">
        <v>60839.785370971302</v>
      </c>
      <c r="AW761">
        <v>822.35829999999999</v>
      </c>
      <c r="AX761">
        <v>1536.1734562108129</v>
      </c>
      <c r="AY761">
        <v>285.92689183889524</v>
      </c>
      <c r="AZ761">
        <v>1831.8972174999999</v>
      </c>
      <c r="BA761">
        <v>773.7817</v>
      </c>
      <c r="BB761">
        <v>89.913832140836305</v>
      </c>
      <c r="BC761">
        <v>26.700787046395927</v>
      </c>
      <c r="BD761">
        <v>78.62654980205825</v>
      </c>
      <c r="BE761">
        <v>23.348918764459128</v>
      </c>
      <c r="BF761">
        <v>630</v>
      </c>
      <c r="BG761" t="s">
        <v>12674</v>
      </c>
      <c r="BH761" t="s">
        <v>12674</v>
      </c>
      <c r="BJ761" s="1"/>
      <c r="BK761">
        <v>100.55889000000001</v>
      </c>
    </row>
    <row r="762" spans="1:63" ht="90" x14ac:dyDescent="0.25">
      <c r="A762">
        <v>8612</v>
      </c>
      <c r="B762" t="s">
        <v>12675</v>
      </c>
      <c r="C762" t="s">
        <v>12676</v>
      </c>
      <c r="D762" t="s">
        <v>12677</v>
      </c>
      <c r="E762" t="s">
        <v>9239</v>
      </c>
      <c r="F762" s="1">
        <v>44591</v>
      </c>
      <c r="G762" s="1">
        <v>44591</v>
      </c>
      <c r="H762" t="s">
        <v>119</v>
      </c>
      <c r="I762" t="s">
        <v>616</v>
      </c>
      <c r="J762" t="s">
        <v>5920</v>
      </c>
      <c r="K762" t="s">
        <v>133</v>
      </c>
      <c r="L762" t="s">
        <v>133</v>
      </c>
      <c r="M762" t="s">
        <v>69</v>
      </c>
      <c r="N762" t="s">
        <v>9165</v>
      </c>
      <c r="O762" t="s">
        <v>12678</v>
      </c>
      <c r="P762" t="s">
        <v>11015</v>
      </c>
      <c r="Q762" t="s">
        <v>11016</v>
      </c>
      <c r="R762" t="s">
        <v>9512</v>
      </c>
      <c r="S762" t="s">
        <v>11017</v>
      </c>
      <c r="T762" t="s">
        <v>9200</v>
      </c>
      <c r="U762" t="s">
        <v>9201</v>
      </c>
      <c r="V762" t="s">
        <v>9173</v>
      </c>
      <c r="W762" t="s">
        <v>9174</v>
      </c>
      <c r="X762" t="s">
        <v>9175</v>
      </c>
      <c r="Y762" t="s">
        <v>1755</v>
      </c>
      <c r="Z762">
        <v>486</v>
      </c>
      <c r="AA762" t="s">
        <v>9202</v>
      </c>
      <c r="AB762" t="s">
        <v>9203</v>
      </c>
      <c r="AC762" t="s">
        <v>9204</v>
      </c>
      <c r="AD762" t="s">
        <v>8926</v>
      </c>
      <c r="AE762" s="4" t="s">
        <v>11018</v>
      </c>
      <c r="AH762" t="s">
        <v>11019</v>
      </c>
      <c r="AI762" t="s">
        <v>12679</v>
      </c>
      <c r="AJ762" t="s">
        <v>12680</v>
      </c>
      <c r="AK762" t="s">
        <v>12670</v>
      </c>
      <c r="AL762" t="s">
        <v>12671</v>
      </c>
      <c r="AM762" t="s">
        <v>11022</v>
      </c>
      <c r="AN762" t="s">
        <v>9252</v>
      </c>
      <c r="AO762" t="s">
        <v>12681</v>
      </c>
      <c r="AP762" t="s">
        <v>9254</v>
      </c>
      <c r="AQ762" t="s">
        <v>12682</v>
      </c>
      <c r="AR762">
        <v>0.49</v>
      </c>
      <c r="AS762" t="s">
        <v>94</v>
      </c>
      <c r="AT762">
        <v>0</v>
      </c>
      <c r="AU762">
        <v>69573.677887450962</v>
      </c>
      <c r="AV762">
        <v>49306.424810504795</v>
      </c>
      <c r="AW762">
        <v>2337.1106</v>
      </c>
      <c r="AX762">
        <v>3050.9257562108128</v>
      </c>
      <c r="AY762">
        <v>285.92689183889524</v>
      </c>
      <c r="AZ762">
        <v>1741.0275174999999</v>
      </c>
      <c r="BA762">
        <v>1240.9574</v>
      </c>
      <c r="BB762">
        <v>56.064517514824409</v>
      </c>
      <c r="BC762">
        <v>23.33133124824095</v>
      </c>
      <c r="BD762">
        <v>39.7325684270103</v>
      </c>
      <c r="BE762">
        <v>16.53476666536654</v>
      </c>
      <c r="BF762">
        <v>296</v>
      </c>
      <c r="BG762" t="s">
        <v>12683</v>
      </c>
      <c r="BH762" t="s">
        <v>12683</v>
      </c>
      <c r="BJ762" s="1"/>
      <c r="BK762">
        <v>9.68919</v>
      </c>
    </row>
    <row r="763" spans="1:63" x14ac:dyDescent="0.25">
      <c r="A763">
        <v>8613</v>
      </c>
      <c r="B763" t="s">
        <v>12684</v>
      </c>
      <c r="C763" t="s">
        <v>12685</v>
      </c>
      <c r="D763" t="s">
        <v>12686</v>
      </c>
      <c r="E763" t="s">
        <v>12687</v>
      </c>
      <c r="F763" s="1">
        <v>44956</v>
      </c>
      <c r="G763" s="1">
        <v>44956</v>
      </c>
      <c r="H763" t="s">
        <v>98</v>
      </c>
      <c r="I763" t="s">
        <v>66</v>
      </c>
      <c r="K763" t="s">
        <v>68</v>
      </c>
      <c r="L763" t="s">
        <v>100</v>
      </c>
      <c r="P763" t="s">
        <v>12688</v>
      </c>
      <c r="Q763" t="s">
        <v>12689</v>
      </c>
      <c r="R763" t="s">
        <v>7347</v>
      </c>
      <c r="S763" t="s">
        <v>12690</v>
      </c>
      <c r="T763" t="s">
        <v>9200</v>
      </c>
      <c r="U763" t="s">
        <v>9201</v>
      </c>
      <c r="V763" t="s">
        <v>9173</v>
      </c>
      <c r="W763" t="s">
        <v>9174</v>
      </c>
      <c r="X763" t="s">
        <v>9175</v>
      </c>
      <c r="Y763" t="s">
        <v>1755</v>
      </c>
      <c r="Z763">
        <v>486</v>
      </c>
      <c r="AA763" t="s">
        <v>9202</v>
      </c>
      <c r="AB763" t="s">
        <v>9203</v>
      </c>
      <c r="AC763" t="s">
        <v>9204</v>
      </c>
      <c r="AD763" t="s">
        <v>8926</v>
      </c>
      <c r="AE763" s="4"/>
      <c r="AR763">
        <v>0.48</v>
      </c>
      <c r="AS763" t="s">
        <v>154</v>
      </c>
      <c r="AT763">
        <v>1</v>
      </c>
      <c r="AU763">
        <v>31136.67027113726</v>
      </c>
      <c r="AV763">
        <v>21554.844571854697</v>
      </c>
      <c r="AX763">
        <v>225.50736705750899</v>
      </c>
      <c r="AY763">
        <v>255.55576798158026</v>
      </c>
      <c r="AZ763">
        <v>365.86388999999997</v>
      </c>
      <c r="BF763">
        <v>661</v>
      </c>
      <c r="BJ763" s="1"/>
    </row>
    <row r="764" spans="1:63" x14ac:dyDescent="0.25">
      <c r="A764">
        <v>8614</v>
      </c>
      <c r="B764" t="s">
        <v>12691</v>
      </c>
      <c r="C764" t="s">
        <v>12692</v>
      </c>
      <c r="D764" t="s">
        <v>12693</v>
      </c>
      <c r="E764" t="s">
        <v>12694</v>
      </c>
      <c r="F764" s="1">
        <v>45260</v>
      </c>
      <c r="G764" s="1">
        <v>45260</v>
      </c>
      <c r="H764" t="s">
        <v>119</v>
      </c>
      <c r="I764" t="s">
        <v>616</v>
      </c>
      <c r="J764" t="s">
        <v>5920</v>
      </c>
      <c r="K764" t="s">
        <v>99</v>
      </c>
      <c r="L764" t="s">
        <v>100</v>
      </c>
      <c r="M764" t="s">
        <v>69</v>
      </c>
      <c r="N764" t="s">
        <v>9165</v>
      </c>
      <c r="O764" t="s">
        <v>12695</v>
      </c>
      <c r="P764" t="s">
        <v>9680</v>
      </c>
      <c r="Q764" t="s">
        <v>9681</v>
      </c>
      <c r="R764" t="s">
        <v>9198</v>
      </c>
      <c r="S764" t="s">
        <v>9682</v>
      </c>
      <c r="T764" t="s">
        <v>9200</v>
      </c>
      <c r="U764" t="s">
        <v>9201</v>
      </c>
      <c r="V764" t="s">
        <v>9173</v>
      </c>
      <c r="W764" t="s">
        <v>9174</v>
      </c>
      <c r="X764" t="s">
        <v>9175</v>
      </c>
      <c r="Y764" t="s">
        <v>1755</v>
      </c>
      <c r="Z764">
        <v>486</v>
      </c>
      <c r="AA764" t="s">
        <v>9202</v>
      </c>
      <c r="AB764" t="s">
        <v>9203</v>
      </c>
      <c r="AC764" t="s">
        <v>9204</v>
      </c>
      <c r="AD764" t="s">
        <v>8926</v>
      </c>
      <c r="AE764" s="4"/>
      <c r="AR764">
        <v>0.3</v>
      </c>
      <c r="AS764" t="s">
        <v>94</v>
      </c>
      <c r="AT764">
        <v>0</v>
      </c>
      <c r="AU764">
        <v>78132.932549374425</v>
      </c>
      <c r="AV764">
        <v>38594.573884469595</v>
      </c>
      <c r="AW764">
        <v>5139.9559200000003</v>
      </c>
      <c r="AX764">
        <v>5065.0451786000003</v>
      </c>
      <c r="AY764">
        <v>41.011532824447087</v>
      </c>
      <c r="AZ764">
        <v>163.48297333333329</v>
      </c>
      <c r="BA764">
        <v>4846.8814186</v>
      </c>
      <c r="BB764">
        <v>16.120248423973777</v>
      </c>
      <c r="BC764">
        <v>15.594261502250845</v>
      </c>
      <c r="BD764">
        <v>7.9627642088296557</v>
      </c>
      <c r="BE764">
        <v>7.702947503500285</v>
      </c>
      <c r="BF764">
        <v>965</v>
      </c>
      <c r="BG764" t="s">
        <v>12696</v>
      </c>
      <c r="BH764" t="s">
        <v>12696</v>
      </c>
      <c r="BJ764" s="1"/>
      <c r="BK764">
        <v>66.180520000000001</v>
      </c>
    </row>
    <row r="765" spans="1:63" x14ac:dyDescent="0.25">
      <c r="A765">
        <v>8615</v>
      </c>
      <c r="B765" t="s">
        <v>12697</v>
      </c>
      <c r="C765" t="s">
        <v>12698</v>
      </c>
      <c r="D765" t="s">
        <v>12699</v>
      </c>
      <c r="E765" t="s">
        <v>12700</v>
      </c>
      <c r="F765" s="1">
        <v>44165</v>
      </c>
      <c r="G765" s="1">
        <v>44165</v>
      </c>
      <c r="H765" t="s">
        <v>131</v>
      </c>
      <c r="I765" t="s">
        <v>616</v>
      </c>
      <c r="J765" t="s">
        <v>5920</v>
      </c>
      <c r="K765" t="s">
        <v>67</v>
      </c>
      <c r="L765" t="s">
        <v>67</v>
      </c>
      <c r="M765" t="s">
        <v>69</v>
      </c>
      <c r="N765" t="s">
        <v>9165</v>
      </c>
      <c r="O765" t="s">
        <v>12701</v>
      </c>
      <c r="P765" t="s">
        <v>12702</v>
      </c>
      <c r="Q765" t="s">
        <v>12703</v>
      </c>
      <c r="R765" t="s">
        <v>9198</v>
      </c>
      <c r="S765" t="s">
        <v>12704</v>
      </c>
      <c r="T765" t="s">
        <v>9200</v>
      </c>
      <c r="U765" t="s">
        <v>9201</v>
      </c>
      <c r="V765" t="s">
        <v>9173</v>
      </c>
      <c r="W765" t="s">
        <v>9174</v>
      </c>
      <c r="X765" t="s">
        <v>9175</v>
      </c>
      <c r="Y765" t="s">
        <v>1755</v>
      </c>
      <c r="Z765">
        <v>486</v>
      </c>
      <c r="AA765" t="s">
        <v>9202</v>
      </c>
      <c r="AB765" t="s">
        <v>9203</v>
      </c>
      <c r="AC765" t="s">
        <v>9204</v>
      </c>
      <c r="AD765" t="s">
        <v>8926</v>
      </c>
      <c r="AE765" s="4" t="s">
        <v>12705</v>
      </c>
      <c r="AH765" t="s">
        <v>12706</v>
      </c>
      <c r="AI765" t="s">
        <v>12707</v>
      </c>
      <c r="AJ765" t="s">
        <v>12708</v>
      </c>
      <c r="AK765" t="s">
        <v>12709</v>
      </c>
      <c r="AL765" t="s">
        <v>12710</v>
      </c>
      <c r="AM765" t="s">
        <v>12711</v>
      </c>
      <c r="AN765" t="s">
        <v>12712</v>
      </c>
      <c r="AO765" t="s">
        <v>12713</v>
      </c>
      <c r="AP765" t="s">
        <v>9254</v>
      </c>
      <c r="AQ765" t="s">
        <v>12714</v>
      </c>
      <c r="AR765">
        <v>1</v>
      </c>
      <c r="AS765" t="s">
        <v>94</v>
      </c>
      <c r="AT765">
        <v>0</v>
      </c>
      <c r="AU765">
        <v>68845.043012169481</v>
      </c>
      <c r="AV765">
        <v>67584.397909856387</v>
      </c>
      <c r="AX765">
        <v>427.83098164632992</v>
      </c>
      <c r="AY765">
        <v>167.09104089469568</v>
      </c>
      <c r="AZ765">
        <v>707.9852433333333</v>
      </c>
      <c r="BF765">
        <v>-130</v>
      </c>
      <c r="BJ765" s="1"/>
    </row>
    <row r="766" spans="1:63" x14ac:dyDescent="0.25">
      <c r="A766">
        <v>8616</v>
      </c>
      <c r="B766" t="s">
        <v>12715</v>
      </c>
      <c r="C766" t="s">
        <v>12716</v>
      </c>
      <c r="D766" t="s">
        <v>12717</v>
      </c>
      <c r="E766" t="s">
        <v>12718</v>
      </c>
      <c r="F766" s="1">
        <v>44742</v>
      </c>
      <c r="G766" s="1">
        <v>44742</v>
      </c>
      <c r="H766" t="s">
        <v>119</v>
      </c>
      <c r="I766" t="s">
        <v>616</v>
      </c>
      <c r="J766" t="s">
        <v>5920</v>
      </c>
      <c r="K766" t="s">
        <v>133</v>
      </c>
      <c r="L766" t="s">
        <v>133</v>
      </c>
      <c r="M766" t="s">
        <v>69</v>
      </c>
      <c r="N766" t="s">
        <v>9240</v>
      </c>
      <c r="O766" t="s">
        <v>12719</v>
      </c>
      <c r="P766" t="s">
        <v>12720</v>
      </c>
      <c r="Q766" t="s">
        <v>12721</v>
      </c>
      <c r="R766" t="s">
        <v>9198</v>
      </c>
      <c r="S766" t="s">
        <v>12722</v>
      </c>
      <c r="T766" t="s">
        <v>9200</v>
      </c>
      <c r="U766" t="s">
        <v>9201</v>
      </c>
      <c r="V766" t="s">
        <v>9173</v>
      </c>
      <c r="W766" t="s">
        <v>9174</v>
      </c>
      <c r="X766" t="s">
        <v>9175</v>
      </c>
      <c r="Y766" t="s">
        <v>1755</v>
      </c>
      <c r="Z766">
        <v>486</v>
      </c>
      <c r="AA766" t="s">
        <v>9202</v>
      </c>
      <c r="AB766" t="s">
        <v>9203</v>
      </c>
      <c r="AC766" t="s">
        <v>9204</v>
      </c>
      <c r="AD766" t="s">
        <v>8926</v>
      </c>
      <c r="AE766" s="4"/>
      <c r="AR766">
        <v>0.49</v>
      </c>
      <c r="AS766" t="s">
        <v>94</v>
      </c>
      <c r="AT766">
        <v>0</v>
      </c>
      <c r="AU766">
        <v>77451.825548924753</v>
      </c>
      <c r="AV766">
        <v>56404.573223291372</v>
      </c>
      <c r="AW766">
        <v>1111.94128</v>
      </c>
      <c r="AX766">
        <v>1212.7743609988779</v>
      </c>
      <c r="AY766">
        <v>99.544621489868419</v>
      </c>
      <c r="AZ766">
        <v>96.485315</v>
      </c>
      <c r="BA766">
        <v>950.19121230000007</v>
      </c>
      <c r="BB766">
        <v>81.511831036036995</v>
      </c>
      <c r="BC766">
        <v>73.997862308729694</v>
      </c>
      <c r="BD766">
        <v>59.361286963242293</v>
      </c>
      <c r="BE766">
        <v>53.889211950508013</v>
      </c>
      <c r="BF766">
        <v>447</v>
      </c>
      <c r="BG766" t="s">
        <v>12723</v>
      </c>
      <c r="BH766" t="s">
        <v>12723</v>
      </c>
      <c r="BJ766" s="1"/>
      <c r="BK766">
        <v>23.885950000000001</v>
      </c>
    </row>
    <row r="767" spans="1:63" x14ac:dyDescent="0.25">
      <c r="A767">
        <v>8617</v>
      </c>
      <c r="B767" t="s">
        <v>12724</v>
      </c>
      <c r="C767" t="s">
        <v>12725</v>
      </c>
      <c r="D767" t="s">
        <v>12726</v>
      </c>
      <c r="F767" s="1">
        <v>44165</v>
      </c>
      <c r="G767" s="1">
        <v>44165</v>
      </c>
      <c r="H767" t="s">
        <v>131</v>
      </c>
      <c r="I767" t="s">
        <v>66</v>
      </c>
      <c r="J767" t="s">
        <v>5920</v>
      </c>
      <c r="K767" t="s">
        <v>67</v>
      </c>
      <c r="L767" t="s">
        <v>67</v>
      </c>
      <c r="M767" t="s">
        <v>69</v>
      </c>
      <c r="O767" t="s">
        <v>12727</v>
      </c>
      <c r="P767" t="s">
        <v>9331</v>
      </c>
      <c r="Q767" t="s">
        <v>9332</v>
      </c>
      <c r="R767" t="s">
        <v>9082</v>
      </c>
      <c r="S767" t="s">
        <v>9333</v>
      </c>
      <c r="T767" t="s">
        <v>9276</v>
      </c>
      <c r="U767" t="s">
        <v>9277</v>
      </c>
      <c r="V767" t="s">
        <v>9173</v>
      </c>
      <c r="W767" t="s">
        <v>9174</v>
      </c>
      <c r="X767" t="s">
        <v>9175</v>
      </c>
      <c r="Y767" t="s">
        <v>1755</v>
      </c>
      <c r="Z767">
        <v>471</v>
      </c>
      <c r="AA767" t="s">
        <v>9086</v>
      </c>
      <c r="AB767" t="s">
        <v>9087</v>
      </c>
      <c r="AC767" t="s">
        <v>9088</v>
      </c>
      <c r="AD767" t="s">
        <v>8926</v>
      </c>
      <c r="AE767" s="4"/>
      <c r="AR767">
        <v>1</v>
      </c>
      <c r="AS767" t="s">
        <v>94</v>
      </c>
      <c r="AT767">
        <v>0</v>
      </c>
      <c r="AU767">
        <v>57218.951704320039</v>
      </c>
      <c r="AV767">
        <v>56006.233116654657</v>
      </c>
      <c r="AX767">
        <v>635.34866101084594</v>
      </c>
      <c r="AY767">
        <v>964.38280910849198</v>
      </c>
      <c r="AZ767">
        <v>3323.57089</v>
      </c>
      <c r="BF767">
        <v>-130</v>
      </c>
      <c r="BJ767" s="1"/>
    </row>
    <row r="768" spans="1:63" x14ac:dyDescent="0.25">
      <c r="A768">
        <v>8618</v>
      </c>
      <c r="B768" t="s">
        <v>12728</v>
      </c>
      <c r="C768" t="s">
        <v>12729</v>
      </c>
      <c r="D768" t="s">
        <v>12730</v>
      </c>
      <c r="E768" t="s">
        <v>10012</v>
      </c>
      <c r="F768" s="1">
        <v>44286</v>
      </c>
      <c r="G768" s="1">
        <v>44408</v>
      </c>
      <c r="H768" t="s">
        <v>119</v>
      </c>
      <c r="I768" t="s">
        <v>639</v>
      </c>
      <c r="K768" t="s">
        <v>133</v>
      </c>
      <c r="L768" t="s">
        <v>133</v>
      </c>
      <c r="M768" t="s">
        <v>120</v>
      </c>
      <c r="N768" t="s">
        <v>9991</v>
      </c>
      <c r="O768" t="s">
        <v>12731</v>
      </c>
      <c r="P768" t="s">
        <v>12732</v>
      </c>
      <c r="Q768" t="s">
        <v>12733</v>
      </c>
      <c r="R768" t="s">
        <v>9082</v>
      </c>
      <c r="S768" t="s">
        <v>12734</v>
      </c>
      <c r="T768" t="s">
        <v>9996</v>
      </c>
      <c r="U768" t="s">
        <v>9997</v>
      </c>
      <c r="V768" t="s">
        <v>9722</v>
      </c>
      <c r="W768" t="s">
        <v>9723</v>
      </c>
      <c r="X768" t="s">
        <v>9724</v>
      </c>
      <c r="Y768" t="s">
        <v>109</v>
      </c>
      <c r="Z768">
        <v>471</v>
      </c>
      <c r="AA768" t="s">
        <v>9086</v>
      </c>
      <c r="AB768" t="s">
        <v>9087</v>
      </c>
      <c r="AC768" t="s">
        <v>9088</v>
      </c>
      <c r="AD768" t="s">
        <v>8926</v>
      </c>
      <c r="AE768" s="4"/>
      <c r="AR768">
        <v>0.49</v>
      </c>
      <c r="AS768" t="s">
        <v>94</v>
      </c>
      <c r="AT768">
        <v>0</v>
      </c>
      <c r="AU768">
        <v>22369.406044451833</v>
      </c>
      <c r="AV768">
        <v>15416.09369420951</v>
      </c>
      <c r="AW768">
        <v>1493.3256800000001</v>
      </c>
      <c r="AX768">
        <v>1609.5431052842671</v>
      </c>
      <c r="AY768">
        <v>37.223953616639903</v>
      </c>
      <c r="AZ768">
        <v>353.15295499999996</v>
      </c>
      <c r="BA768">
        <v>1463.8687299999999</v>
      </c>
      <c r="BB768">
        <v>15.281019114638669</v>
      </c>
      <c r="BC768">
        <v>12.311028662518044</v>
      </c>
      <c r="BD768">
        <v>10.531062914507034</v>
      </c>
      <c r="BE768">
        <v>8.4842651144306558</v>
      </c>
      <c r="BF768">
        <v>113</v>
      </c>
      <c r="BG768" t="s">
        <v>12735</v>
      </c>
      <c r="BH768" t="s">
        <v>12735</v>
      </c>
      <c r="BI768">
        <v>5049</v>
      </c>
      <c r="BJ768" s="1">
        <v>44286</v>
      </c>
      <c r="BK768">
        <v>16.57208</v>
      </c>
    </row>
    <row r="769" spans="1:63" ht="16.5" x14ac:dyDescent="0.3">
      <c r="A769">
        <v>8619</v>
      </c>
      <c r="B769" t="s">
        <v>12736</v>
      </c>
      <c r="C769" t="s">
        <v>12737</v>
      </c>
      <c r="D769" t="s">
        <v>12738</v>
      </c>
      <c r="E769" t="s">
        <v>12739</v>
      </c>
      <c r="F769" s="1">
        <v>44196</v>
      </c>
      <c r="G769" s="1">
        <v>44377</v>
      </c>
      <c r="H769" t="s">
        <v>65</v>
      </c>
      <c r="I769" t="s">
        <v>515</v>
      </c>
      <c r="J769" t="s">
        <v>1804</v>
      </c>
      <c r="K769" t="s">
        <v>132</v>
      </c>
      <c r="L769" t="s">
        <v>132</v>
      </c>
      <c r="M769" t="s">
        <v>69</v>
      </c>
      <c r="N769" t="s">
        <v>4523</v>
      </c>
      <c r="O769" t="s">
        <v>12740</v>
      </c>
      <c r="P769" t="s">
        <v>12635</v>
      </c>
      <c r="Q769" t="s">
        <v>12636</v>
      </c>
      <c r="R769" t="s">
        <v>8919</v>
      </c>
      <c r="S769" t="s">
        <v>12637</v>
      </c>
      <c r="T769" t="s">
        <v>10147</v>
      </c>
      <c r="U769" t="s">
        <v>10148</v>
      </c>
      <c r="V769" t="s">
        <v>1890</v>
      </c>
      <c r="W769" t="s">
        <v>1891</v>
      </c>
      <c r="X769" t="s">
        <v>1892</v>
      </c>
      <c r="Y769" t="s">
        <v>1755</v>
      </c>
      <c r="Z769">
        <v>466</v>
      </c>
      <c r="AA769" t="s">
        <v>8923</v>
      </c>
      <c r="AB769" t="s">
        <v>8924</v>
      </c>
      <c r="AC769" t="s">
        <v>8925</v>
      </c>
      <c r="AD769" t="s">
        <v>8926</v>
      </c>
      <c r="AE769" s="4" t="s">
        <v>12741</v>
      </c>
      <c r="AF769" s="3">
        <v>2100000</v>
      </c>
      <c r="AG769" t="s">
        <v>19447</v>
      </c>
      <c r="AH769" t="s">
        <v>12742</v>
      </c>
      <c r="AI769" t="s">
        <v>12743</v>
      </c>
      <c r="AJ769" t="s">
        <v>12744</v>
      </c>
      <c r="AK769" t="s">
        <v>12745</v>
      </c>
      <c r="AL769" t="s">
        <v>12746</v>
      </c>
      <c r="AM769" t="s">
        <v>12747</v>
      </c>
      <c r="AN769" t="s">
        <v>12739</v>
      </c>
      <c r="AO769" t="s">
        <v>12748</v>
      </c>
      <c r="AP769" t="s">
        <v>12749</v>
      </c>
      <c r="AQ769" t="s">
        <v>12750</v>
      </c>
      <c r="AR769">
        <v>0.81</v>
      </c>
      <c r="AS769" t="s">
        <v>890</v>
      </c>
      <c r="AT769">
        <v>0</v>
      </c>
      <c r="AU769">
        <v>360779.45964200387</v>
      </c>
      <c r="AV769">
        <v>359490.33338245109</v>
      </c>
      <c r="AW769">
        <v>2057.8466536906662</v>
      </c>
      <c r="AX769">
        <v>6316.0463053403764</v>
      </c>
      <c r="AY769">
        <v>3829.4804601487508</v>
      </c>
      <c r="AZ769">
        <v>23113.212370000001</v>
      </c>
      <c r="BA769">
        <v>1621.9583020906659</v>
      </c>
      <c r="BB769">
        <v>222.43448501540863</v>
      </c>
      <c r="BC769">
        <v>14.585687094089096</v>
      </c>
      <c r="BD769">
        <v>221.63968883730027</v>
      </c>
      <c r="BE769">
        <v>14.533569957860585</v>
      </c>
      <c r="BF769">
        <v>82</v>
      </c>
      <c r="BG769" t="s">
        <v>12751</v>
      </c>
      <c r="BH769" t="s">
        <v>12751</v>
      </c>
      <c r="BJ769" s="1"/>
      <c r="BK769">
        <v>28.7437</v>
      </c>
    </row>
    <row r="770" spans="1:63" x14ac:dyDescent="0.25">
      <c r="A770">
        <v>8620</v>
      </c>
      <c r="B770" t="s">
        <v>12752</v>
      </c>
      <c r="C770" t="s">
        <v>12753</v>
      </c>
      <c r="D770" t="s">
        <v>12754</v>
      </c>
      <c r="F770" s="1">
        <v>44286</v>
      </c>
      <c r="G770" s="1">
        <v>44408</v>
      </c>
      <c r="H770" t="s">
        <v>98</v>
      </c>
      <c r="I770" t="s">
        <v>616</v>
      </c>
      <c r="J770" t="s">
        <v>1959</v>
      </c>
      <c r="K770" t="s">
        <v>132</v>
      </c>
      <c r="L770" t="s">
        <v>68</v>
      </c>
      <c r="N770" t="s">
        <v>8943</v>
      </c>
      <c r="P770" t="s">
        <v>9058</v>
      </c>
      <c r="Q770" t="s">
        <v>9059</v>
      </c>
      <c r="R770" t="s">
        <v>8972</v>
      </c>
      <c r="S770" t="s">
        <v>9060</v>
      </c>
      <c r="T770" t="s">
        <v>12755</v>
      </c>
      <c r="U770" t="s">
        <v>12756</v>
      </c>
      <c r="V770" t="s">
        <v>1890</v>
      </c>
      <c r="W770" t="s">
        <v>1891</v>
      </c>
      <c r="X770" t="s">
        <v>1892</v>
      </c>
      <c r="Y770" t="s">
        <v>1755</v>
      </c>
      <c r="Z770">
        <v>482</v>
      </c>
      <c r="AA770" t="s">
        <v>8951</v>
      </c>
      <c r="AB770" t="s">
        <v>8952</v>
      </c>
      <c r="AC770" t="s">
        <v>8953</v>
      </c>
      <c r="AD770" t="s">
        <v>8926</v>
      </c>
      <c r="AE770" s="4"/>
      <c r="AR770">
        <v>0.72</v>
      </c>
      <c r="AS770" t="s">
        <v>94</v>
      </c>
      <c r="AT770">
        <v>0</v>
      </c>
      <c r="AU770">
        <v>1376.4758170816301</v>
      </c>
      <c r="AV770">
        <v>0</v>
      </c>
      <c r="AW770">
        <v>560.66401000000008</v>
      </c>
      <c r="AX770">
        <v>1896.3811957195101</v>
      </c>
      <c r="AY770">
        <v>998.57582561429831</v>
      </c>
      <c r="AZ770">
        <v>5422.7926299999999</v>
      </c>
      <c r="BA770">
        <v>1250.7083333333333</v>
      </c>
      <c r="BB770">
        <v>1.1005570046959765</v>
      </c>
      <c r="BC770">
        <v>0.20625992633319362</v>
      </c>
      <c r="BD770">
        <v>0</v>
      </c>
      <c r="BE770">
        <v>0</v>
      </c>
      <c r="BF770">
        <v>113</v>
      </c>
      <c r="BG770" t="s">
        <v>12757</v>
      </c>
      <c r="BJ770" s="1"/>
    </row>
    <row r="771" spans="1:63" ht="30" x14ac:dyDescent="0.25">
      <c r="A771">
        <v>8621</v>
      </c>
      <c r="B771" t="s">
        <v>12758</v>
      </c>
      <c r="C771" t="s">
        <v>12759</v>
      </c>
      <c r="D771" t="s">
        <v>12760</v>
      </c>
      <c r="E771" t="s">
        <v>12761</v>
      </c>
      <c r="F771" s="1">
        <v>44742</v>
      </c>
      <c r="G771" s="1">
        <v>44742</v>
      </c>
      <c r="H771" t="s">
        <v>119</v>
      </c>
      <c r="I771" t="s">
        <v>66</v>
      </c>
      <c r="J771" t="s">
        <v>1804</v>
      </c>
      <c r="K771" t="s">
        <v>100</v>
      </c>
      <c r="L771" t="s">
        <v>68</v>
      </c>
      <c r="M771" t="s">
        <v>303</v>
      </c>
      <c r="N771" t="s">
        <v>8943</v>
      </c>
      <c r="O771" t="s">
        <v>12762</v>
      </c>
      <c r="P771" t="s">
        <v>10510</v>
      </c>
      <c r="Q771" t="s">
        <v>10511</v>
      </c>
      <c r="R771" t="s">
        <v>8972</v>
      </c>
      <c r="S771" t="s">
        <v>10512</v>
      </c>
      <c r="T771" t="s">
        <v>10513</v>
      </c>
      <c r="U771" t="s">
        <v>10514</v>
      </c>
      <c r="V771" t="s">
        <v>5399</v>
      </c>
      <c r="W771" t="s">
        <v>5400</v>
      </c>
      <c r="X771" t="s">
        <v>5401</v>
      </c>
      <c r="Y771" t="s">
        <v>1755</v>
      </c>
      <c r="Z771">
        <v>482</v>
      </c>
      <c r="AA771" t="s">
        <v>8951</v>
      </c>
      <c r="AB771" t="s">
        <v>8952</v>
      </c>
      <c r="AC771" t="s">
        <v>8953</v>
      </c>
      <c r="AD771" t="s">
        <v>8926</v>
      </c>
      <c r="AE771" s="4" t="s">
        <v>10515</v>
      </c>
      <c r="AH771" t="s">
        <v>12763</v>
      </c>
      <c r="AI771" t="s">
        <v>12764</v>
      </c>
      <c r="AJ771" t="s">
        <v>10533</v>
      </c>
      <c r="AK771" t="s">
        <v>10519</v>
      </c>
      <c r="AL771" t="s">
        <v>12765</v>
      </c>
      <c r="AM771" t="s">
        <v>10535</v>
      </c>
      <c r="AN771" t="s">
        <v>12766</v>
      </c>
      <c r="AO771" t="s">
        <v>10537</v>
      </c>
      <c r="AP771" t="s">
        <v>10538</v>
      </c>
      <c r="AQ771" t="s">
        <v>12767</v>
      </c>
      <c r="AR771">
        <v>0.48</v>
      </c>
      <c r="AS771" t="s">
        <v>890</v>
      </c>
      <c r="AT771">
        <v>0</v>
      </c>
      <c r="AU771">
        <v>151744.10841750252</v>
      </c>
      <c r="AV771">
        <v>113128.4307594321</v>
      </c>
      <c r="AW771">
        <v>6982.6634000000004</v>
      </c>
      <c r="AX771">
        <v>7378.3187891296047</v>
      </c>
      <c r="AY771">
        <v>348.40904572337098</v>
      </c>
      <c r="AZ771">
        <v>4243.2470166666653</v>
      </c>
      <c r="BA771">
        <v>5333.5572600000005</v>
      </c>
      <c r="BB771">
        <v>28.450825784797619</v>
      </c>
      <c r="BC771">
        <v>15.844962895108793</v>
      </c>
      <c r="BD771">
        <v>21.210690210051688</v>
      </c>
      <c r="BE771">
        <v>11.812753763284379</v>
      </c>
      <c r="BF771">
        <v>447</v>
      </c>
      <c r="BG771" t="s">
        <v>12768</v>
      </c>
      <c r="BH771" t="s">
        <v>12768</v>
      </c>
      <c r="BI771">
        <v>9101</v>
      </c>
      <c r="BJ771" s="1">
        <v>44439</v>
      </c>
      <c r="BK771">
        <v>39.359270000000002</v>
      </c>
    </row>
    <row r="772" spans="1:63" x14ac:dyDescent="0.25">
      <c r="A772">
        <v>8622</v>
      </c>
      <c r="B772" t="s">
        <v>12769</v>
      </c>
      <c r="C772" t="s">
        <v>12770</v>
      </c>
      <c r="D772" t="s">
        <v>12771</v>
      </c>
      <c r="F772" s="1">
        <v>44377</v>
      </c>
      <c r="G772" s="1">
        <v>44377</v>
      </c>
      <c r="H772" t="s">
        <v>119</v>
      </c>
      <c r="I772" t="s">
        <v>639</v>
      </c>
      <c r="J772" t="s">
        <v>5920</v>
      </c>
      <c r="K772" t="s">
        <v>100</v>
      </c>
      <c r="L772" t="s">
        <v>100</v>
      </c>
      <c r="N772" t="s">
        <v>9271</v>
      </c>
      <c r="P772" t="s">
        <v>10637</v>
      </c>
      <c r="Q772" t="s">
        <v>10638</v>
      </c>
      <c r="R772" t="s">
        <v>9512</v>
      </c>
      <c r="S772" t="s">
        <v>10639</v>
      </c>
      <c r="T772" t="s">
        <v>10640</v>
      </c>
      <c r="U772" t="s">
        <v>10641</v>
      </c>
      <c r="V772" t="s">
        <v>10642</v>
      </c>
      <c r="W772" t="s">
        <v>10643</v>
      </c>
      <c r="X772" t="s">
        <v>10644</v>
      </c>
      <c r="Y772" t="s">
        <v>1755</v>
      </c>
      <c r="Z772">
        <v>486</v>
      </c>
      <c r="AA772" t="s">
        <v>9202</v>
      </c>
      <c r="AB772" t="s">
        <v>9203</v>
      </c>
      <c r="AC772" t="s">
        <v>9204</v>
      </c>
      <c r="AD772" t="s">
        <v>8926</v>
      </c>
      <c r="AE772" s="4"/>
      <c r="AR772">
        <v>0.36</v>
      </c>
      <c r="AS772" t="s">
        <v>94</v>
      </c>
      <c r="AT772">
        <v>0</v>
      </c>
      <c r="AU772">
        <v>7892.834244605403</v>
      </c>
      <c r="AV772">
        <v>3706.7058525259531</v>
      </c>
      <c r="AW772">
        <v>1162.9652000000001</v>
      </c>
      <c r="AX772">
        <v>1566.5904026128699</v>
      </c>
      <c r="AY772">
        <v>190.60066601961546</v>
      </c>
      <c r="AZ772">
        <v>1617.5738636363635</v>
      </c>
      <c r="BA772">
        <v>1117.82032</v>
      </c>
      <c r="BB772">
        <v>7.0609149819403925</v>
      </c>
      <c r="BC772">
        <v>2.8854467454167319</v>
      </c>
      <c r="BD772">
        <v>3.3160122304145925</v>
      </c>
      <c r="BE772">
        <v>1.3550902004179715</v>
      </c>
      <c r="BF772">
        <v>82</v>
      </c>
      <c r="BG772" t="s">
        <v>12772</v>
      </c>
      <c r="BH772" t="s">
        <v>12772</v>
      </c>
      <c r="BJ772" s="1"/>
    </row>
    <row r="773" spans="1:63" x14ac:dyDescent="0.25">
      <c r="A773">
        <v>8623</v>
      </c>
      <c r="B773" t="s">
        <v>12773</v>
      </c>
      <c r="C773" t="s">
        <v>12774</v>
      </c>
      <c r="D773" t="s">
        <v>12775</v>
      </c>
      <c r="F773" s="1">
        <v>44742</v>
      </c>
      <c r="G773" s="1">
        <v>44742</v>
      </c>
      <c r="H773" t="s">
        <v>119</v>
      </c>
      <c r="I773" t="s">
        <v>639</v>
      </c>
      <c r="J773" t="s">
        <v>5920</v>
      </c>
      <c r="K773" t="s">
        <v>100</v>
      </c>
      <c r="L773" t="s">
        <v>133</v>
      </c>
      <c r="N773" t="s">
        <v>9271</v>
      </c>
      <c r="P773" t="s">
        <v>10637</v>
      </c>
      <c r="Q773" t="s">
        <v>10638</v>
      </c>
      <c r="R773" t="s">
        <v>9512</v>
      </c>
      <c r="S773" t="s">
        <v>10639</v>
      </c>
      <c r="T773" t="s">
        <v>10640</v>
      </c>
      <c r="U773" t="s">
        <v>10641</v>
      </c>
      <c r="V773" t="s">
        <v>10642</v>
      </c>
      <c r="W773" t="s">
        <v>10643</v>
      </c>
      <c r="X773" t="s">
        <v>10644</v>
      </c>
      <c r="Y773" t="s">
        <v>1755</v>
      </c>
      <c r="Z773">
        <v>486</v>
      </c>
      <c r="AA773" t="s">
        <v>9202</v>
      </c>
      <c r="AB773" t="s">
        <v>9203</v>
      </c>
      <c r="AC773" t="s">
        <v>9204</v>
      </c>
      <c r="AD773" t="s">
        <v>8926</v>
      </c>
      <c r="AE773" s="4"/>
      <c r="AR773">
        <v>0.42</v>
      </c>
      <c r="AS773" t="s">
        <v>890</v>
      </c>
      <c r="AT773">
        <v>0</v>
      </c>
      <c r="AU773">
        <v>7892.834244605403</v>
      </c>
      <c r="AV773">
        <v>4540.0750694538519</v>
      </c>
      <c r="AW773">
        <v>1269.76766</v>
      </c>
      <c r="AX773">
        <v>1269.76766</v>
      </c>
      <c r="AY773">
        <v>190.60066601961546</v>
      </c>
      <c r="AZ773">
        <v>1621.8202536363635</v>
      </c>
      <c r="BA773">
        <v>1269.76766</v>
      </c>
      <c r="BB773">
        <v>6.2159672932648196</v>
      </c>
      <c r="BC773">
        <v>2.729584740406402</v>
      </c>
      <c r="BD773">
        <v>3.5755163818346518</v>
      </c>
      <c r="BE773">
        <v>1.5700975398477188</v>
      </c>
      <c r="BF773">
        <v>447</v>
      </c>
      <c r="BH773" t="s">
        <v>12776</v>
      </c>
      <c r="BJ773" s="1"/>
      <c r="BK773">
        <v>4.2463899999999999</v>
      </c>
    </row>
    <row r="774" spans="1:63" x14ac:dyDescent="0.25">
      <c r="A774">
        <v>8624</v>
      </c>
      <c r="B774" t="s">
        <v>12777</v>
      </c>
      <c r="C774" t="s">
        <v>12778</v>
      </c>
      <c r="D774" t="s">
        <v>12779</v>
      </c>
      <c r="F774" s="1">
        <v>45107</v>
      </c>
      <c r="G774" s="1">
        <v>45107</v>
      </c>
      <c r="H774" t="s">
        <v>119</v>
      </c>
      <c r="I774" t="s">
        <v>639</v>
      </c>
      <c r="J774" t="s">
        <v>5920</v>
      </c>
      <c r="K774" t="s">
        <v>68</v>
      </c>
      <c r="L774" t="s">
        <v>133</v>
      </c>
      <c r="N774" t="s">
        <v>9271</v>
      </c>
      <c r="P774" t="s">
        <v>10637</v>
      </c>
      <c r="Q774" t="s">
        <v>10638</v>
      </c>
      <c r="R774" t="s">
        <v>9512</v>
      </c>
      <c r="S774" t="s">
        <v>10639</v>
      </c>
      <c r="T774" t="s">
        <v>10640</v>
      </c>
      <c r="U774" t="s">
        <v>10641</v>
      </c>
      <c r="V774" t="s">
        <v>10642</v>
      </c>
      <c r="W774" t="s">
        <v>10643</v>
      </c>
      <c r="X774" t="s">
        <v>10644</v>
      </c>
      <c r="Y774" t="s">
        <v>1755</v>
      </c>
      <c r="Z774">
        <v>486</v>
      </c>
      <c r="AA774" t="s">
        <v>9202</v>
      </c>
      <c r="AB774" t="s">
        <v>9203</v>
      </c>
      <c r="AC774" t="s">
        <v>9204</v>
      </c>
      <c r="AD774" t="s">
        <v>8926</v>
      </c>
      <c r="AE774" s="4"/>
      <c r="AR774">
        <v>0.56000000000000005</v>
      </c>
      <c r="AS774" t="s">
        <v>94</v>
      </c>
      <c r="AT774">
        <v>0</v>
      </c>
      <c r="AU774">
        <v>7892.834244605403</v>
      </c>
      <c r="AV774">
        <v>4954.8009810620479</v>
      </c>
      <c r="AW774">
        <v>1352.8089600000001</v>
      </c>
      <c r="AX774">
        <v>1756.4341626128698</v>
      </c>
      <c r="AY774">
        <v>190.60066601961546</v>
      </c>
      <c r="AZ774">
        <v>1617.5738636363635</v>
      </c>
      <c r="BA774">
        <v>1352.8089600000001</v>
      </c>
      <c r="BB774">
        <v>5.8344041752986344</v>
      </c>
      <c r="BC774">
        <v>2.6571774458832009</v>
      </c>
      <c r="BD774">
        <v>3.6626021319832538</v>
      </c>
      <c r="BE774">
        <v>1.6680681498812149</v>
      </c>
      <c r="BF774">
        <v>812</v>
      </c>
      <c r="BH774" t="s">
        <v>12780</v>
      </c>
      <c r="BJ774" s="1"/>
    </row>
    <row r="775" spans="1:63" x14ac:dyDescent="0.25">
      <c r="A775">
        <v>8625</v>
      </c>
      <c r="B775" t="s">
        <v>12781</v>
      </c>
      <c r="C775" t="s">
        <v>12782</v>
      </c>
      <c r="D775" t="s">
        <v>12783</v>
      </c>
      <c r="F775" s="1">
        <v>44316</v>
      </c>
      <c r="G775" s="1">
        <v>44316</v>
      </c>
      <c r="H775" t="s">
        <v>119</v>
      </c>
      <c r="I775" t="s">
        <v>639</v>
      </c>
      <c r="J775" t="s">
        <v>5920</v>
      </c>
      <c r="K775" t="s">
        <v>100</v>
      </c>
      <c r="L775" t="s">
        <v>100</v>
      </c>
      <c r="N775" t="s">
        <v>9382</v>
      </c>
      <c r="P775" t="s">
        <v>10637</v>
      </c>
      <c r="Q775" t="s">
        <v>10638</v>
      </c>
      <c r="R775" t="s">
        <v>9512</v>
      </c>
      <c r="S775" t="s">
        <v>10639</v>
      </c>
      <c r="T775" t="s">
        <v>10640</v>
      </c>
      <c r="U775" t="s">
        <v>10641</v>
      </c>
      <c r="V775" t="s">
        <v>10642</v>
      </c>
      <c r="W775" t="s">
        <v>10643</v>
      </c>
      <c r="X775" t="s">
        <v>10644</v>
      </c>
      <c r="Y775" t="s">
        <v>1755</v>
      </c>
      <c r="Z775">
        <v>486</v>
      </c>
      <c r="AA775" t="s">
        <v>9202</v>
      </c>
      <c r="AB775" t="s">
        <v>9203</v>
      </c>
      <c r="AC775" t="s">
        <v>9204</v>
      </c>
      <c r="AD775" t="s">
        <v>8926</v>
      </c>
      <c r="AE775" s="4"/>
      <c r="AR775">
        <v>0.36</v>
      </c>
      <c r="AS775" t="s">
        <v>94</v>
      </c>
      <c r="AT775">
        <v>0</v>
      </c>
      <c r="AU775">
        <v>7892.834244605403</v>
      </c>
      <c r="AV775">
        <v>3798.9016943995389</v>
      </c>
      <c r="AW775">
        <v>1007.91872</v>
      </c>
      <c r="AX775">
        <v>1411.5439226128699</v>
      </c>
      <c r="AY775">
        <v>190.60066601961546</v>
      </c>
      <c r="AZ775">
        <v>1634.5672336363634</v>
      </c>
      <c r="BA775">
        <v>982.29661999999996</v>
      </c>
      <c r="BB775">
        <v>8.0350823609730053</v>
      </c>
      <c r="BC775">
        <v>3.0161424843090758</v>
      </c>
      <c r="BD775">
        <v>3.8673671649196342</v>
      </c>
      <c r="BE775">
        <v>1.4517001674048229</v>
      </c>
      <c r="BF775">
        <v>21</v>
      </c>
      <c r="BG775" t="s">
        <v>12784</v>
      </c>
      <c r="BH775" t="s">
        <v>12784</v>
      </c>
      <c r="BJ775" s="1"/>
      <c r="BK775">
        <v>16.993369999999999</v>
      </c>
    </row>
    <row r="776" spans="1:63" x14ac:dyDescent="0.25">
      <c r="A776">
        <v>8626</v>
      </c>
      <c r="B776" t="s">
        <v>12785</v>
      </c>
      <c r="C776" t="s">
        <v>12786</v>
      </c>
      <c r="D776" t="s">
        <v>12787</v>
      </c>
      <c r="F776" s="1">
        <v>44650</v>
      </c>
      <c r="G776" s="1">
        <v>44650</v>
      </c>
      <c r="H776" t="s">
        <v>119</v>
      </c>
      <c r="I776" t="s">
        <v>639</v>
      </c>
      <c r="J776" t="s">
        <v>5920</v>
      </c>
      <c r="K776" t="s">
        <v>133</v>
      </c>
      <c r="L776" t="s">
        <v>100</v>
      </c>
      <c r="N776" t="s">
        <v>9382</v>
      </c>
      <c r="P776" t="s">
        <v>10637</v>
      </c>
      <c r="Q776" t="s">
        <v>10638</v>
      </c>
      <c r="R776" t="s">
        <v>9512</v>
      </c>
      <c r="S776" t="s">
        <v>10639</v>
      </c>
      <c r="T776" t="s">
        <v>10640</v>
      </c>
      <c r="U776" t="s">
        <v>10641</v>
      </c>
      <c r="V776" t="s">
        <v>10642</v>
      </c>
      <c r="W776" t="s">
        <v>10643</v>
      </c>
      <c r="X776" t="s">
        <v>10644</v>
      </c>
      <c r="Y776" t="s">
        <v>1755</v>
      </c>
      <c r="Z776">
        <v>486</v>
      </c>
      <c r="AA776" t="s">
        <v>9202</v>
      </c>
      <c r="AB776" t="s">
        <v>9203</v>
      </c>
      <c r="AC776" t="s">
        <v>9204</v>
      </c>
      <c r="AD776" t="s">
        <v>8926</v>
      </c>
      <c r="AE776" s="4"/>
      <c r="AR776">
        <v>0.42</v>
      </c>
      <c r="AS776" t="s">
        <v>94</v>
      </c>
      <c r="AT776">
        <v>0</v>
      </c>
      <c r="AU776">
        <v>7892.834244605403</v>
      </c>
      <c r="AV776">
        <v>4113.5339256525867</v>
      </c>
      <c r="AW776">
        <v>1093.0219</v>
      </c>
      <c r="AX776">
        <v>1496.64710261287</v>
      </c>
      <c r="AY776">
        <v>190.60066601961546</v>
      </c>
      <c r="AZ776">
        <v>1617.5738636363635</v>
      </c>
      <c r="BA776">
        <v>1093.0219</v>
      </c>
      <c r="BB776">
        <v>7.2211126278489051</v>
      </c>
      <c r="BC776">
        <v>2.9118448241123485</v>
      </c>
      <c r="BD776">
        <v>3.7634506002602395</v>
      </c>
      <c r="BE776">
        <v>1.5175755753908988</v>
      </c>
      <c r="BF776">
        <v>355</v>
      </c>
      <c r="BH776" t="s">
        <v>12788</v>
      </c>
      <c r="BJ776" s="1"/>
    </row>
    <row r="777" spans="1:63" x14ac:dyDescent="0.25">
      <c r="A777">
        <v>8627</v>
      </c>
      <c r="B777" t="s">
        <v>12789</v>
      </c>
      <c r="C777" t="s">
        <v>12790</v>
      </c>
      <c r="D777" t="s">
        <v>12791</v>
      </c>
      <c r="F777" s="1">
        <v>45015</v>
      </c>
      <c r="G777" s="1">
        <v>45015</v>
      </c>
      <c r="H777" t="s">
        <v>119</v>
      </c>
      <c r="I777" t="s">
        <v>639</v>
      </c>
      <c r="J777" t="s">
        <v>5920</v>
      </c>
      <c r="K777" t="s">
        <v>68</v>
      </c>
      <c r="L777" t="s">
        <v>133</v>
      </c>
      <c r="N777" t="s">
        <v>9382</v>
      </c>
      <c r="P777" t="s">
        <v>10637</v>
      </c>
      <c r="Q777" t="s">
        <v>10638</v>
      </c>
      <c r="R777" t="s">
        <v>9512</v>
      </c>
      <c r="S777" t="s">
        <v>10639</v>
      </c>
      <c r="T777" t="s">
        <v>10640</v>
      </c>
      <c r="U777" t="s">
        <v>10641</v>
      </c>
      <c r="V777" t="s">
        <v>10642</v>
      </c>
      <c r="W777" t="s">
        <v>10643</v>
      </c>
      <c r="X777" t="s">
        <v>10644</v>
      </c>
      <c r="Y777" t="s">
        <v>1755</v>
      </c>
      <c r="Z777">
        <v>486</v>
      </c>
      <c r="AA777" t="s">
        <v>9202</v>
      </c>
      <c r="AB777" t="s">
        <v>9203</v>
      </c>
      <c r="AC777" t="s">
        <v>9204</v>
      </c>
      <c r="AD777" t="s">
        <v>8926</v>
      </c>
      <c r="AE777" s="4"/>
      <c r="AR777">
        <v>0.56000000000000005</v>
      </c>
      <c r="AS777" t="s">
        <v>94</v>
      </c>
      <c r="AT777">
        <v>0</v>
      </c>
      <c r="AU777">
        <v>7892.834244605403</v>
      </c>
      <c r="AV777">
        <v>5101.9295198880864</v>
      </c>
      <c r="AW777">
        <v>1137.5645999999999</v>
      </c>
      <c r="AX777">
        <v>1541.1898026128699</v>
      </c>
      <c r="AY777">
        <v>190.60066601961546</v>
      </c>
      <c r="AZ777">
        <v>1617.5738636363635</v>
      </c>
      <c r="BA777">
        <v>1137.5645999999999</v>
      </c>
      <c r="BB777">
        <v>6.9383613419452423</v>
      </c>
      <c r="BC777">
        <v>2.8647686309703881</v>
      </c>
      <c r="BD777">
        <v>4.4849580585472566</v>
      </c>
      <c r="BE777">
        <v>1.8517869744935851</v>
      </c>
      <c r="BF777">
        <v>720</v>
      </c>
      <c r="BH777" t="s">
        <v>12792</v>
      </c>
      <c r="BJ777" s="1"/>
    </row>
    <row r="778" spans="1:63" x14ac:dyDescent="0.25">
      <c r="A778">
        <v>8628</v>
      </c>
      <c r="B778" t="s">
        <v>12793</v>
      </c>
      <c r="C778" t="s">
        <v>12794</v>
      </c>
      <c r="D778" t="s">
        <v>12795</v>
      </c>
      <c r="E778" t="s">
        <v>12796</v>
      </c>
      <c r="F778" s="1">
        <v>44550</v>
      </c>
      <c r="G778" s="1">
        <v>44550</v>
      </c>
      <c r="H778" t="s">
        <v>119</v>
      </c>
      <c r="I778" t="s">
        <v>639</v>
      </c>
      <c r="J778" t="s">
        <v>5920</v>
      </c>
      <c r="K778" t="s">
        <v>100</v>
      </c>
      <c r="L778" t="s">
        <v>100</v>
      </c>
      <c r="N778" t="s">
        <v>10701</v>
      </c>
      <c r="P778" t="s">
        <v>10637</v>
      </c>
      <c r="Q778" t="s">
        <v>10638</v>
      </c>
      <c r="R778" t="s">
        <v>9512</v>
      </c>
      <c r="S778" t="s">
        <v>10639</v>
      </c>
      <c r="T778" t="s">
        <v>10640</v>
      </c>
      <c r="U778" t="s">
        <v>10641</v>
      </c>
      <c r="V778" t="s">
        <v>10642</v>
      </c>
      <c r="W778" t="s">
        <v>10643</v>
      </c>
      <c r="X778" t="s">
        <v>10644</v>
      </c>
      <c r="Y778" t="s">
        <v>1755</v>
      </c>
      <c r="Z778">
        <v>486</v>
      </c>
      <c r="AA778" t="s">
        <v>9202</v>
      </c>
      <c r="AB778" t="s">
        <v>9203</v>
      </c>
      <c r="AC778" t="s">
        <v>9204</v>
      </c>
      <c r="AD778" t="s">
        <v>8926</v>
      </c>
      <c r="AE778" s="4"/>
      <c r="AR778">
        <v>0.36</v>
      </c>
      <c r="AS778" t="s">
        <v>94</v>
      </c>
      <c r="AT778">
        <v>0</v>
      </c>
      <c r="AU778">
        <v>7892.834244605403</v>
      </c>
      <c r="AV778">
        <v>3600.3583144341378</v>
      </c>
      <c r="AW778">
        <v>1341.8107</v>
      </c>
      <c r="AX778">
        <v>1745.43590261287</v>
      </c>
      <c r="AY778">
        <v>190.60066601961546</v>
      </c>
      <c r="AZ778">
        <v>1617.5738636363635</v>
      </c>
      <c r="BA778">
        <v>1316.6051</v>
      </c>
      <c r="BB778">
        <v>5.9948379697187892</v>
      </c>
      <c r="BC778">
        <v>2.6899634761281628</v>
      </c>
      <c r="BD778">
        <v>2.7345772201810075</v>
      </c>
      <c r="BE778">
        <v>1.2270411447474117</v>
      </c>
      <c r="BF778">
        <v>255</v>
      </c>
      <c r="BG778" t="s">
        <v>12797</v>
      </c>
      <c r="BH778" t="s">
        <v>12797</v>
      </c>
      <c r="BJ778" s="1"/>
    </row>
    <row r="779" spans="1:63" x14ac:dyDescent="0.25">
      <c r="A779">
        <v>8629</v>
      </c>
      <c r="B779" t="s">
        <v>12798</v>
      </c>
      <c r="C779" t="s">
        <v>12799</v>
      </c>
      <c r="D779" t="s">
        <v>12800</v>
      </c>
      <c r="E779" t="s">
        <v>12796</v>
      </c>
      <c r="F779" s="1">
        <v>44915</v>
      </c>
      <c r="G779" s="1">
        <v>44915</v>
      </c>
      <c r="H779" t="s">
        <v>119</v>
      </c>
      <c r="I779" t="s">
        <v>639</v>
      </c>
      <c r="J779" t="s">
        <v>5920</v>
      </c>
      <c r="K779" t="s">
        <v>133</v>
      </c>
      <c r="L779" t="s">
        <v>133</v>
      </c>
      <c r="N779" t="s">
        <v>10701</v>
      </c>
      <c r="P779" t="s">
        <v>10637</v>
      </c>
      <c r="Q779" t="s">
        <v>10638</v>
      </c>
      <c r="R779" t="s">
        <v>9512</v>
      </c>
      <c r="S779" t="s">
        <v>10639</v>
      </c>
      <c r="T779" t="s">
        <v>10640</v>
      </c>
      <c r="U779" t="s">
        <v>10641</v>
      </c>
      <c r="V779" t="s">
        <v>10642</v>
      </c>
      <c r="W779" t="s">
        <v>10643</v>
      </c>
      <c r="X779" t="s">
        <v>10644</v>
      </c>
      <c r="Y779" t="s">
        <v>1755</v>
      </c>
      <c r="Z779">
        <v>486</v>
      </c>
      <c r="AA779" t="s">
        <v>9202</v>
      </c>
      <c r="AB779" t="s">
        <v>9203</v>
      </c>
      <c r="AC779" t="s">
        <v>9204</v>
      </c>
      <c r="AD779" t="s">
        <v>8926</v>
      </c>
      <c r="AE779" s="4"/>
      <c r="AR779">
        <v>0.49</v>
      </c>
      <c r="AS779" t="s">
        <v>94</v>
      </c>
      <c r="AT779">
        <v>0</v>
      </c>
      <c r="AU779">
        <v>7892.834244605403</v>
      </c>
      <c r="AV779">
        <v>4600.7056488507997</v>
      </c>
      <c r="AW779">
        <v>1382.32584</v>
      </c>
      <c r="AX779">
        <v>1785.95104261287</v>
      </c>
      <c r="AY779">
        <v>190.60066601961546</v>
      </c>
      <c r="AZ779">
        <v>1617.5738636363635</v>
      </c>
      <c r="BA779">
        <v>1382.32584</v>
      </c>
      <c r="BB779">
        <v>5.7098218207404727</v>
      </c>
      <c r="BC779">
        <v>2.6310327092062482</v>
      </c>
      <c r="BD779">
        <v>3.3282352942565265</v>
      </c>
      <c r="BE779">
        <v>1.5336198217807084</v>
      </c>
      <c r="BF779">
        <v>620</v>
      </c>
      <c r="BH779" t="s">
        <v>12801</v>
      </c>
      <c r="BJ779" s="1"/>
    </row>
    <row r="780" spans="1:63" x14ac:dyDescent="0.25">
      <c r="A780">
        <v>8630</v>
      </c>
      <c r="B780" t="s">
        <v>12802</v>
      </c>
      <c r="C780" t="s">
        <v>12803</v>
      </c>
      <c r="D780" t="s">
        <v>12804</v>
      </c>
      <c r="E780" t="s">
        <v>12796</v>
      </c>
      <c r="F780" s="1">
        <v>45280</v>
      </c>
      <c r="G780" s="1">
        <v>45280</v>
      </c>
      <c r="H780" t="s">
        <v>119</v>
      </c>
      <c r="I780" t="s">
        <v>639</v>
      </c>
      <c r="J780" t="s">
        <v>5920</v>
      </c>
      <c r="K780" t="s">
        <v>68</v>
      </c>
      <c r="L780" t="s">
        <v>68</v>
      </c>
      <c r="N780" t="s">
        <v>10701</v>
      </c>
      <c r="P780" t="s">
        <v>10637</v>
      </c>
      <c r="Q780" t="s">
        <v>10638</v>
      </c>
      <c r="R780" t="s">
        <v>9512</v>
      </c>
      <c r="S780" t="s">
        <v>10639</v>
      </c>
      <c r="T780" t="s">
        <v>10640</v>
      </c>
      <c r="U780" t="s">
        <v>10641</v>
      </c>
      <c r="V780" t="s">
        <v>10642</v>
      </c>
      <c r="W780" t="s">
        <v>10643</v>
      </c>
      <c r="X780" t="s">
        <v>10644</v>
      </c>
      <c r="Y780" t="s">
        <v>1755</v>
      </c>
      <c r="Z780">
        <v>486</v>
      </c>
      <c r="AA780" t="s">
        <v>9202</v>
      </c>
      <c r="AB780" t="s">
        <v>9203</v>
      </c>
      <c r="AC780" t="s">
        <v>9204</v>
      </c>
      <c r="AD780" t="s">
        <v>8926</v>
      </c>
      <c r="AE780" s="4"/>
      <c r="AR780">
        <v>0.64</v>
      </c>
      <c r="AS780" t="s">
        <v>94</v>
      </c>
      <c r="AT780">
        <v>0</v>
      </c>
      <c r="AU780">
        <v>7892.834244605403</v>
      </c>
      <c r="AV780">
        <v>5641.037107910377</v>
      </c>
      <c r="AW780">
        <v>1382.32584</v>
      </c>
      <c r="AX780">
        <v>1785.95104261287</v>
      </c>
      <c r="AY780">
        <v>190.60066601961546</v>
      </c>
      <c r="AZ780">
        <v>1617.5738636363635</v>
      </c>
      <c r="BA780">
        <v>1382.32584</v>
      </c>
      <c r="BB780">
        <v>5.7098218207404727</v>
      </c>
      <c r="BC780">
        <v>2.6310327092062482</v>
      </c>
      <c r="BD780">
        <v>4.080830253386841</v>
      </c>
      <c r="BE780">
        <v>1.8804085686839891</v>
      </c>
      <c r="BF780">
        <v>985</v>
      </c>
      <c r="BH780" t="s">
        <v>12805</v>
      </c>
      <c r="BJ780" s="1"/>
    </row>
    <row r="781" spans="1:63" x14ac:dyDescent="0.25">
      <c r="A781">
        <v>8631</v>
      </c>
      <c r="B781" t="s">
        <v>12806</v>
      </c>
      <c r="C781" t="s">
        <v>12807</v>
      </c>
      <c r="D781" t="s">
        <v>12808</v>
      </c>
      <c r="E781" t="s">
        <v>12809</v>
      </c>
      <c r="F781" s="1">
        <v>44195</v>
      </c>
      <c r="G781" s="1">
        <v>44195</v>
      </c>
      <c r="H781" t="s">
        <v>119</v>
      </c>
      <c r="I781" t="s">
        <v>639</v>
      </c>
      <c r="J781" t="s">
        <v>5920</v>
      </c>
      <c r="K781" t="s">
        <v>67</v>
      </c>
      <c r="L781" t="s">
        <v>67</v>
      </c>
      <c r="M781" t="s">
        <v>303</v>
      </c>
      <c r="N781" t="s">
        <v>9271</v>
      </c>
      <c r="P781" t="s">
        <v>11395</v>
      </c>
      <c r="Q781" t="s">
        <v>11396</v>
      </c>
      <c r="R781" t="s">
        <v>10701</v>
      </c>
      <c r="S781" t="s">
        <v>11397</v>
      </c>
      <c r="T781" t="s">
        <v>10665</v>
      </c>
      <c r="U781" t="s">
        <v>10666</v>
      </c>
      <c r="V781" t="s">
        <v>10642</v>
      </c>
      <c r="W781" t="s">
        <v>10643</v>
      </c>
      <c r="X781" t="s">
        <v>10644</v>
      </c>
      <c r="Y781" t="s">
        <v>1755</v>
      </c>
      <c r="Z781">
        <v>471</v>
      </c>
      <c r="AA781" t="s">
        <v>9086</v>
      </c>
      <c r="AB781" t="s">
        <v>9087</v>
      </c>
      <c r="AC781" t="s">
        <v>9088</v>
      </c>
      <c r="AD781" t="s">
        <v>8926</v>
      </c>
      <c r="AE781" s="4"/>
      <c r="AH781" t="s">
        <v>11404</v>
      </c>
      <c r="AI781" t="s">
        <v>12810</v>
      </c>
      <c r="AJ781" t="s">
        <v>11406</v>
      </c>
      <c r="AK781" t="s">
        <v>11407</v>
      </c>
      <c r="AL781" t="s">
        <v>11408</v>
      </c>
      <c r="AM781" t="s">
        <v>12811</v>
      </c>
      <c r="AN781" t="s">
        <v>11410</v>
      </c>
      <c r="AP781" t="s">
        <v>11412</v>
      </c>
      <c r="AQ781" t="s">
        <v>12812</v>
      </c>
      <c r="AR781">
        <v>1</v>
      </c>
      <c r="AS781" t="s">
        <v>94</v>
      </c>
      <c r="AT781">
        <v>0</v>
      </c>
      <c r="AU781">
        <v>28623.626466261569</v>
      </c>
      <c r="AV781">
        <v>3959.0661095494393</v>
      </c>
      <c r="AW781">
        <v>0</v>
      </c>
      <c r="AX781">
        <v>28414.803905118068</v>
      </c>
      <c r="AY781">
        <v>2668.1259648732826</v>
      </c>
      <c r="AZ781">
        <v>20675.989114</v>
      </c>
      <c r="BA781">
        <v>24180.39333333333</v>
      </c>
      <c r="BB781">
        <v>1.1837535507250463</v>
      </c>
      <c r="BC781">
        <v>0.63811713973745154</v>
      </c>
      <c r="BD781">
        <v>0.163730426340574</v>
      </c>
      <c r="BE781">
        <v>8.8260931745841265E-2</v>
      </c>
      <c r="BF781">
        <v>-100</v>
      </c>
      <c r="BJ781" s="1"/>
    </row>
    <row r="782" spans="1:63" ht="30" x14ac:dyDescent="0.25">
      <c r="A782">
        <v>8632</v>
      </c>
      <c r="B782" t="s">
        <v>12813</v>
      </c>
      <c r="C782" t="s">
        <v>12814</v>
      </c>
      <c r="D782" t="s">
        <v>12815</v>
      </c>
      <c r="E782" t="s">
        <v>12816</v>
      </c>
      <c r="F782" s="1">
        <v>44560</v>
      </c>
      <c r="G782" s="1">
        <v>44560</v>
      </c>
      <c r="H782" t="s">
        <v>119</v>
      </c>
      <c r="I782" t="s">
        <v>639</v>
      </c>
      <c r="J782" t="s">
        <v>5920</v>
      </c>
      <c r="K782" t="s">
        <v>99</v>
      </c>
      <c r="L782" t="s">
        <v>100</v>
      </c>
      <c r="M782" t="s">
        <v>120</v>
      </c>
      <c r="N782" t="s">
        <v>9382</v>
      </c>
      <c r="P782" t="s">
        <v>12817</v>
      </c>
      <c r="Q782" t="s">
        <v>12818</v>
      </c>
      <c r="R782" t="s">
        <v>9169</v>
      </c>
      <c r="S782" t="s">
        <v>12819</v>
      </c>
      <c r="T782" t="s">
        <v>10665</v>
      </c>
      <c r="U782" t="s">
        <v>10666</v>
      </c>
      <c r="V782" t="s">
        <v>10642</v>
      </c>
      <c r="W782" t="s">
        <v>10643</v>
      </c>
      <c r="X782" t="s">
        <v>10644</v>
      </c>
      <c r="Y782" t="s">
        <v>1755</v>
      </c>
      <c r="Z782">
        <v>484</v>
      </c>
      <c r="AA782" t="s">
        <v>9176</v>
      </c>
      <c r="AB782" t="s">
        <v>9177</v>
      </c>
      <c r="AC782" t="s">
        <v>9178</v>
      </c>
      <c r="AD782" t="s">
        <v>8926</v>
      </c>
      <c r="AE782" s="4" t="s">
        <v>10684</v>
      </c>
      <c r="AH782" t="s">
        <v>12820</v>
      </c>
      <c r="AI782" t="s">
        <v>12821</v>
      </c>
      <c r="AJ782" t="s">
        <v>12822</v>
      </c>
      <c r="AK782" t="s">
        <v>12823</v>
      </c>
      <c r="AL782" t="s">
        <v>10689</v>
      </c>
      <c r="AM782" t="s">
        <v>12824</v>
      </c>
      <c r="AN782" t="s">
        <v>12825</v>
      </c>
      <c r="AO782" t="s">
        <v>12826</v>
      </c>
      <c r="AP782" t="s">
        <v>12827</v>
      </c>
      <c r="AQ782" t="s">
        <v>12828</v>
      </c>
      <c r="AR782">
        <v>0.3</v>
      </c>
      <c r="AS782" t="s">
        <v>94</v>
      </c>
      <c r="AT782">
        <v>0</v>
      </c>
      <c r="AU782">
        <v>33151.414962208371</v>
      </c>
      <c r="AV782">
        <v>15780.961821676225</v>
      </c>
      <c r="AW782">
        <v>2645.2497199999998</v>
      </c>
      <c r="AX782">
        <v>3128.5872199999999</v>
      </c>
      <c r="AY782">
        <v>538.22121155270645</v>
      </c>
      <c r="AZ782">
        <v>2714.1661225000003</v>
      </c>
      <c r="BA782">
        <v>2195.2497199999998</v>
      </c>
      <c r="BB782">
        <v>15.101432269950761</v>
      </c>
      <c r="BC782">
        <v>6.752619054027174</v>
      </c>
      <c r="BD782">
        <v>7.1886864067912173</v>
      </c>
      <c r="BE782">
        <v>3.2144276076723939</v>
      </c>
      <c r="BF782">
        <v>265</v>
      </c>
      <c r="BG782" t="s">
        <v>12829</v>
      </c>
      <c r="BH782" t="s">
        <v>12829</v>
      </c>
      <c r="BJ782" s="1"/>
      <c r="BK782">
        <v>360.87941000000001</v>
      </c>
    </row>
    <row r="783" spans="1:63" ht="30" x14ac:dyDescent="0.25">
      <c r="A783">
        <v>8633</v>
      </c>
      <c r="B783" t="s">
        <v>12830</v>
      </c>
      <c r="C783" t="s">
        <v>12831</v>
      </c>
      <c r="D783" t="s">
        <v>12832</v>
      </c>
      <c r="E783" t="s">
        <v>12833</v>
      </c>
      <c r="F783" s="1">
        <v>44925</v>
      </c>
      <c r="G783" s="1">
        <v>44925</v>
      </c>
      <c r="H783" t="s">
        <v>98</v>
      </c>
      <c r="I783" t="s">
        <v>639</v>
      </c>
      <c r="J783" t="s">
        <v>5920</v>
      </c>
      <c r="K783" t="s">
        <v>99</v>
      </c>
      <c r="L783" t="s">
        <v>100</v>
      </c>
      <c r="M783" t="s">
        <v>69</v>
      </c>
      <c r="N783" t="s">
        <v>9382</v>
      </c>
      <c r="P783" t="s">
        <v>12817</v>
      </c>
      <c r="Q783" t="s">
        <v>12818</v>
      </c>
      <c r="R783" t="s">
        <v>9169</v>
      </c>
      <c r="S783" t="s">
        <v>12819</v>
      </c>
      <c r="T783" t="s">
        <v>10665</v>
      </c>
      <c r="U783" t="s">
        <v>10666</v>
      </c>
      <c r="V783" t="s">
        <v>10642</v>
      </c>
      <c r="W783" t="s">
        <v>10643</v>
      </c>
      <c r="X783" t="s">
        <v>10644</v>
      </c>
      <c r="Y783" t="s">
        <v>1755</v>
      </c>
      <c r="Z783">
        <v>484</v>
      </c>
      <c r="AA783" t="s">
        <v>9176</v>
      </c>
      <c r="AB783" t="s">
        <v>9177</v>
      </c>
      <c r="AC783" t="s">
        <v>9178</v>
      </c>
      <c r="AD783" t="s">
        <v>8926</v>
      </c>
      <c r="AE783" s="4" t="s">
        <v>10684</v>
      </c>
      <c r="AH783" t="s">
        <v>12834</v>
      </c>
      <c r="AI783" t="s">
        <v>12835</v>
      </c>
      <c r="AJ783" t="s">
        <v>12822</v>
      </c>
      <c r="AK783" t="s">
        <v>12823</v>
      </c>
      <c r="AL783" t="s">
        <v>10689</v>
      </c>
      <c r="AM783" t="s">
        <v>12836</v>
      </c>
      <c r="AN783" t="s">
        <v>12837</v>
      </c>
      <c r="AO783" t="s">
        <v>12838</v>
      </c>
      <c r="AP783" t="s">
        <v>10689</v>
      </c>
      <c r="AQ783" t="s">
        <v>12833</v>
      </c>
      <c r="AR783">
        <v>0.3</v>
      </c>
      <c r="AS783" t="s">
        <v>94</v>
      </c>
      <c r="AT783">
        <v>0</v>
      </c>
      <c r="AU783">
        <v>8333.612891982064</v>
      </c>
      <c r="AV783">
        <v>1846.8106599138525</v>
      </c>
      <c r="AW783">
        <v>3900.2292000000002</v>
      </c>
      <c r="AX783">
        <v>4383.5666999999994</v>
      </c>
      <c r="AY783">
        <v>538.22121155270645</v>
      </c>
      <c r="AZ783">
        <v>2353.2867124999998</v>
      </c>
      <c r="BA783">
        <v>3900.2292000000002</v>
      </c>
      <c r="BB783">
        <v>2.1366982463446158</v>
      </c>
      <c r="BC783">
        <v>1.3326283979423814</v>
      </c>
      <c r="BD783">
        <v>0.47351336683337808</v>
      </c>
      <c r="BE783">
        <v>0.29532357249180546</v>
      </c>
      <c r="BF783">
        <v>630</v>
      </c>
      <c r="BH783" t="s">
        <v>12839</v>
      </c>
      <c r="BJ783" s="1"/>
    </row>
    <row r="784" spans="1:63" ht="45" x14ac:dyDescent="0.25">
      <c r="A784">
        <v>8634</v>
      </c>
      <c r="B784" t="s">
        <v>12840</v>
      </c>
      <c r="C784" t="s">
        <v>12841</v>
      </c>
      <c r="D784" t="s">
        <v>12842</v>
      </c>
      <c r="E784" t="s">
        <v>12843</v>
      </c>
      <c r="F784" s="1">
        <v>45290</v>
      </c>
      <c r="G784" s="1">
        <v>45412</v>
      </c>
      <c r="H784" t="s">
        <v>119</v>
      </c>
      <c r="I784" t="s">
        <v>639</v>
      </c>
      <c r="J784" t="s">
        <v>5920</v>
      </c>
      <c r="K784" t="s">
        <v>99</v>
      </c>
      <c r="L784" t="s">
        <v>100</v>
      </c>
      <c r="M784" t="s">
        <v>303</v>
      </c>
      <c r="N784" t="s">
        <v>9382</v>
      </c>
      <c r="P784" t="s">
        <v>9740</v>
      </c>
      <c r="Q784" t="s">
        <v>9741</v>
      </c>
      <c r="R784" t="s">
        <v>7347</v>
      </c>
      <c r="S784" t="s">
        <v>9742</v>
      </c>
      <c r="T784" t="s">
        <v>10665</v>
      </c>
      <c r="U784" t="s">
        <v>10666</v>
      </c>
      <c r="V784" t="s">
        <v>10642</v>
      </c>
      <c r="W784" t="s">
        <v>10643</v>
      </c>
      <c r="X784" t="s">
        <v>10644</v>
      </c>
      <c r="Y784" t="s">
        <v>1755</v>
      </c>
      <c r="Z784">
        <v>484</v>
      </c>
      <c r="AA784" t="s">
        <v>9176</v>
      </c>
      <c r="AB784" t="s">
        <v>9177</v>
      </c>
      <c r="AC784" t="s">
        <v>9178</v>
      </c>
      <c r="AD784" t="s">
        <v>8926</v>
      </c>
      <c r="AE784" s="4" t="s">
        <v>12844</v>
      </c>
      <c r="AH784" t="s">
        <v>12845</v>
      </c>
      <c r="AI784" t="s">
        <v>12846</v>
      </c>
      <c r="AJ784" t="s">
        <v>12847</v>
      </c>
      <c r="AK784" t="s">
        <v>12848</v>
      </c>
      <c r="AL784" t="s">
        <v>10689</v>
      </c>
      <c r="AM784" t="s">
        <v>12849</v>
      </c>
      <c r="AN784" t="s">
        <v>12850</v>
      </c>
      <c r="AO784" t="s">
        <v>12851</v>
      </c>
      <c r="AP784" t="s">
        <v>12852</v>
      </c>
      <c r="AQ784" t="s">
        <v>12853</v>
      </c>
      <c r="AR784">
        <v>0.3</v>
      </c>
      <c r="AS784" t="s">
        <v>94</v>
      </c>
      <c r="AT784">
        <v>0</v>
      </c>
      <c r="AU784">
        <v>29411.534557523384</v>
      </c>
      <c r="AV784">
        <v>12071.748664282004</v>
      </c>
      <c r="AW784">
        <v>6032.7176399999998</v>
      </c>
      <c r="AX784">
        <v>6111.0231572651774</v>
      </c>
      <c r="AY784">
        <v>233.09011684130272</v>
      </c>
      <c r="AZ784">
        <v>3213.6648025</v>
      </c>
      <c r="BA784">
        <v>6008.3248800000001</v>
      </c>
      <c r="BB784">
        <v>4.8951305305453765</v>
      </c>
      <c r="BC784">
        <v>3.1892829606322199</v>
      </c>
      <c r="BD784">
        <v>2.0091704269297113</v>
      </c>
      <c r="BE784">
        <v>1.309017802003164</v>
      </c>
      <c r="BF784">
        <v>1117</v>
      </c>
      <c r="BG784" t="s">
        <v>12854</v>
      </c>
      <c r="BH784" t="s">
        <v>12854</v>
      </c>
      <c r="BJ784" s="1"/>
      <c r="BK784">
        <v>5.4361199999999998</v>
      </c>
    </row>
    <row r="785" spans="1:63" ht="30" x14ac:dyDescent="0.25">
      <c r="A785">
        <v>8635</v>
      </c>
      <c r="B785" t="s">
        <v>12855</v>
      </c>
      <c r="C785" t="s">
        <v>12856</v>
      </c>
      <c r="D785" t="s">
        <v>12857</v>
      </c>
      <c r="E785" t="s">
        <v>12858</v>
      </c>
      <c r="F785" s="1">
        <v>44560</v>
      </c>
      <c r="G785" s="1">
        <v>44742</v>
      </c>
      <c r="H785" t="s">
        <v>119</v>
      </c>
      <c r="I785" t="s">
        <v>639</v>
      </c>
      <c r="J785" t="s">
        <v>5920</v>
      </c>
      <c r="K785" t="s">
        <v>100</v>
      </c>
      <c r="L785" t="s">
        <v>100</v>
      </c>
      <c r="M785" t="s">
        <v>120</v>
      </c>
      <c r="N785" t="s">
        <v>9382</v>
      </c>
      <c r="P785" t="s">
        <v>9795</v>
      </c>
      <c r="Q785" t="s">
        <v>9796</v>
      </c>
      <c r="R785" t="s">
        <v>7347</v>
      </c>
      <c r="S785" t="s">
        <v>9797</v>
      </c>
      <c r="T785" t="s">
        <v>10665</v>
      </c>
      <c r="U785" t="s">
        <v>10666</v>
      </c>
      <c r="V785" t="s">
        <v>10642</v>
      </c>
      <c r="W785" t="s">
        <v>10643</v>
      </c>
      <c r="X785" t="s">
        <v>10644</v>
      </c>
      <c r="Y785" t="s">
        <v>1755</v>
      </c>
      <c r="Z785">
        <v>484</v>
      </c>
      <c r="AA785" t="s">
        <v>9176</v>
      </c>
      <c r="AB785" t="s">
        <v>9177</v>
      </c>
      <c r="AC785" t="s">
        <v>9178</v>
      </c>
      <c r="AD785" t="s">
        <v>8926</v>
      </c>
      <c r="AE785" s="4" t="s">
        <v>12859</v>
      </c>
      <c r="AH785" t="s">
        <v>12860</v>
      </c>
      <c r="AI785" t="s">
        <v>12861</v>
      </c>
      <c r="AJ785" t="s">
        <v>12862</v>
      </c>
      <c r="AK785" t="s">
        <v>12863</v>
      </c>
      <c r="AL785" t="s">
        <v>12864</v>
      </c>
      <c r="AM785" t="s">
        <v>12865</v>
      </c>
      <c r="AN785" t="s">
        <v>12866</v>
      </c>
      <c r="AO785" t="s">
        <v>12867</v>
      </c>
      <c r="AP785" t="s">
        <v>12868</v>
      </c>
      <c r="AQ785" t="s">
        <v>12869</v>
      </c>
      <c r="AR785">
        <v>0.36</v>
      </c>
      <c r="AS785" t="s">
        <v>94</v>
      </c>
      <c r="AT785">
        <v>0</v>
      </c>
      <c r="AU785">
        <v>33151.414962208371</v>
      </c>
      <c r="AV785">
        <v>18184.439901424135</v>
      </c>
      <c r="AW785">
        <v>2220.3349199999998</v>
      </c>
      <c r="AX785">
        <v>2195.9551172651768</v>
      </c>
      <c r="AY785">
        <v>233.09011684130272</v>
      </c>
      <c r="AZ785">
        <v>3632.3736724999999</v>
      </c>
      <c r="BA785">
        <v>2087.2080000000001</v>
      </c>
      <c r="BB785">
        <v>15.883139084465165</v>
      </c>
      <c r="BC785">
        <v>5.7961258113686585</v>
      </c>
      <c r="BD785">
        <v>8.7123276172878477</v>
      </c>
      <c r="BE785">
        <v>3.1793304025809652</v>
      </c>
      <c r="BF785">
        <v>447</v>
      </c>
      <c r="BG785" t="s">
        <v>12870</v>
      </c>
      <c r="BH785" t="s">
        <v>12870</v>
      </c>
      <c r="BI785">
        <v>9341</v>
      </c>
      <c r="BJ785" s="1">
        <v>44440</v>
      </c>
      <c r="BK785">
        <v>424.14499000000001</v>
      </c>
    </row>
    <row r="786" spans="1:63" ht="45" x14ac:dyDescent="0.25">
      <c r="A786">
        <v>8636</v>
      </c>
      <c r="B786" t="s">
        <v>12871</v>
      </c>
      <c r="C786" t="s">
        <v>12872</v>
      </c>
      <c r="D786" t="s">
        <v>12873</v>
      </c>
      <c r="E786" t="s">
        <v>12874</v>
      </c>
      <c r="F786" s="1">
        <v>44925</v>
      </c>
      <c r="G786" s="1">
        <v>45046</v>
      </c>
      <c r="H786" t="s">
        <v>119</v>
      </c>
      <c r="I786" t="s">
        <v>639</v>
      </c>
      <c r="J786" t="s">
        <v>5920</v>
      </c>
      <c r="K786" t="s">
        <v>99</v>
      </c>
      <c r="L786" t="s">
        <v>100</v>
      </c>
      <c r="M786" t="s">
        <v>120</v>
      </c>
      <c r="N786" t="s">
        <v>9382</v>
      </c>
      <c r="P786" t="s">
        <v>9740</v>
      </c>
      <c r="Q786" t="s">
        <v>9741</v>
      </c>
      <c r="R786" t="s">
        <v>7347</v>
      </c>
      <c r="S786" t="s">
        <v>9742</v>
      </c>
      <c r="T786" t="s">
        <v>10665</v>
      </c>
      <c r="U786" t="s">
        <v>10666</v>
      </c>
      <c r="V786" t="s">
        <v>10642</v>
      </c>
      <c r="W786" t="s">
        <v>10643</v>
      </c>
      <c r="X786" t="s">
        <v>10644</v>
      </c>
      <c r="Y786" t="s">
        <v>1755</v>
      </c>
      <c r="Z786">
        <v>484</v>
      </c>
      <c r="AA786" t="s">
        <v>9176</v>
      </c>
      <c r="AB786" t="s">
        <v>9177</v>
      </c>
      <c r="AC786" t="s">
        <v>9178</v>
      </c>
      <c r="AD786" t="s">
        <v>8926</v>
      </c>
      <c r="AE786" s="4" t="s">
        <v>12844</v>
      </c>
      <c r="AH786" t="s">
        <v>12875</v>
      </c>
      <c r="AI786" t="s">
        <v>12876</v>
      </c>
      <c r="AJ786" t="s">
        <v>12877</v>
      </c>
      <c r="AK786" t="s">
        <v>12878</v>
      </c>
      <c r="AL786" t="s">
        <v>12864</v>
      </c>
      <c r="AM786" t="s">
        <v>12879</v>
      </c>
      <c r="AN786" t="s">
        <v>12880</v>
      </c>
      <c r="AO786" t="s">
        <v>12851</v>
      </c>
      <c r="AP786" t="s">
        <v>12868</v>
      </c>
      <c r="AQ786" t="s">
        <v>12881</v>
      </c>
      <c r="AR786">
        <v>0.3</v>
      </c>
      <c r="AS786" t="s">
        <v>94</v>
      </c>
      <c r="AT786">
        <v>0</v>
      </c>
      <c r="AU786">
        <v>31320.713539456665</v>
      </c>
      <c r="AV786">
        <v>14566.860510023505</v>
      </c>
      <c r="AW786">
        <v>3567.1343200000001</v>
      </c>
      <c r="AX786">
        <v>3567.1343200000001</v>
      </c>
      <c r="AY786">
        <v>233.09011684130272</v>
      </c>
      <c r="AZ786">
        <v>3213.6648025</v>
      </c>
      <c r="BA786">
        <v>3542.7415599999999</v>
      </c>
      <c r="BB786">
        <v>8.8408124072862542</v>
      </c>
      <c r="BC786">
        <v>4.6357060039040334</v>
      </c>
      <c r="BD786">
        <v>4.1117479960981145</v>
      </c>
      <c r="BE786">
        <v>2.1560071624575126</v>
      </c>
      <c r="BF786">
        <v>751</v>
      </c>
      <c r="BG786" t="s">
        <v>12882</v>
      </c>
      <c r="BH786" t="s">
        <v>12882</v>
      </c>
      <c r="BI786">
        <v>9672</v>
      </c>
      <c r="BJ786" s="1">
        <v>44651</v>
      </c>
      <c r="BK786">
        <v>5.4361199999999998</v>
      </c>
    </row>
    <row r="787" spans="1:63" ht="90" x14ac:dyDescent="0.25">
      <c r="A787">
        <v>8637</v>
      </c>
      <c r="B787" t="s">
        <v>12883</v>
      </c>
      <c r="C787" t="s">
        <v>12884</v>
      </c>
      <c r="D787" t="s">
        <v>12885</v>
      </c>
      <c r="F787" s="1">
        <v>44499</v>
      </c>
      <c r="G787" s="1">
        <v>44550</v>
      </c>
      <c r="H787" t="s">
        <v>119</v>
      </c>
      <c r="I787" t="s">
        <v>616</v>
      </c>
      <c r="J787" t="s">
        <v>5920</v>
      </c>
      <c r="K787" t="s">
        <v>133</v>
      </c>
      <c r="L787" t="s">
        <v>100</v>
      </c>
      <c r="M787" t="s">
        <v>69</v>
      </c>
      <c r="N787" t="s">
        <v>9382</v>
      </c>
      <c r="P787" t="s">
        <v>10746</v>
      </c>
      <c r="Q787" t="s">
        <v>10747</v>
      </c>
      <c r="R787" t="s">
        <v>9512</v>
      </c>
      <c r="S787" t="s">
        <v>10748</v>
      </c>
      <c r="T787" t="s">
        <v>10749</v>
      </c>
      <c r="U787" t="s">
        <v>10750</v>
      </c>
      <c r="V787" t="s">
        <v>10642</v>
      </c>
      <c r="W787" t="s">
        <v>10643</v>
      </c>
      <c r="X787" t="s">
        <v>10644</v>
      </c>
      <c r="Y787" t="s">
        <v>1755</v>
      </c>
      <c r="Z787">
        <v>486</v>
      </c>
      <c r="AA787" t="s">
        <v>9202</v>
      </c>
      <c r="AB787" t="s">
        <v>9203</v>
      </c>
      <c r="AC787" t="s">
        <v>9204</v>
      </c>
      <c r="AD787" t="s">
        <v>8926</v>
      </c>
      <c r="AE787" s="4" t="s">
        <v>12886</v>
      </c>
      <c r="AH787" t="s">
        <v>12887</v>
      </c>
      <c r="AI787" t="s">
        <v>12888</v>
      </c>
      <c r="AJ787" t="s">
        <v>12889</v>
      </c>
      <c r="AK787" t="s">
        <v>12890</v>
      </c>
      <c r="AL787" t="s">
        <v>12891</v>
      </c>
      <c r="AM787" t="s">
        <v>12892</v>
      </c>
      <c r="AN787" t="s">
        <v>12893</v>
      </c>
      <c r="AO787" t="s">
        <v>12894</v>
      </c>
      <c r="AP787" t="s">
        <v>10760</v>
      </c>
      <c r="AQ787" t="s">
        <v>12895</v>
      </c>
      <c r="AR787">
        <v>0.42</v>
      </c>
      <c r="AS787" t="s">
        <v>94</v>
      </c>
      <c r="AT787">
        <v>0</v>
      </c>
      <c r="AU787">
        <v>34546.286056721183</v>
      </c>
      <c r="AV787">
        <v>19112.088894920569</v>
      </c>
      <c r="AW787">
        <v>3119.0703199999998</v>
      </c>
      <c r="AX787">
        <v>4650.79181205247</v>
      </c>
      <c r="AY787">
        <v>598.06137315843398</v>
      </c>
      <c r="AZ787">
        <v>4219.0188899999994</v>
      </c>
      <c r="BA787">
        <v>2937.0585999999998</v>
      </c>
      <c r="BB787">
        <v>11.762205240549571</v>
      </c>
      <c r="BC787">
        <v>4.8275449930491439</v>
      </c>
      <c r="BD787">
        <v>6.5072208279809498</v>
      </c>
      <c r="BE787">
        <v>2.6707492926995355</v>
      </c>
      <c r="BF787">
        <v>255</v>
      </c>
      <c r="BG787" t="s">
        <v>12896</v>
      </c>
      <c r="BH787" t="s">
        <v>12896</v>
      </c>
      <c r="BJ787" s="1"/>
      <c r="BK787">
        <v>11.92516</v>
      </c>
    </row>
    <row r="788" spans="1:63" ht="45" x14ac:dyDescent="0.25">
      <c r="A788">
        <v>8638</v>
      </c>
      <c r="B788" t="s">
        <v>12897</v>
      </c>
      <c r="C788" t="s">
        <v>12898</v>
      </c>
      <c r="D788" t="s">
        <v>12899</v>
      </c>
      <c r="E788" t="s">
        <v>12900</v>
      </c>
      <c r="F788" s="1">
        <v>43832</v>
      </c>
      <c r="G788" s="1">
        <v>44042</v>
      </c>
      <c r="H788" t="s">
        <v>131</v>
      </c>
      <c r="I788" t="s">
        <v>616</v>
      </c>
      <c r="J788" t="s">
        <v>1804</v>
      </c>
      <c r="K788" t="s">
        <v>67</v>
      </c>
      <c r="L788" t="s">
        <v>67</v>
      </c>
      <c r="N788" t="s">
        <v>10794</v>
      </c>
      <c r="O788" t="s">
        <v>12901</v>
      </c>
      <c r="P788" t="s">
        <v>10935</v>
      </c>
      <c r="Q788" t="s">
        <v>10936</v>
      </c>
      <c r="R788" t="s">
        <v>9198</v>
      </c>
      <c r="S788" t="s">
        <v>10937</v>
      </c>
      <c r="T788" t="s">
        <v>10799</v>
      </c>
      <c r="U788" t="s">
        <v>10800</v>
      </c>
      <c r="V788" t="s">
        <v>10801</v>
      </c>
      <c r="W788" t="s">
        <v>10802</v>
      </c>
      <c r="X788" t="s">
        <v>10803</v>
      </c>
      <c r="Y788" t="s">
        <v>1755</v>
      </c>
      <c r="Z788">
        <v>486</v>
      </c>
      <c r="AA788" t="s">
        <v>9202</v>
      </c>
      <c r="AB788" t="s">
        <v>9203</v>
      </c>
      <c r="AC788" t="s">
        <v>9204</v>
      </c>
      <c r="AD788" t="s">
        <v>8926</v>
      </c>
      <c r="AE788" s="4" t="s">
        <v>12902</v>
      </c>
      <c r="AH788" t="s">
        <v>12903</v>
      </c>
      <c r="AI788" t="s">
        <v>12904</v>
      </c>
      <c r="AJ788" t="s">
        <v>10941</v>
      </c>
      <c r="AK788" t="s">
        <v>12905</v>
      </c>
      <c r="AL788" t="s">
        <v>10943</v>
      </c>
      <c r="AM788" t="s">
        <v>12906</v>
      </c>
      <c r="AN788" t="s">
        <v>12907</v>
      </c>
      <c r="AO788" t="s">
        <v>12908</v>
      </c>
      <c r="AP788" t="s">
        <v>12909</v>
      </c>
      <c r="AQ788" t="s">
        <v>12910</v>
      </c>
      <c r="AR788">
        <v>1</v>
      </c>
      <c r="AS788" t="s">
        <v>94</v>
      </c>
      <c r="AT788">
        <v>0</v>
      </c>
      <c r="AU788">
        <v>99411.000474032655</v>
      </c>
      <c r="AV788">
        <v>98945.390711516622</v>
      </c>
      <c r="AX788">
        <v>743.25806694197797</v>
      </c>
      <c r="AY788">
        <v>1252.6160257636625</v>
      </c>
      <c r="AZ788">
        <v>1187.8276949999999</v>
      </c>
      <c r="BF788">
        <v>-253</v>
      </c>
      <c r="BJ788" s="1"/>
    </row>
    <row r="789" spans="1:63" ht="45" x14ac:dyDescent="0.25">
      <c r="A789">
        <v>8639</v>
      </c>
      <c r="B789" t="s">
        <v>12911</v>
      </c>
      <c r="C789" t="s">
        <v>12912</v>
      </c>
      <c r="D789" t="s">
        <v>12913</v>
      </c>
      <c r="E789" t="s">
        <v>12914</v>
      </c>
      <c r="F789" s="1">
        <v>43832</v>
      </c>
      <c r="G789" s="1">
        <v>43889</v>
      </c>
      <c r="H789" t="s">
        <v>131</v>
      </c>
      <c r="I789" t="s">
        <v>616</v>
      </c>
      <c r="J789" t="s">
        <v>1804</v>
      </c>
      <c r="K789" t="s">
        <v>67</v>
      </c>
      <c r="L789" t="s">
        <v>67</v>
      </c>
      <c r="N789" t="s">
        <v>8943</v>
      </c>
      <c r="O789" t="s">
        <v>12915</v>
      </c>
      <c r="P789" t="s">
        <v>11015</v>
      </c>
      <c r="Q789" t="s">
        <v>11016</v>
      </c>
      <c r="R789" t="s">
        <v>9512</v>
      </c>
      <c r="S789" t="s">
        <v>11017</v>
      </c>
      <c r="T789" t="s">
        <v>10799</v>
      </c>
      <c r="U789" t="s">
        <v>10800</v>
      </c>
      <c r="V789" t="s">
        <v>10801</v>
      </c>
      <c r="W789" t="s">
        <v>10802</v>
      </c>
      <c r="X789" t="s">
        <v>10803</v>
      </c>
      <c r="Y789" t="s">
        <v>1755</v>
      </c>
      <c r="Z789">
        <v>486</v>
      </c>
      <c r="AA789" t="s">
        <v>9202</v>
      </c>
      <c r="AB789" t="s">
        <v>9203</v>
      </c>
      <c r="AC789" t="s">
        <v>9204</v>
      </c>
      <c r="AD789" t="s">
        <v>8926</v>
      </c>
      <c r="AE789" s="4" t="s">
        <v>12916</v>
      </c>
      <c r="AH789" t="s">
        <v>12917</v>
      </c>
      <c r="AI789" t="s">
        <v>12918</v>
      </c>
      <c r="AJ789" t="s">
        <v>9370</v>
      </c>
      <c r="AK789" t="s">
        <v>12919</v>
      </c>
      <c r="AL789" t="s">
        <v>9250</v>
      </c>
      <c r="AM789" t="s">
        <v>12920</v>
      </c>
      <c r="AN789" t="s">
        <v>12921</v>
      </c>
      <c r="AO789" t="s">
        <v>12922</v>
      </c>
      <c r="AP789" t="s">
        <v>9254</v>
      </c>
      <c r="AQ789" t="s">
        <v>12923</v>
      </c>
      <c r="AR789">
        <v>1</v>
      </c>
      <c r="AS789" t="s">
        <v>94</v>
      </c>
      <c r="AT789">
        <v>0</v>
      </c>
      <c r="AU789">
        <v>72925.282638239616</v>
      </c>
      <c r="AV789">
        <v>72459.672875723569</v>
      </c>
      <c r="AX789">
        <v>743.25806694197797</v>
      </c>
      <c r="AY789">
        <v>1252.6160257636625</v>
      </c>
      <c r="AZ789">
        <v>1187.8276949999999</v>
      </c>
      <c r="BF789">
        <v>-406</v>
      </c>
      <c r="BJ789" s="1"/>
    </row>
    <row r="790" spans="1:63" x14ac:dyDescent="0.25">
      <c r="A790">
        <v>8640</v>
      </c>
      <c r="B790" t="s">
        <v>12924</v>
      </c>
      <c r="C790" t="s">
        <v>12925</v>
      </c>
      <c r="D790" t="s">
        <v>12926</v>
      </c>
      <c r="E790" t="s">
        <v>12927</v>
      </c>
      <c r="F790" s="1">
        <v>43922</v>
      </c>
      <c r="G790" s="1">
        <v>43922</v>
      </c>
      <c r="H790" t="s">
        <v>131</v>
      </c>
      <c r="I790" t="s">
        <v>639</v>
      </c>
      <c r="J790" t="s">
        <v>1804</v>
      </c>
      <c r="K790" t="s">
        <v>67</v>
      </c>
      <c r="L790" t="s">
        <v>132</v>
      </c>
      <c r="N790" t="s">
        <v>8943</v>
      </c>
      <c r="O790" t="s">
        <v>12928</v>
      </c>
      <c r="P790" t="s">
        <v>11161</v>
      </c>
      <c r="Q790" t="s">
        <v>11162</v>
      </c>
      <c r="R790" t="s">
        <v>8947</v>
      </c>
      <c r="S790" t="s">
        <v>11163</v>
      </c>
      <c r="T790" t="s">
        <v>9011</v>
      </c>
      <c r="U790" t="s">
        <v>9012</v>
      </c>
      <c r="V790" t="s">
        <v>1752</v>
      </c>
      <c r="W790" t="s">
        <v>1753</v>
      </c>
      <c r="X790" t="s">
        <v>1754</v>
      </c>
      <c r="Y790" t="s">
        <v>1755</v>
      </c>
      <c r="Z790">
        <v>482</v>
      </c>
      <c r="AA790" t="s">
        <v>8951</v>
      </c>
      <c r="AB790" t="s">
        <v>8952</v>
      </c>
      <c r="AC790" t="s">
        <v>8953</v>
      </c>
      <c r="AD790" t="s">
        <v>8926</v>
      </c>
      <c r="AE790" s="4" t="s">
        <v>12929</v>
      </c>
      <c r="AH790" t="s">
        <v>12930</v>
      </c>
      <c r="AI790" t="s">
        <v>12931</v>
      </c>
      <c r="AJ790" t="s">
        <v>11169</v>
      </c>
      <c r="AK790" t="s">
        <v>11170</v>
      </c>
      <c r="AL790" t="s">
        <v>12932</v>
      </c>
      <c r="AM790" t="s">
        <v>12933</v>
      </c>
      <c r="AN790" t="s">
        <v>12934</v>
      </c>
      <c r="AO790" t="s">
        <v>12935</v>
      </c>
      <c r="AP790" t="s">
        <v>12936</v>
      </c>
      <c r="AQ790" t="s">
        <v>12937</v>
      </c>
      <c r="AR790">
        <v>0.9</v>
      </c>
      <c r="AS790" t="s">
        <v>94</v>
      </c>
      <c r="AT790">
        <v>0</v>
      </c>
      <c r="AU790">
        <v>40884.666488239731</v>
      </c>
      <c r="AV790">
        <v>40126.984199930761</v>
      </c>
      <c r="AX790">
        <v>1209.4967036806702</v>
      </c>
      <c r="AY790">
        <v>409.95459092941991</v>
      </c>
      <c r="AZ790">
        <v>8418.8258500000011</v>
      </c>
      <c r="BF790">
        <v>-373</v>
      </c>
      <c r="BJ790" s="1"/>
    </row>
    <row r="791" spans="1:63" ht="45.75" x14ac:dyDescent="0.3">
      <c r="A791">
        <v>8641</v>
      </c>
      <c r="B791" t="s">
        <v>12938</v>
      </c>
      <c r="C791" t="s">
        <v>12939</v>
      </c>
      <c r="D791" t="s">
        <v>12940</v>
      </c>
      <c r="E791" t="s">
        <v>12941</v>
      </c>
      <c r="F791" s="1">
        <v>44041</v>
      </c>
      <c r="G791" s="1">
        <v>44256</v>
      </c>
      <c r="H791" t="s">
        <v>131</v>
      </c>
      <c r="I791" t="s">
        <v>66</v>
      </c>
      <c r="J791" t="s">
        <v>1959</v>
      </c>
      <c r="K791" t="s">
        <v>67</v>
      </c>
      <c r="L791" t="s">
        <v>67</v>
      </c>
      <c r="M791" t="s">
        <v>69</v>
      </c>
      <c r="N791" t="s">
        <v>4523</v>
      </c>
      <c r="O791" t="s">
        <v>12942</v>
      </c>
      <c r="P791" t="s">
        <v>12943</v>
      </c>
      <c r="Q791" t="s">
        <v>12944</v>
      </c>
      <c r="R791" t="s">
        <v>12945</v>
      </c>
      <c r="S791" t="s">
        <v>12946</v>
      </c>
      <c r="T791" t="s">
        <v>11340</v>
      </c>
      <c r="U791" t="s">
        <v>11341</v>
      </c>
      <c r="V791" t="s">
        <v>1890</v>
      </c>
      <c r="W791" t="s">
        <v>1891</v>
      </c>
      <c r="X791" t="s">
        <v>1892</v>
      </c>
      <c r="Y791" t="s">
        <v>1755</v>
      </c>
      <c r="Z791">
        <v>466</v>
      </c>
      <c r="AA791" t="s">
        <v>8923</v>
      </c>
      <c r="AB791" t="s">
        <v>8924</v>
      </c>
      <c r="AC791" t="s">
        <v>8925</v>
      </c>
      <c r="AD791" t="s">
        <v>8926</v>
      </c>
      <c r="AE791" s="4" t="s">
        <v>12947</v>
      </c>
      <c r="AF791" s="3">
        <v>22360000</v>
      </c>
      <c r="AG791" t="s">
        <v>19447</v>
      </c>
      <c r="AH791" t="s">
        <v>12948</v>
      </c>
      <c r="AI791" t="s">
        <v>12949</v>
      </c>
      <c r="AJ791" t="s">
        <v>12950</v>
      </c>
      <c r="AK791" t="s">
        <v>12951</v>
      </c>
      <c r="AL791" t="s">
        <v>12952</v>
      </c>
      <c r="AM791" t="s">
        <v>12953</v>
      </c>
      <c r="AN791" t="s">
        <v>12954</v>
      </c>
      <c r="AO791" t="s">
        <v>12955</v>
      </c>
      <c r="AP791" t="s">
        <v>12956</v>
      </c>
      <c r="AQ791" t="s">
        <v>12957</v>
      </c>
      <c r="AR791">
        <v>1</v>
      </c>
      <c r="AS791" t="s">
        <v>94</v>
      </c>
      <c r="AT791">
        <v>0</v>
      </c>
      <c r="AU791">
        <v>156292.14031280397</v>
      </c>
      <c r="AV791">
        <v>156189.22272137276</v>
      </c>
      <c r="AW791">
        <v>164.28850127218408</v>
      </c>
      <c r="AX791">
        <v>3229.9806510336043</v>
      </c>
      <c r="AY791">
        <v>2542.7283590418801</v>
      </c>
      <c r="AZ791">
        <v>12516.983170000001</v>
      </c>
      <c r="BA791">
        <v>54.762766900501447</v>
      </c>
      <c r="BB791">
        <v>2853.9854568848095</v>
      </c>
      <c r="BC791">
        <v>12.432015497072397</v>
      </c>
      <c r="BD791">
        <v>2852.106121758844</v>
      </c>
      <c r="BE791">
        <v>12.423829077147291</v>
      </c>
      <c r="BF791">
        <v>-39</v>
      </c>
      <c r="BG791" t="s">
        <v>12958</v>
      </c>
      <c r="BH791" t="s">
        <v>12958</v>
      </c>
      <c r="BJ791" s="1"/>
      <c r="BK791">
        <v>1.5250900000000001</v>
      </c>
    </row>
    <row r="792" spans="1:63" ht="45" x14ac:dyDescent="0.25">
      <c r="A792">
        <v>8642</v>
      </c>
      <c r="B792" t="s">
        <v>12959</v>
      </c>
      <c r="C792" t="s">
        <v>12960</v>
      </c>
      <c r="D792" t="s">
        <v>12961</v>
      </c>
      <c r="E792" t="s">
        <v>12962</v>
      </c>
      <c r="F792" s="1">
        <v>44347</v>
      </c>
      <c r="G792" s="1">
        <v>44347</v>
      </c>
      <c r="H792" t="s">
        <v>119</v>
      </c>
      <c r="I792" t="s">
        <v>66</v>
      </c>
      <c r="J792" t="s">
        <v>1804</v>
      </c>
      <c r="K792" t="s">
        <v>132</v>
      </c>
      <c r="L792" t="s">
        <v>68</v>
      </c>
      <c r="M792" t="s">
        <v>69</v>
      </c>
      <c r="N792" t="s">
        <v>4523</v>
      </c>
      <c r="O792" t="s">
        <v>12963</v>
      </c>
      <c r="P792" t="s">
        <v>12964</v>
      </c>
      <c r="Q792" t="s">
        <v>12965</v>
      </c>
      <c r="R792" t="s">
        <v>10145</v>
      </c>
      <c r="S792" t="s">
        <v>12966</v>
      </c>
      <c r="T792" t="s">
        <v>11340</v>
      </c>
      <c r="U792" t="s">
        <v>11341</v>
      </c>
      <c r="V792" t="s">
        <v>1890</v>
      </c>
      <c r="W792" t="s">
        <v>1891</v>
      </c>
      <c r="X792" t="s">
        <v>1892</v>
      </c>
      <c r="Y792" t="s">
        <v>1755</v>
      </c>
      <c r="Z792">
        <v>466</v>
      </c>
      <c r="AA792" t="s">
        <v>8923</v>
      </c>
      <c r="AB792" t="s">
        <v>8924</v>
      </c>
      <c r="AC792" t="s">
        <v>8925</v>
      </c>
      <c r="AD792" t="s">
        <v>8926</v>
      </c>
      <c r="AE792" s="4" t="s">
        <v>12967</v>
      </c>
      <c r="AF792" s="8">
        <v>10900000</v>
      </c>
      <c r="AG792" t="s">
        <v>19447</v>
      </c>
      <c r="AH792" t="s">
        <v>12968</v>
      </c>
      <c r="AI792" t="s">
        <v>12969</v>
      </c>
      <c r="AJ792" t="s">
        <v>12970</v>
      </c>
      <c r="AK792" t="s">
        <v>12971</v>
      </c>
      <c r="AL792" t="s">
        <v>12972</v>
      </c>
      <c r="AM792" t="s">
        <v>12973</v>
      </c>
      <c r="AN792" t="s">
        <v>12974</v>
      </c>
      <c r="AO792" t="s">
        <v>12975</v>
      </c>
      <c r="AP792" t="s">
        <v>12976</v>
      </c>
      <c r="AQ792" t="s">
        <v>12977</v>
      </c>
      <c r="AR792">
        <v>0.72</v>
      </c>
      <c r="AS792" t="s">
        <v>94</v>
      </c>
      <c r="AT792">
        <v>0</v>
      </c>
      <c r="AU792">
        <v>73979.101463195126</v>
      </c>
      <c r="AV792">
        <v>66384.831027899447</v>
      </c>
      <c r="AW792">
        <v>2087.2872247771438</v>
      </c>
      <c r="AX792">
        <v>2652.7253084715489</v>
      </c>
      <c r="AY792">
        <v>1888.0137568846426</v>
      </c>
      <c r="AZ792">
        <v>5650.8060999999998</v>
      </c>
      <c r="BA792">
        <v>1231.1992356268124</v>
      </c>
      <c r="BB792">
        <v>60.087026796708351</v>
      </c>
      <c r="BC792">
        <v>10.749643142561894</v>
      </c>
      <c r="BD792">
        <v>53.918837103649153</v>
      </c>
      <c r="BE792">
        <v>9.6461464050656858</v>
      </c>
      <c r="BF792">
        <v>52</v>
      </c>
      <c r="BG792" t="s">
        <v>12978</v>
      </c>
      <c r="BH792" t="s">
        <v>12978</v>
      </c>
      <c r="BJ792" s="1"/>
      <c r="BK792">
        <v>39.04233</v>
      </c>
    </row>
    <row r="793" spans="1:63" ht="16.5" x14ac:dyDescent="0.3">
      <c r="A793">
        <v>8643</v>
      </c>
      <c r="B793" t="s">
        <v>12979</v>
      </c>
      <c r="C793" t="s">
        <v>12980</v>
      </c>
      <c r="D793" t="s">
        <v>12981</v>
      </c>
      <c r="F793" s="1">
        <v>44925</v>
      </c>
      <c r="G793" s="1">
        <v>44925</v>
      </c>
      <c r="H793" t="s">
        <v>119</v>
      </c>
      <c r="I793" t="s">
        <v>639</v>
      </c>
      <c r="J793" t="s">
        <v>5920</v>
      </c>
      <c r="K793" t="s">
        <v>100</v>
      </c>
      <c r="L793" t="s">
        <v>100</v>
      </c>
      <c r="N793" t="s">
        <v>9271</v>
      </c>
      <c r="P793" t="s">
        <v>11395</v>
      </c>
      <c r="Q793" t="s">
        <v>11396</v>
      </c>
      <c r="R793" t="s">
        <v>10701</v>
      </c>
      <c r="S793" t="s">
        <v>11397</v>
      </c>
      <c r="T793" t="s">
        <v>11398</v>
      </c>
      <c r="U793" t="s">
        <v>11399</v>
      </c>
      <c r="V793" t="s">
        <v>10642</v>
      </c>
      <c r="W793" t="s">
        <v>10643</v>
      </c>
      <c r="X793" t="s">
        <v>10644</v>
      </c>
      <c r="Y793" t="s">
        <v>1755</v>
      </c>
      <c r="Z793">
        <v>471</v>
      </c>
      <c r="AA793" t="s">
        <v>9086</v>
      </c>
      <c r="AB793" t="s">
        <v>9087</v>
      </c>
      <c r="AC793" t="s">
        <v>9088</v>
      </c>
      <c r="AD793" t="s">
        <v>8926</v>
      </c>
      <c r="AE793" s="4" t="s">
        <v>12982</v>
      </c>
      <c r="AF793" s="3">
        <v>2200000</v>
      </c>
      <c r="AG793" t="s">
        <v>19447</v>
      </c>
      <c r="AH793" t="s">
        <v>11404</v>
      </c>
      <c r="AI793" t="s">
        <v>12983</v>
      </c>
      <c r="AJ793" t="s">
        <v>11406</v>
      </c>
      <c r="AK793" t="s">
        <v>11407</v>
      </c>
      <c r="AL793" t="s">
        <v>11408</v>
      </c>
      <c r="AM793" t="s">
        <v>12984</v>
      </c>
      <c r="AN793" t="s">
        <v>12985</v>
      </c>
      <c r="AP793" t="s">
        <v>11412</v>
      </c>
      <c r="AQ793" t="s">
        <v>12986</v>
      </c>
      <c r="AR793">
        <v>0.36</v>
      </c>
      <c r="AS793" t="s">
        <v>94</v>
      </c>
      <c r="AT793">
        <v>0</v>
      </c>
      <c r="AU793">
        <v>31320.713539456665</v>
      </c>
      <c r="AV793">
        <v>17408.102977041723</v>
      </c>
      <c r="AW793">
        <v>1707.40608</v>
      </c>
      <c r="AX793">
        <v>1707.40608</v>
      </c>
      <c r="BA793">
        <v>1707.40608</v>
      </c>
      <c r="BB793">
        <v>18.344033037212018</v>
      </c>
      <c r="BD793">
        <v>10.195643075747817</v>
      </c>
      <c r="BF793">
        <v>630</v>
      </c>
      <c r="BH793" t="s">
        <v>12987</v>
      </c>
      <c r="BJ793" s="1"/>
    </row>
    <row r="794" spans="1:63" x14ac:dyDescent="0.25">
      <c r="A794">
        <v>8644</v>
      </c>
      <c r="B794" t="s">
        <v>12988</v>
      </c>
      <c r="C794" t="s">
        <v>12989</v>
      </c>
      <c r="D794" t="s">
        <v>12990</v>
      </c>
      <c r="E794" t="s">
        <v>12991</v>
      </c>
      <c r="F794" s="1">
        <v>44530</v>
      </c>
      <c r="G794" s="1">
        <v>44560</v>
      </c>
      <c r="H794" t="s">
        <v>119</v>
      </c>
      <c r="I794" t="s">
        <v>66</v>
      </c>
      <c r="J794" t="s">
        <v>1804</v>
      </c>
      <c r="K794" t="s">
        <v>133</v>
      </c>
      <c r="L794" t="s">
        <v>100</v>
      </c>
      <c r="N794" t="s">
        <v>8943</v>
      </c>
      <c r="P794" t="s">
        <v>10309</v>
      </c>
      <c r="Q794" t="s">
        <v>10310</v>
      </c>
      <c r="R794" t="s">
        <v>8947</v>
      </c>
      <c r="S794" t="s">
        <v>10311</v>
      </c>
      <c r="T794" t="s">
        <v>12992</v>
      </c>
      <c r="U794" t="s">
        <v>12993</v>
      </c>
      <c r="V794" t="s">
        <v>1796</v>
      </c>
      <c r="W794" t="s">
        <v>1797</v>
      </c>
      <c r="X794" t="s">
        <v>1798</v>
      </c>
      <c r="Y794" t="s">
        <v>1799</v>
      </c>
      <c r="Z794">
        <v>482</v>
      </c>
      <c r="AA794" t="s">
        <v>8951</v>
      </c>
      <c r="AB794" t="s">
        <v>8952</v>
      </c>
      <c r="AC794" t="s">
        <v>8953</v>
      </c>
      <c r="AD794" t="s">
        <v>8926</v>
      </c>
      <c r="AE794" s="4" t="s">
        <v>2830</v>
      </c>
      <c r="AH794" t="s">
        <v>12994</v>
      </c>
      <c r="AI794" t="s">
        <v>12995</v>
      </c>
      <c r="AJ794" t="s">
        <v>12996</v>
      </c>
      <c r="AK794" t="s">
        <v>12997</v>
      </c>
      <c r="AL794" t="s">
        <v>12998</v>
      </c>
      <c r="AM794" t="s">
        <v>10294</v>
      </c>
      <c r="AN794" t="s">
        <v>12999</v>
      </c>
      <c r="AO794" t="s">
        <v>13000</v>
      </c>
      <c r="AP794" t="s">
        <v>10322</v>
      </c>
      <c r="AQ794" t="s">
        <v>13001</v>
      </c>
      <c r="AR794">
        <v>0.42</v>
      </c>
      <c r="AS794" t="s">
        <v>94</v>
      </c>
      <c r="AT794">
        <v>0</v>
      </c>
      <c r="AU794">
        <v>280556.15747987002</v>
      </c>
      <c r="AV794">
        <v>177298.8330603975</v>
      </c>
      <c r="AW794">
        <v>216.24227999999999</v>
      </c>
      <c r="AX794">
        <v>734.62064132498801</v>
      </c>
      <c r="AY794">
        <v>331.64823120696479</v>
      </c>
      <c r="AZ794">
        <v>362.06398000000002</v>
      </c>
      <c r="BA794">
        <v>165.70286999999999</v>
      </c>
      <c r="BB794">
        <v>1693.1279312173046</v>
      </c>
      <c r="BC794">
        <v>531.59109459010165</v>
      </c>
      <c r="BD794">
        <v>1069.9804599666709</v>
      </c>
      <c r="BE794">
        <v>335.94158682076659</v>
      </c>
      <c r="BF794">
        <v>265</v>
      </c>
      <c r="BG794" t="s">
        <v>13002</v>
      </c>
      <c r="BH794" t="s">
        <v>13002</v>
      </c>
      <c r="BJ794" s="1"/>
      <c r="BK794">
        <v>25.649360000000001</v>
      </c>
    </row>
    <row r="795" spans="1:63" ht="45" x14ac:dyDescent="0.25">
      <c r="A795">
        <v>8645</v>
      </c>
      <c r="B795" t="s">
        <v>13003</v>
      </c>
      <c r="C795" t="s">
        <v>13004</v>
      </c>
      <c r="D795" t="s">
        <v>13005</v>
      </c>
      <c r="E795" t="s">
        <v>13006</v>
      </c>
      <c r="F795" s="1">
        <v>44561</v>
      </c>
      <c r="G795" s="1">
        <v>44561</v>
      </c>
      <c r="H795" t="s">
        <v>98</v>
      </c>
      <c r="I795" t="s">
        <v>515</v>
      </c>
      <c r="J795" t="s">
        <v>2811</v>
      </c>
      <c r="K795" t="s">
        <v>100</v>
      </c>
      <c r="L795" t="s">
        <v>133</v>
      </c>
      <c r="N795" t="s">
        <v>6457</v>
      </c>
      <c r="P795" t="s">
        <v>11913</v>
      </c>
      <c r="Q795" t="s">
        <v>11914</v>
      </c>
      <c r="R795" t="s">
        <v>6435</v>
      </c>
      <c r="S795" t="s">
        <v>11915</v>
      </c>
      <c r="T795" t="s">
        <v>11787</v>
      </c>
      <c r="U795" t="s">
        <v>11788</v>
      </c>
      <c r="V795" t="s">
        <v>6651</v>
      </c>
      <c r="W795" t="s">
        <v>6652</v>
      </c>
      <c r="Z795">
        <v>483</v>
      </c>
      <c r="AA795" t="s">
        <v>201</v>
      </c>
      <c r="AB795" t="s">
        <v>202</v>
      </c>
      <c r="AC795" t="s">
        <v>203</v>
      </c>
      <c r="AD795" t="s">
        <v>82</v>
      </c>
      <c r="AE795" s="4" t="s">
        <v>19466</v>
      </c>
      <c r="AF795" s="5">
        <v>3973594.17</v>
      </c>
      <c r="AG795" t="s">
        <v>19447</v>
      </c>
      <c r="AH795" t="s">
        <v>12031</v>
      </c>
      <c r="AI795" t="s">
        <v>13007</v>
      </c>
      <c r="AJ795" t="s">
        <v>12033</v>
      </c>
      <c r="AK795" t="s">
        <v>12034</v>
      </c>
      <c r="AL795" t="s">
        <v>12035</v>
      </c>
      <c r="AM795" t="s">
        <v>13008</v>
      </c>
      <c r="AN795" t="s">
        <v>13009</v>
      </c>
      <c r="AO795" t="s">
        <v>11924</v>
      </c>
      <c r="AP795" t="s">
        <v>11925</v>
      </c>
      <c r="AQ795" t="s">
        <v>13010</v>
      </c>
      <c r="AR795">
        <v>0.42</v>
      </c>
      <c r="AS795" t="s">
        <v>890</v>
      </c>
      <c r="AT795">
        <v>0</v>
      </c>
      <c r="AU795">
        <v>29536.455483271857</v>
      </c>
      <c r="AV795">
        <v>20247.717249830264</v>
      </c>
      <c r="AW795">
        <v>740.59432000000004</v>
      </c>
      <c r="AX795">
        <v>16.877072318413902</v>
      </c>
      <c r="AY795">
        <v>97.669584374492899</v>
      </c>
      <c r="AZ795">
        <v>382.20058714091368</v>
      </c>
      <c r="BF795">
        <v>266</v>
      </c>
      <c r="BG795" t="s">
        <v>13011</v>
      </c>
      <c r="BJ795" s="1"/>
    </row>
    <row r="796" spans="1:63" ht="45" x14ac:dyDescent="0.25">
      <c r="A796">
        <v>8646</v>
      </c>
      <c r="B796" t="s">
        <v>13012</v>
      </c>
      <c r="C796" t="s">
        <v>13013</v>
      </c>
      <c r="D796" t="s">
        <v>13014</v>
      </c>
      <c r="E796" t="s">
        <v>13015</v>
      </c>
      <c r="F796" s="1">
        <v>45291</v>
      </c>
      <c r="G796" s="1">
        <v>45291</v>
      </c>
      <c r="H796" t="s">
        <v>98</v>
      </c>
      <c r="I796" t="s">
        <v>616</v>
      </c>
      <c r="J796" t="s">
        <v>2811</v>
      </c>
      <c r="K796" t="s">
        <v>133</v>
      </c>
      <c r="L796" t="s">
        <v>133</v>
      </c>
      <c r="N796" t="s">
        <v>6457</v>
      </c>
      <c r="P796" t="s">
        <v>11913</v>
      </c>
      <c r="Q796" t="s">
        <v>11914</v>
      </c>
      <c r="R796" t="s">
        <v>6435</v>
      </c>
      <c r="S796" t="s">
        <v>11915</v>
      </c>
      <c r="T796" t="s">
        <v>11787</v>
      </c>
      <c r="U796" t="s">
        <v>11788</v>
      </c>
      <c r="V796" t="s">
        <v>6651</v>
      </c>
      <c r="W796" t="s">
        <v>6652</v>
      </c>
      <c r="Z796">
        <v>483</v>
      </c>
      <c r="AA796" t="s">
        <v>201</v>
      </c>
      <c r="AB796" t="s">
        <v>202</v>
      </c>
      <c r="AC796" t="s">
        <v>203</v>
      </c>
      <c r="AD796" t="s">
        <v>82</v>
      </c>
      <c r="AE796" s="4" t="s">
        <v>13016</v>
      </c>
      <c r="AF796" s="5">
        <v>21037747.739999998</v>
      </c>
      <c r="AG796" t="s">
        <v>19447</v>
      </c>
      <c r="AH796" t="s">
        <v>13017</v>
      </c>
      <c r="AI796" t="s">
        <v>13018</v>
      </c>
      <c r="AJ796" t="s">
        <v>13019</v>
      </c>
      <c r="AK796" t="s">
        <v>13020</v>
      </c>
      <c r="AL796" t="s">
        <v>11921</v>
      </c>
      <c r="AM796" t="s">
        <v>13021</v>
      </c>
      <c r="AN796" t="s">
        <v>13022</v>
      </c>
      <c r="AO796" t="s">
        <v>11924</v>
      </c>
      <c r="AP796" t="s">
        <v>13023</v>
      </c>
      <c r="AQ796" t="s">
        <v>13024</v>
      </c>
      <c r="AR796">
        <v>0.49</v>
      </c>
      <c r="AS796" t="s">
        <v>94</v>
      </c>
      <c r="AT796">
        <v>0</v>
      </c>
      <c r="AU796">
        <v>1127834.0215261462</v>
      </c>
      <c r="AV796">
        <v>833180.35375163122</v>
      </c>
      <c r="AW796">
        <v>1504.6789799999999</v>
      </c>
      <c r="AX796">
        <v>588.10497337305299</v>
      </c>
      <c r="AY796">
        <v>3403.4320191451598</v>
      </c>
      <c r="AZ796">
        <v>13318.309116826516</v>
      </c>
      <c r="BF796">
        <v>996</v>
      </c>
      <c r="BG796" t="s">
        <v>13025</v>
      </c>
      <c r="BJ796" s="1"/>
    </row>
    <row r="797" spans="1:63" ht="45.75" x14ac:dyDescent="0.3">
      <c r="A797">
        <v>8647</v>
      </c>
      <c r="B797" t="s">
        <v>13026</v>
      </c>
      <c r="C797" t="s">
        <v>13027</v>
      </c>
      <c r="D797" t="s">
        <v>13028</v>
      </c>
      <c r="E797" t="s">
        <v>11912</v>
      </c>
      <c r="F797" s="1">
        <v>46022</v>
      </c>
      <c r="G797" s="1">
        <v>46022</v>
      </c>
      <c r="H797" t="s">
        <v>98</v>
      </c>
      <c r="I797" t="s">
        <v>616</v>
      </c>
      <c r="J797" t="s">
        <v>2811</v>
      </c>
      <c r="K797" t="s">
        <v>99</v>
      </c>
      <c r="L797" t="s">
        <v>133</v>
      </c>
      <c r="N797" t="s">
        <v>6457</v>
      </c>
      <c r="P797" t="s">
        <v>13029</v>
      </c>
      <c r="Q797" t="s">
        <v>13030</v>
      </c>
      <c r="R797" t="s">
        <v>6435</v>
      </c>
      <c r="S797" t="s">
        <v>13031</v>
      </c>
      <c r="T797" t="s">
        <v>11787</v>
      </c>
      <c r="U797" t="s">
        <v>11788</v>
      </c>
      <c r="V797" t="s">
        <v>6651</v>
      </c>
      <c r="W797" t="s">
        <v>6652</v>
      </c>
      <c r="Z797">
        <v>483</v>
      </c>
      <c r="AA797" t="s">
        <v>201</v>
      </c>
      <c r="AB797" t="s">
        <v>202</v>
      </c>
      <c r="AC797" t="s">
        <v>203</v>
      </c>
      <c r="AD797" t="s">
        <v>82</v>
      </c>
      <c r="AE797" s="4" t="s">
        <v>13032</v>
      </c>
      <c r="AF797" s="3">
        <v>5000000</v>
      </c>
      <c r="AG797" t="s">
        <v>19447</v>
      </c>
      <c r="AH797" t="s">
        <v>13033</v>
      </c>
      <c r="AI797" t="s">
        <v>13034</v>
      </c>
      <c r="AJ797" t="s">
        <v>13035</v>
      </c>
      <c r="AK797" t="s">
        <v>13036</v>
      </c>
      <c r="AL797" t="s">
        <v>11921</v>
      </c>
      <c r="AM797" t="s">
        <v>13037</v>
      </c>
      <c r="AN797" t="s">
        <v>13038</v>
      </c>
      <c r="AO797" t="s">
        <v>11924</v>
      </c>
      <c r="AP797" t="s">
        <v>13039</v>
      </c>
      <c r="AQ797" t="s">
        <v>13040</v>
      </c>
      <c r="AR797">
        <v>0.35</v>
      </c>
      <c r="AS797" t="s">
        <v>890</v>
      </c>
      <c r="AT797">
        <v>0</v>
      </c>
      <c r="AU797">
        <v>942397.25029649236</v>
      </c>
      <c r="AV797">
        <v>584842.99058016436</v>
      </c>
      <c r="AW797">
        <v>554.65898000000004</v>
      </c>
      <c r="AX797">
        <v>451.22427166864298</v>
      </c>
      <c r="AY797">
        <v>2611.2874461926449</v>
      </c>
      <c r="AZ797">
        <v>10218.489220777004</v>
      </c>
      <c r="BF797">
        <v>1727</v>
      </c>
      <c r="BG797" t="s">
        <v>13041</v>
      </c>
      <c r="BJ797" s="1"/>
    </row>
    <row r="798" spans="1:63" ht="30.75" x14ac:dyDescent="0.3">
      <c r="A798">
        <v>8648</v>
      </c>
      <c r="B798" t="s">
        <v>13042</v>
      </c>
      <c r="C798" t="s">
        <v>13043</v>
      </c>
      <c r="D798" t="s">
        <v>13044</v>
      </c>
      <c r="E798" t="s">
        <v>13045</v>
      </c>
      <c r="F798" s="1">
        <v>45107</v>
      </c>
      <c r="G798" s="1">
        <v>45107</v>
      </c>
      <c r="H798" t="s">
        <v>119</v>
      </c>
      <c r="I798" t="s">
        <v>616</v>
      </c>
      <c r="J798" t="s">
        <v>2811</v>
      </c>
      <c r="K798" t="s">
        <v>100</v>
      </c>
      <c r="L798" t="s">
        <v>132</v>
      </c>
      <c r="N798" t="s">
        <v>6846</v>
      </c>
      <c r="P798" t="s">
        <v>13046</v>
      </c>
      <c r="Q798" t="s">
        <v>13047</v>
      </c>
      <c r="R798" t="s">
        <v>7347</v>
      </c>
      <c r="S798" t="s">
        <v>13048</v>
      </c>
      <c r="T798" t="s">
        <v>6869</v>
      </c>
      <c r="U798" t="s">
        <v>6870</v>
      </c>
      <c r="V798" t="s">
        <v>6651</v>
      </c>
      <c r="W798" t="s">
        <v>6652</v>
      </c>
      <c r="Z798">
        <v>483</v>
      </c>
      <c r="AA798" t="s">
        <v>201</v>
      </c>
      <c r="AB798" t="s">
        <v>202</v>
      </c>
      <c r="AC798" t="s">
        <v>203</v>
      </c>
      <c r="AD798" t="s">
        <v>82</v>
      </c>
      <c r="AE798" s="4" t="s">
        <v>13049</v>
      </c>
      <c r="AF798" s="3">
        <v>7000000</v>
      </c>
      <c r="AG798" t="s">
        <v>19447</v>
      </c>
      <c r="AH798" t="s">
        <v>13050</v>
      </c>
      <c r="AI798" t="s">
        <v>13051</v>
      </c>
      <c r="AJ798" t="s">
        <v>13052</v>
      </c>
      <c r="AK798" t="s">
        <v>13053</v>
      </c>
      <c r="AL798" t="s">
        <v>943</v>
      </c>
      <c r="AM798" t="s">
        <v>13054</v>
      </c>
      <c r="AN798" t="s">
        <v>13055</v>
      </c>
      <c r="AO798" t="s">
        <v>13056</v>
      </c>
      <c r="AP798" t="s">
        <v>13057</v>
      </c>
      <c r="AQ798" t="s">
        <v>13058</v>
      </c>
      <c r="AR798">
        <v>0.54</v>
      </c>
      <c r="AS798" t="s">
        <v>890</v>
      </c>
      <c r="AT798">
        <v>0</v>
      </c>
      <c r="AU798">
        <v>42054.653394480789</v>
      </c>
      <c r="AV798">
        <v>36794.807084071457</v>
      </c>
      <c r="AW798">
        <v>944.56500000000005</v>
      </c>
      <c r="AX798">
        <v>328.33920000000001</v>
      </c>
      <c r="BA798">
        <v>273.61599999999999</v>
      </c>
      <c r="BB798">
        <v>153.69954021139404</v>
      </c>
      <c r="BD798">
        <v>134.47607992248794</v>
      </c>
      <c r="BF798">
        <v>812</v>
      </c>
      <c r="BG798" t="s">
        <v>13059</v>
      </c>
      <c r="BH798" t="s">
        <v>13060</v>
      </c>
      <c r="BJ798" s="1"/>
    </row>
    <row r="799" spans="1:63" x14ac:dyDescent="0.25">
      <c r="A799">
        <v>8649</v>
      </c>
      <c r="B799" t="s">
        <v>13061</v>
      </c>
      <c r="C799" t="s">
        <v>13062</v>
      </c>
      <c r="D799" t="s">
        <v>13063</v>
      </c>
      <c r="F799" s="1">
        <v>45076</v>
      </c>
      <c r="G799" s="1">
        <v>45076</v>
      </c>
      <c r="H799" t="s">
        <v>98</v>
      </c>
      <c r="I799" t="s">
        <v>66</v>
      </c>
      <c r="K799" t="s">
        <v>303</v>
      </c>
      <c r="L799" t="s">
        <v>303</v>
      </c>
      <c r="N799" t="s">
        <v>6939</v>
      </c>
      <c r="P799" t="s">
        <v>7204</v>
      </c>
      <c r="Q799" t="s">
        <v>7205</v>
      </c>
      <c r="R799" t="s">
        <v>5395</v>
      </c>
      <c r="S799" t="s">
        <v>7206</v>
      </c>
      <c r="T799" t="s">
        <v>7207</v>
      </c>
      <c r="U799" t="s">
        <v>7208</v>
      </c>
      <c r="V799" t="s">
        <v>6439</v>
      </c>
      <c r="W799" t="s">
        <v>6440</v>
      </c>
      <c r="X799" t="s">
        <v>6441</v>
      </c>
      <c r="Y799" t="s">
        <v>1671</v>
      </c>
      <c r="Z799">
        <v>483</v>
      </c>
      <c r="AA799" t="s">
        <v>201</v>
      </c>
      <c r="AB799" t="s">
        <v>202</v>
      </c>
      <c r="AC799" t="s">
        <v>203</v>
      </c>
      <c r="AD799" t="s">
        <v>82</v>
      </c>
      <c r="AE799" s="4"/>
      <c r="AR799">
        <v>0.09</v>
      </c>
      <c r="AS799" t="s">
        <v>154</v>
      </c>
      <c r="AT799">
        <v>1</v>
      </c>
      <c r="AU799">
        <v>0</v>
      </c>
      <c r="AV799">
        <v>0</v>
      </c>
      <c r="BF799">
        <v>781</v>
      </c>
      <c r="BG799" t="s">
        <v>13064</v>
      </c>
      <c r="BJ799" s="1"/>
    </row>
    <row r="800" spans="1:63" ht="16.5" x14ac:dyDescent="0.3">
      <c r="A800">
        <v>8650</v>
      </c>
      <c r="B800" t="s">
        <v>13065</v>
      </c>
      <c r="C800" t="s">
        <v>13066</v>
      </c>
      <c r="D800" t="s">
        <v>13067</v>
      </c>
      <c r="E800" t="s">
        <v>13068</v>
      </c>
      <c r="F800" s="1">
        <v>44196</v>
      </c>
      <c r="G800" s="1">
        <v>44196</v>
      </c>
      <c r="H800" t="s">
        <v>98</v>
      </c>
      <c r="I800" t="s">
        <v>616</v>
      </c>
      <c r="J800" t="s">
        <v>2811</v>
      </c>
      <c r="K800" t="s">
        <v>133</v>
      </c>
      <c r="L800" t="s">
        <v>133</v>
      </c>
      <c r="P800" t="s">
        <v>6514</v>
      </c>
      <c r="Q800" t="s">
        <v>6515</v>
      </c>
      <c r="R800" t="s">
        <v>6435</v>
      </c>
      <c r="S800" t="s">
        <v>6516</v>
      </c>
      <c r="T800" t="s">
        <v>6437</v>
      </c>
      <c r="U800" t="s">
        <v>6438</v>
      </c>
      <c r="V800" t="s">
        <v>6439</v>
      </c>
      <c r="W800" t="s">
        <v>6440</v>
      </c>
      <c r="X800" t="s">
        <v>6441</v>
      </c>
      <c r="Y800" t="s">
        <v>1671</v>
      </c>
      <c r="Z800">
        <v>483</v>
      </c>
      <c r="AA800" t="s">
        <v>201</v>
      </c>
      <c r="AB800" t="s">
        <v>202</v>
      </c>
      <c r="AC800" t="s">
        <v>203</v>
      </c>
      <c r="AD800" t="s">
        <v>82</v>
      </c>
      <c r="AE800" s="4" t="s">
        <v>13069</v>
      </c>
      <c r="AF800" s="3">
        <v>3814894.39</v>
      </c>
      <c r="AG800" t="s">
        <v>19447</v>
      </c>
      <c r="AH800" t="s">
        <v>13070</v>
      </c>
      <c r="AI800" t="s">
        <v>6614</v>
      </c>
      <c r="AJ800" t="s">
        <v>13071</v>
      </c>
      <c r="AK800" t="s">
        <v>13072</v>
      </c>
      <c r="AL800" t="s">
        <v>13073</v>
      </c>
      <c r="AM800" t="s">
        <v>13074</v>
      </c>
      <c r="AN800" t="s">
        <v>6524</v>
      </c>
      <c r="AO800" t="s">
        <v>11796</v>
      </c>
      <c r="AP800" t="s">
        <v>6525</v>
      </c>
      <c r="AQ800" t="s">
        <v>13075</v>
      </c>
      <c r="AR800">
        <v>0.49</v>
      </c>
      <c r="AS800" t="s">
        <v>94</v>
      </c>
      <c r="AT800">
        <v>0</v>
      </c>
      <c r="AU800">
        <v>7445.3434747529591</v>
      </c>
      <c r="AV800">
        <v>5499.6777551831374</v>
      </c>
      <c r="AX800">
        <v>331.01379413483602</v>
      </c>
      <c r="AY800">
        <v>0</v>
      </c>
      <c r="AZ800">
        <v>0</v>
      </c>
      <c r="BA800">
        <v>183.63039897980332</v>
      </c>
      <c r="BB800">
        <v>40.545266557809086</v>
      </c>
      <c r="BC800">
        <v>40.545266557809086</v>
      </c>
      <c r="BD800">
        <v>29.949713041728032</v>
      </c>
      <c r="BE800">
        <v>29.949713041728032</v>
      </c>
      <c r="BF800">
        <v>-99</v>
      </c>
      <c r="BJ800" s="1"/>
    </row>
    <row r="801" spans="1:63" x14ac:dyDescent="0.25">
      <c r="A801">
        <v>8651</v>
      </c>
      <c r="B801" t="s">
        <v>13076</v>
      </c>
      <c r="C801" t="s">
        <v>13077</v>
      </c>
      <c r="D801" t="s">
        <v>13078</v>
      </c>
      <c r="E801" t="s">
        <v>13079</v>
      </c>
      <c r="F801" s="1">
        <v>45199</v>
      </c>
      <c r="G801" s="1">
        <v>45199</v>
      </c>
      <c r="H801" t="s">
        <v>98</v>
      </c>
      <c r="I801" t="s">
        <v>616</v>
      </c>
      <c r="J801" t="s">
        <v>2811</v>
      </c>
      <c r="K801" t="s">
        <v>99</v>
      </c>
      <c r="L801" t="s">
        <v>99</v>
      </c>
      <c r="P801" t="s">
        <v>6514</v>
      </c>
      <c r="Q801" t="s">
        <v>6515</v>
      </c>
      <c r="R801" t="s">
        <v>6435</v>
      </c>
      <c r="S801" t="s">
        <v>6516</v>
      </c>
      <c r="T801" t="s">
        <v>6437</v>
      </c>
      <c r="U801" t="s">
        <v>6438</v>
      </c>
      <c r="V801" t="s">
        <v>6439</v>
      </c>
      <c r="W801" t="s">
        <v>6440</v>
      </c>
      <c r="X801" t="s">
        <v>6441</v>
      </c>
      <c r="Y801" t="s">
        <v>1671</v>
      </c>
      <c r="Z801">
        <v>483</v>
      </c>
      <c r="AA801" t="s">
        <v>201</v>
      </c>
      <c r="AB801" t="s">
        <v>202</v>
      </c>
      <c r="AC801" t="s">
        <v>203</v>
      </c>
      <c r="AD801" t="s">
        <v>82</v>
      </c>
      <c r="AE801" s="4" t="s">
        <v>13069</v>
      </c>
      <c r="AF801" s="5">
        <v>3814894.39</v>
      </c>
      <c r="AG801" t="s">
        <v>19447</v>
      </c>
      <c r="AH801" t="s">
        <v>13080</v>
      </c>
      <c r="AI801" t="s">
        <v>13081</v>
      </c>
      <c r="AJ801" t="s">
        <v>13082</v>
      </c>
      <c r="AK801" t="s">
        <v>13083</v>
      </c>
      <c r="AL801" t="s">
        <v>13073</v>
      </c>
      <c r="AM801" t="s">
        <v>13074</v>
      </c>
      <c r="AN801" t="s">
        <v>6524</v>
      </c>
      <c r="AO801" t="s">
        <v>6506</v>
      </c>
      <c r="AP801" t="s">
        <v>6525</v>
      </c>
      <c r="AQ801" t="s">
        <v>13084</v>
      </c>
      <c r="AR801">
        <v>0.25</v>
      </c>
      <c r="AS801" t="s">
        <v>94</v>
      </c>
      <c r="AT801">
        <v>0</v>
      </c>
      <c r="AU801">
        <v>22410.684198422339</v>
      </c>
      <c r="AV801">
        <v>9929.1896713949682</v>
      </c>
      <c r="AW801">
        <v>465.89793000000003</v>
      </c>
      <c r="AX801">
        <v>846.11560093570608</v>
      </c>
      <c r="AY801">
        <v>0</v>
      </c>
      <c r="AZ801">
        <v>0</v>
      </c>
      <c r="BA801">
        <v>469.38389920865342</v>
      </c>
      <c r="BB801">
        <v>47.744893329756522</v>
      </c>
      <c r="BC801">
        <v>47.744893329756522</v>
      </c>
      <c r="BD801">
        <v>21.153664810690881</v>
      </c>
      <c r="BE801">
        <v>21.153664810690881</v>
      </c>
      <c r="BF801">
        <v>904</v>
      </c>
      <c r="BG801" t="s">
        <v>13085</v>
      </c>
      <c r="BJ801" s="1"/>
    </row>
    <row r="802" spans="1:63" x14ac:dyDescent="0.25">
      <c r="A802">
        <v>8652</v>
      </c>
      <c r="B802" t="s">
        <v>13086</v>
      </c>
      <c r="C802" t="s">
        <v>13087</v>
      </c>
      <c r="D802" t="s">
        <v>13088</v>
      </c>
      <c r="E802" t="s">
        <v>13089</v>
      </c>
      <c r="F802" s="1">
        <v>44560</v>
      </c>
      <c r="G802" s="1">
        <v>44560</v>
      </c>
      <c r="H802" t="s">
        <v>119</v>
      </c>
      <c r="I802" t="s">
        <v>616</v>
      </c>
      <c r="J802" t="s">
        <v>5920</v>
      </c>
      <c r="K802" t="s">
        <v>100</v>
      </c>
      <c r="L802" t="s">
        <v>100</v>
      </c>
      <c r="N802" t="s">
        <v>9165</v>
      </c>
      <c r="O802" t="s">
        <v>13090</v>
      </c>
      <c r="P802" t="s">
        <v>9167</v>
      </c>
      <c r="Q802" t="s">
        <v>9168</v>
      </c>
      <c r="R802" t="s">
        <v>9169</v>
      </c>
      <c r="S802" t="s">
        <v>9170</v>
      </c>
      <c r="T802" t="s">
        <v>9171</v>
      </c>
      <c r="U802" t="s">
        <v>9172</v>
      </c>
      <c r="V802" t="s">
        <v>9173</v>
      </c>
      <c r="W802" t="s">
        <v>9174</v>
      </c>
      <c r="X802" t="s">
        <v>9175</v>
      </c>
      <c r="Y802" t="s">
        <v>1755</v>
      </c>
      <c r="Z802">
        <v>484</v>
      </c>
      <c r="AA802" t="s">
        <v>9176</v>
      </c>
      <c r="AB802" t="s">
        <v>9177</v>
      </c>
      <c r="AC802" t="s">
        <v>9178</v>
      </c>
      <c r="AD802" t="s">
        <v>8926</v>
      </c>
      <c r="AE802" s="4"/>
      <c r="AR802">
        <v>0.36</v>
      </c>
      <c r="AS802" t="s">
        <v>94</v>
      </c>
      <c r="AT802">
        <v>0</v>
      </c>
      <c r="AU802">
        <v>43739.434058012434</v>
      </c>
      <c r="AV802">
        <v>24975.363581901129</v>
      </c>
      <c r="AW802">
        <v>823.3286599999999</v>
      </c>
      <c r="AX802">
        <v>1241.1626095121283</v>
      </c>
      <c r="AY802">
        <v>461.59278066340943</v>
      </c>
      <c r="AZ802">
        <v>1358.462313333333</v>
      </c>
      <c r="BA802">
        <v>699.96722</v>
      </c>
      <c r="BB802">
        <v>62.487832013065457</v>
      </c>
      <c r="BC802">
        <v>21.248934369486363</v>
      </c>
      <c r="BD802">
        <v>35.68076171038571</v>
      </c>
      <c r="BE802">
        <v>12.133212809795383</v>
      </c>
      <c r="BF802">
        <v>265</v>
      </c>
      <c r="BG802" t="s">
        <v>13091</v>
      </c>
      <c r="BH802" t="s">
        <v>13091</v>
      </c>
      <c r="BJ802" s="1"/>
      <c r="BK802">
        <v>74.153319999999994</v>
      </c>
    </row>
    <row r="803" spans="1:63" x14ac:dyDescent="0.25">
      <c r="A803">
        <v>8653</v>
      </c>
      <c r="B803" t="s">
        <v>13092</v>
      </c>
      <c r="C803" t="s">
        <v>13093</v>
      </c>
      <c r="D803" t="s">
        <v>13094</v>
      </c>
      <c r="E803" t="s">
        <v>13095</v>
      </c>
      <c r="F803" s="1">
        <v>44012</v>
      </c>
      <c r="G803" s="1">
        <v>44377</v>
      </c>
      <c r="H803" t="s">
        <v>65</v>
      </c>
      <c r="I803" t="s">
        <v>639</v>
      </c>
      <c r="J803" t="s">
        <v>1804</v>
      </c>
      <c r="K803" t="s">
        <v>100</v>
      </c>
      <c r="L803" t="s">
        <v>99</v>
      </c>
      <c r="N803" t="s">
        <v>13096</v>
      </c>
      <c r="P803" t="s">
        <v>13097</v>
      </c>
      <c r="Q803" t="s">
        <v>13098</v>
      </c>
      <c r="R803" t="s">
        <v>9082</v>
      </c>
      <c r="S803" t="s">
        <v>13099</v>
      </c>
      <c r="T803" t="s">
        <v>10366</v>
      </c>
      <c r="U803" t="s">
        <v>10367</v>
      </c>
      <c r="V803" t="s">
        <v>10368</v>
      </c>
      <c r="W803" t="s">
        <v>10369</v>
      </c>
      <c r="X803" t="s">
        <v>10370</v>
      </c>
      <c r="Y803" t="s">
        <v>1755</v>
      </c>
      <c r="Z803">
        <v>471</v>
      </c>
      <c r="AA803" t="s">
        <v>9086</v>
      </c>
      <c r="AB803" t="s">
        <v>9087</v>
      </c>
      <c r="AC803" t="s">
        <v>9088</v>
      </c>
      <c r="AD803" t="s">
        <v>8926</v>
      </c>
      <c r="AE803" s="4"/>
      <c r="AR803">
        <v>0.3</v>
      </c>
      <c r="AS803" t="s">
        <v>154</v>
      </c>
      <c r="AT803">
        <v>1</v>
      </c>
      <c r="AU803">
        <v>42616.905028895919</v>
      </c>
      <c r="AV803">
        <v>20474.521920031697</v>
      </c>
      <c r="AX803">
        <v>810.41689475905798</v>
      </c>
      <c r="AY803">
        <v>159.9634449146219</v>
      </c>
      <c r="AZ803">
        <v>1100.4839499999998</v>
      </c>
      <c r="BF803">
        <v>82</v>
      </c>
      <c r="BJ803" s="1"/>
    </row>
    <row r="804" spans="1:63" ht="90" x14ac:dyDescent="0.25">
      <c r="A804">
        <v>8654</v>
      </c>
      <c r="B804" t="s">
        <v>13100</v>
      </c>
      <c r="C804" t="s">
        <v>13101</v>
      </c>
      <c r="D804" t="s">
        <v>13102</v>
      </c>
      <c r="E804" t="s">
        <v>13103</v>
      </c>
      <c r="F804" s="1">
        <v>44530</v>
      </c>
      <c r="G804" s="1">
        <v>44895</v>
      </c>
      <c r="H804" t="s">
        <v>119</v>
      </c>
      <c r="I804" t="s">
        <v>639</v>
      </c>
      <c r="J804" t="s">
        <v>5920</v>
      </c>
      <c r="K804" t="s">
        <v>99</v>
      </c>
      <c r="L804" t="s">
        <v>99</v>
      </c>
      <c r="N804" t="s">
        <v>9078</v>
      </c>
      <c r="P804" t="s">
        <v>9717</v>
      </c>
      <c r="Q804" t="s">
        <v>9718</v>
      </c>
      <c r="R804" t="s">
        <v>9082</v>
      </c>
      <c r="S804" t="s">
        <v>9719</v>
      </c>
      <c r="T804" t="s">
        <v>10366</v>
      </c>
      <c r="U804" t="s">
        <v>10367</v>
      </c>
      <c r="V804" t="s">
        <v>10368</v>
      </c>
      <c r="W804" t="s">
        <v>10369</v>
      </c>
      <c r="X804" t="s">
        <v>10370</v>
      </c>
      <c r="Y804" t="s">
        <v>1755</v>
      </c>
      <c r="Z804">
        <v>471</v>
      </c>
      <c r="AA804" t="s">
        <v>9086</v>
      </c>
      <c r="AB804" t="s">
        <v>9087</v>
      </c>
      <c r="AC804" t="s">
        <v>9088</v>
      </c>
      <c r="AD804" t="s">
        <v>8926</v>
      </c>
      <c r="AE804" s="4" t="s">
        <v>10371</v>
      </c>
      <c r="AH804" t="s">
        <v>10372</v>
      </c>
      <c r="AI804" t="s">
        <v>10373</v>
      </c>
      <c r="AJ804" t="s">
        <v>10374</v>
      </c>
      <c r="AK804" t="s">
        <v>10375</v>
      </c>
      <c r="AL804" t="s">
        <v>10376</v>
      </c>
      <c r="AM804" t="s">
        <v>10377</v>
      </c>
      <c r="AN804" t="s">
        <v>10378</v>
      </c>
      <c r="AO804" t="s">
        <v>10379</v>
      </c>
      <c r="AP804" t="s">
        <v>10380</v>
      </c>
      <c r="AQ804" t="s">
        <v>10381</v>
      </c>
      <c r="AR804">
        <v>0.25</v>
      </c>
      <c r="AS804" t="s">
        <v>94</v>
      </c>
      <c r="AT804">
        <v>0</v>
      </c>
      <c r="AU804">
        <v>210273.26697240394</v>
      </c>
      <c r="AV804">
        <v>92648.5000530283</v>
      </c>
      <c r="AW804">
        <v>417.92755</v>
      </c>
      <c r="AX804">
        <v>1228.344444759058</v>
      </c>
      <c r="AY804">
        <v>159.9634449146219</v>
      </c>
      <c r="AZ804">
        <v>1100.4839499999998</v>
      </c>
      <c r="BA804">
        <v>381.10638</v>
      </c>
      <c r="BB804">
        <v>551.74428455488976</v>
      </c>
      <c r="BC804">
        <v>141.92402765776956</v>
      </c>
      <c r="BD804">
        <v>243.10403843942024</v>
      </c>
      <c r="BE804">
        <v>62.533143053807798</v>
      </c>
      <c r="BF804">
        <v>600</v>
      </c>
      <c r="BG804" t="s">
        <v>13104</v>
      </c>
      <c r="BJ804" s="1"/>
    </row>
    <row r="805" spans="1:63" ht="75" x14ac:dyDescent="0.25">
      <c r="A805">
        <v>8655</v>
      </c>
      <c r="B805" t="s">
        <v>13105</v>
      </c>
      <c r="C805" t="s">
        <v>13106</v>
      </c>
      <c r="D805" t="s">
        <v>13107</v>
      </c>
      <c r="E805" t="s">
        <v>13108</v>
      </c>
      <c r="F805" s="1">
        <v>45260</v>
      </c>
      <c r="G805" s="1">
        <v>45626</v>
      </c>
      <c r="H805" t="s">
        <v>119</v>
      </c>
      <c r="I805" t="s">
        <v>639</v>
      </c>
      <c r="J805" t="s">
        <v>1804</v>
      </c>
      <c r="K805" t="s">
        <v>133</v>
      </c>
      <c r="L805" t="s">
        <v>133</v>
      </c>
      <c r="N805" t="s">
        <v>13096</v>
      </c>
      <c r="P805" t="s">
        <v>13097</v>
      </c>
      <c r="Q805" t="s">
        <v>13098</v>
      </c>
      <c r="R805" t="s">
        <v>9082</v>
      </c>
      <c r="S805" t="s">
        <v>13099</v>
      </c>
      <c r="T805" t="s">
        <v>10366</v>
      </c>
      <c r="U805" t="s">
        <v>10367</v>
      </c>
      <c r="V805" t="s">
        <v>10368</v>
      </c>
      <c r="W805" t="s">
        <v>10369</v>
      </c>
      <c r="X805" t="s">
        <v>10370</v>
      </c>
      <c r="Y805" t="s">
        <v>1755</v>
      </c>
      <c r="Z805">
        <v>471</v>
      </c>
      <c r="AA805" t="s">
        <v>9086</v>
      </c>
      <c r="AB805" t="s">
        <v>9087</v>
      </c>
      <c r="AC805" t="s">
        <v>9088</v>
      </c>
      <c r="AD805" t="s">
        <v>8926</v>
      </c>
      <c r="AE805" s="4" t="s">
        <v>13109</v>
      </c>
      <c r="AH805" t="s">
        <v>13110</v>
      </c>
      <c r="AI805" t="s">
        <v>13111</v>
      </c>
      <c r="AJ805" t="s">
        <v>13112</v>
      </c>
      <c r="AK805" t="s">
        <v>13113</v>
      </c>
      <c r="AL805" t="s">
        <v>10376</v>
      </c>
      <c r="AM805" t="s">
        <v>10377</v>
      </c>
      <c r="AN805" t="s">
        <v>13114</v>
      </c>
      <c r="AO805" t="s">
        <v>13115</v>
      </c>
      <c r="AP805" t="s">
        <v>13116</v>
      </c>
      <c r="AQ805" t="s">
        <v>13117</v>
      </c>
      <c r="AR805">
        <v>0.49</v>
      </c>
      <c r="AS805" t="s">
        <v>94</v>
      </c>
      <c r="AT805">
        <v>0</v>
      </c>
      <c r="AU805">
        <v>138186.87136904386</v>
      </c>
      <c r="AV805">
        <v>94735.347247868514</v>
      </c>
      <c r="AW805">
        <v>7054.1616999999997</v>
      </c>
      <c r="AX805">
        <v>10864.578594759058</v>
      </c>
      <c r="AY805">
        <v>159.9634449146219</v>
      </c>
      <c r="AZ805">
        <v>1100.4839499999998</v>
      </c>
      <c r="BA805">
        <v>9877.4200500000006</v>
      </c>
      <c r="BB805">
        <v>13.990178677178346</v>
      </c>
      <c r="BC805">
        <v>12.587728164597165</v>
      </c>
      <c r="BD805">
        <v>9.5911024101752691</v>
      </c>
      <c r="BE805">
        <v>8.6296388862453632</v>
      </c>
      <c r="BF805">
        <v>1331</v>
      </c>
      <c r="BG805" t="s">
        <v>13118</v>
      </c>
      <c r="BJ805" s="1"/>
    </row>
    <row r="806" spans="1:63" x14ac:dyDescent="0.25">
      <c r="A806">
        <v>8656</v>
      </c>
      <c r="B806" t="s">
        <v>13119</v>
      </c>
      <c r="C806" t="s">
        <v>13120</v>
      </c>
      <c r="D806" t="s">
        <v>13121</v>
      </c>
      <c r="E806" t="s">
        <v>13122</v>
      </c>
      <c r="F806" s="1">
        <v>45260</v>
      </c>
      <c r="G806" s="1">
        <v>45626</v>
      </c>
      <c r="H806" t="s">
        <v>119</v>
      </c>
      <c r="I806" t="s">
        <v>639</v>
      </c>
      <c r="J806" t="s">
        <v>5920</v>
      </c>
      <c r="K806" t="s">
        <v>133</v>
      </c>
      <c r="L806" t="s">
        <v>133</v>
      </c>
      <c r="N806" t="s">
        <v>9078</v>
      </c>
      <c r="P806" t="s">
        <v>9717</v>
      </c>
      <c r="Q806" t="s">
        <v>9718</v>
      </c>
      <c r="R806" t="s">
        <v>9082</v>
      </c>
      <c r="S806" t="s">
        <v>9719</v>
      </c>
      <c r="T806" t="s">
        <v>10366</v>
      </c>
      <c r="U806" t="s">
        <v>10367</v>
      </c>
      <c r="V806" t="s">
        <v>10368</v>
      </c>
      <c r="W806" t="s">
        <v>10369</v>
      </c>
      <c r="X806" t="s">
        <v>10370</v>
      </c>
      <c r="Y806" t="s">
        <v>1755</v>
      </c>
      <c r="Z806">
        <v>471</v>
      </c>
      <c r="AA806" t="s">
        <v>9086</v>
      </c>
      <c r="AB806" t="s">
        <v>9087</v>
      </c>
      <c r="AC806" t="s">
        <v>9088</v>
      </c>
      <c r="AD806" t="s">
        <v>8926</v>
      </c>
      <c r="AE806" s="4"/>
      <c r="AR806">
        <v>0.49</v>
      </c>
      <c r="AS806" t="s">
        <v>94</v>
      </c>
      <c r="AT806">
        <v>0</v>
      </c>
      <c r="AU806">
        <v>213007.36322333681</v>
      </c>
      <c r="AV806">
        <v>156134.75129170652</v>
      </c>
      <c r="AW806">
        <v>445.75199999999995</v>
      </c>
      <c r="AX806">
        <v>1900.6133392035028</v>
      </c>
      <c r="AY806">
        <v>159.9634449146219</v>
      </c>
      <c r="AZ806">
        <v>1100.4839499999998</v>
      </c>
      <c r="BA806">
        <v>1008.7149629629635</v>
      </c>
      <c r="BB806">
        <v>211.16705020182962</v>
      </c>
      <c r="BC806">
        <v>100.98969893935134</v>
      </c>
      <c r="BD806">
        <v>154.78579878807571</v>
      </c>
      <c r="BE806">
        <v>74.025617182009327</v>
      </c>
      <c r="BF806">
        <v>1331</v>
      </c>
      <c r="BJ806" s="1"/>
    </row>
    <row r="807" spans="1:63" ht="60" x14ac:dyDescent="0.25">
      <c r="A807">
        <v>8657</v>
      </c>
      <c r="B807" t="s">
        <v>13123</v>
      </c>
      <c r="C807" t="s">
        <v>13124</v>
      </c>
      <c r="D807" t="s">
        <v>13125</v>
      </c>
      <c r="E807" t="s">
        <v>13126</v>
      </c>
      <c r="F807" s="1">
        <v>45290</v>
      </c>
      <c r="G807" s="1">
        <v>45290</v>
      </c>
      <c r="H807" t="s">
        <v>615</v>
      </c>
      <c r="I807" t="s">
        <v>639</v>
      </c>
      <c r="J807" t="s">
        <v>5920</v>
      </c>
      <c r="K807" t="s">
        <v>99</v>
      </c>
      <c r="L807" t="s">
        <v>99</v>
      </c>
      <c r="M807" t="s">
        <v>303</v>
      </c>
      <c r="N807" t="s">
        <v>9716</v>
      </c>
      <c r="P807" t="s">
        <v>13127</v>
      </c>
      <c r="Q807" t="s">
        <v>13128</v>
      </c>
      <c r="R807" t="s">
        <v>9082</v>
      </c>
      <c r="S807" t="s">
        <v>13129</v>
      </c>
      <c r="T807" t="s">
        <v>13130</v>
      </c>
      <c r="U807" t="s">
        <v>13131</v>
      </c>
      <c r="V807" t="s">
        <v>10368</v>
      </c>
      <c r="W807" t="s">
        <v>10369</v>
      </c>
      <c r="X807" t="s">
        <v>10370</v>
      </c>
      <c r="Y807" t="s">
        <v>1755</v>
      </c>
      <c r="Z807">
        <v>471</v>
      </c>
      <c r="AA807" t="s">
        <v>9086</v>
      </c>
      <c r="AB807" t="s">
        <v>9087</v>
      </c>
      <c r="AC807" t="s">
        <v>9088</v>
      </c>
      <c r="AD807" t="s">
        <v>8926</v>
      </c>
      <c r="AE807" s="4" t="s">
        <v>13132</v>
      </c>
      <c r="AH807" t="s">
        <v>13133</v>
      </c>
      <c r="AI807" t="s">
        <v>13134</v>
      </c>
      <c r="AJ807" t="s">
        <v>13135</v>
      </c>
      <c r="AK807" t="s">
        <v>13136</v>
      </c>
      <c r="AL807" t="s">
        <v>13137</v>
      </c>
      <c r="AM807" t="s">
        <v>13138</v>
      </c>
      <c r="AN807" t="s">
        <v>13139</v>
      </c>
      <c r="AO807" t="s">
        <v>13140</v>
      </c>
      <c r="AP807" t="s">
        <v>13141</v>
      </c>
      <c r="AQ807" t="s">
        <v>13142</v>
      </c>
      <c r="AR807">
        <v>0.25</v>
      </c>
      <c r="AS807" t="s">
        <v>94</v>
      </c>
      <c r="AT807">
        <v>0</v>
      </c>
      <c r="AU807">
        <v>-4909.8399437000144</v>
      </c>
      <c r="AV807">
        <v>0</v>
      </c>
      <c r="AW807">
        <v>28.656839999999999</v>
      </c>
      <c r="AX807">
        <v>1362.8763410913857</v>
      </c>
      <c r="AY807">
        <v>536.56108283459514</v>
      </c>
      <c r="AZ807">
        <v>1088.7069979999999</v>
      </c>
      <c r="BA807">
        <v>1023.87662</v>
      </c>
      <c r="BB807">
        <v>-4.795343352698116</v>
      </c>
      <c r="BC807">
        <v>-2.3240925953729583</v>
      </c>
      <c r="BD807">
        <v>0</v>
      </c>
      <c r="BE807">
        <v>0</v>
      </c>
      <c r="BF807">
        <v>995</v>
      </c>
      <c r="BJ807" s="1"/>
    </row>
    <row r="808" spans="1:63" ht="60" x14ac:dyDescent="0.25">
      <c r="A808">
        <v>8658</v>
      </c>
      <c r="B808" t="s">
        <v>13143</v>
      </c>
      <c r="C808" t="s">
        <v>13144</v>
      </c>
      <c r="D808" t="s">
        <v>13145</v>
      </c>
      <c r="E808" t="s">
        <v>13146</v>
      </c>
      <c r="F808" s="1">
        <v>44439</v>
      </c>
      <c r="G808" s="1">
        <v>44439</v>
      </c>
      <c r="H808" t="s">
        <v>119</v>
      </c>
      <c r="I808" t="s">
        <v>639</v>
      </c>
      <c r="J808" t="s">
        <v>5920</v>
      </c>
      <c r="K808" t="s">
        <v>99</v>
      </c>
      <c r="L808" t="s">
        <v>99</v>
      </c>
      <c r="M808" t="s">
        <v>303</v>
      </c>
      <c r="N808" t="s">
        <v>9716</v>
      </c>
      <c r="P808" t="s">
        <v>13127</v>
      </c>
      <c r="Q808" t="s">
        <v>13128</v>
      </c>
      <c r="R808" t="s">
        <v>9082</v>
      </c>
      <c r="S808" t="s">
        <v>13129</v>
      </c>
      <c r="T808" t="s">
        <v>13130</v>
      </c>
      <c r="U808" t="s">
        <v>13131</v>
      </c>
      <c r="V808" t="s">
        <v>10368</v>
      </c>
      <c r="W808" t="s">
        <v>10369</v>
      </c>
      <c r="X808" t="s">
        <v>10370</v>
      </c>
      <c r="Y808" t="s">
        <v>1755</v>
      </c>
      <c r="Z808">
        <v>471</v>
      </c>
      <c r="AA808" t="s">
        <v>9086</v>
      </c>
      <c r="AB808" t="s">
        <v>9087</v>
      </c>
      <c r="AC808" t="s">
        <v>9088</v>
      </c>
      <c r="AD808" t="s">
        <v>8926</v>
      </c>
      <c r="AE808" s="4" t="s">
        <v>13132</v>
      </c>
      <c r="AH808" t="s">
        <v>13133</v>
      </c>
      <c r="AI808" t="s">
        <v>13147</v>
      </c>
      <c r="AJ808" t="s">
        <v>13135</v>
      </c>
      <c r="AK808" t="s">
        <v>13136</v>
      </c>
      <c r="AL808" t="s">
        <v>13148</v>
      </c>
      <c r="AM808" t="s">
        <v>13138</v>
      </c>
      <c r="AN808" t="s">
        <v>13139</v>
      </c>
      <c r="AO808" t="s">
        <v>13140</v>
      </c>
      <c r="AP808" t="s">
        <v>13141</v>
      </c>
      <c r="AQ808" t="s">
        <v>13149</v>
      </c>
      <c r="AR808">
        <v>0.25</v>
      </c>
      <c r="AS808" t="s">
        <v>94</v>
      </c>
      <c r="AT808">
        <v>0</v>
      </c>
      <c r="AU808">
        <v>114487.78110489002</v>
      </c>
      <c r="AV808">
        <v>46347.863236020603</v>
      </c>
      <c r="AW808">
        <v>7617.2998158999999</v>
      </c>
      <c r="AX808">
        <v>8951.5193169913855</v>
      </c>
      <c r="AY808">
        <v>536.56108283459514</v>
      </c>
      <c r="AZ808">
        <v>1167.4243779999999</v>
      </c>
      <c r="BA808">
        <v>5098.7906174</v>
      </c>
      <c r="BB808">
        <v>22.453909112131804</v>
      </c>
      <c r="BC808">
        <v>18.270643632389724</v>
      </c>
      <c r="BD808">
        <v>9.0899718607497029</v>
      </c>
      <c r="BE808">
        <v>7.3964687247476117</v>
      </c>
      <c r="BF808">
        <v>144</v>
      </c>
      <c r="BH808" t="s">
        <v>13150</v>
      </c>
      <c r="BJ808" s="1"/>
      <c r="BK808">
        <v>78.717380000000006</v>
      </c>
    </row>
    <row r="809" spans="1:63" ht="30" x14ac:dyDescent="0.25">
      <c r="A809">
        <v>8660</v>
      </c>
      <c r="B809" t="s">
        <v>13151</v>
      </c>
      <c r="C809" t="s">
        <v>13152</v>
      </c>
      <c r="D809" t="s">
        <v>13153</v>
      </c>
      <c r="E809" t="s">
        <v>13154</v>
      </c>
      <c r="F809" s="1">
        <v>45015</v>
      </c>
      <c r="G809" s="1">
        <v>45381</v>
      </c>
      <c r="H809" t="s">
        <v>119</v>
      </c>
      <c r="I809" t="s">
        <v>639</v>
      </c>
      <c r="J809" t="s">
        <v>5920</v>
      </c>
      <c r="K809" t="s">
        <v>100</v>
      </c>
      <c r="L809" t="s">
        <v>100</v>
      </c>
      <c r="N809" t="s">
        <v>9716</v>
      </c>
      <c r="P809" t="s">
        <v>13155</v>
      </c>
      <c r="Q809" t="s">
        <v>13156</v>
      </c>
      <c r="R809" t="s">
        <v>9082</v>
      </c>
      <c r="S809" t="s">
        <v>13157</v>
      </c>
      <c r="T809" t="s">
        <v>13158</v>
      </c>
      <c r="U809" t="s">
        <v>13159</v>
      </c>
      <c r="V809" t="s">
        <v>10368</v>
      </c>
      <c r="W809" t="s">
        <v>10369</v>
      </c>
      <c r="X809" t="s">
        <v>10370</v>
      </c>
      <c r="Y809" t="s">
        <v>1755</v>
      </c>
      <c r="Z809">
        <v>471</v>
      </c>
      <c r="AA809" t="s">
        <v>9086</v>
      </c>
      <c r="AB809" t="s">
        <v>9087</v>
      </c>
      <c r="AC809" t="s">
        <v>9088</v>
      </c>
      <c r="AD809" t="s">
        <v>8926</v>
      </c>
      <c r="AE809" s="4" t="s">
        <v>13160</v>
      </c>
      <c r="AH809" t="s">
        <v>13161</v>
      </c>
      <c r="AI809" t="s">
        <v>13162</v>
      </c>
      <c r="AJ809" t="s">
        <v>13163</v>
      </c>
      <c r="AK809" t="s">
        <v>13164</v>
      </c>
      <c r="AL809" t="s">
        <v>13165</v>
      </c>
      <c r="AM809" t="s">
        <v>13166</v>
      </c>
      <c r="AN809" t="s">
        <v>13167</v>
      </c>
      <c r="AO809" t="s">
        <v>13168</v>
      </c>
      <c r="AP809" t="s">
        <v>13169</v>
      </c>
      <c r="AQ809" t="s">
        <v>13170</v>
      </c>
      <c r="AR809">
        <v>0.36</v>
      </c>
      <c r="AS809" t="s">
        <v>94</v>
      </c>
      <c r="AT809">
        <v>0</v>
      </c>
      <c r="AU809">
        <v>115585.48197258223</v>
      </c>
      <c r="AV809">
        <v>64715.481345907901</v>
      </c>
      <c r="AW809">
        <v>3997.8660799999998</v>
      </c>
      <c r="AX809">
        <v>5485.3175085714302</v>
      </c>
      <c r="AY809">
        <v>393.76059655131053</v>
      </c>
      <c r="AZ809">
        <v>2683.6039457142851</v>
      </c>
      <c r="BA809">
        <v>3781.3575599999999</v>
      </c>
      <c r="BB809">
        <v>30.567191845402267</v>
      </c>
      <c r="BC809">
        <v>17.878757958638715</v>
      </c>
      <c r="BD809">
        <v>17.11435121356466</v>
      </c>
      <c r="BE809">
        <v>10.010188195042899</v>
      </c>
      <c r="BF809">
        <v>1086</v>
      </c>
      <c r="BG809" t="s">
        <v>13171</v>
      </c>
      <c r="BH809" t="s">
        <v>13171</v>
      </c>
      <c r="BJ809" s="1"/>
      <c r="BK809">
        <v>48.335230000000003</v>
      </c>
    </row>
    <row r="810" spans="1:63" ht="75" x14ac:dyDescent="0.25">
      <c r="A810">
        <v>8661</v>
      </c>
      <c r="B810" t="s">
        <v>13172</v>
      </c>
      <c r="C810" t="s">
        <v>13173</v>
      </c>
      <c r="D810" t="s">
        <v>13174</v>
      </c>
      <c r="E810" t="s">
        <v>13175</v>
      </c>
      <c r="F810" s="1">
        <v>44469</v>
      </c>
      <c r="G810" s="1">
        <v>44834</v>
      </c>
      <c r="H810" t="s">
        <v>119</v>
      </c>
      <c r="I810" t="s">
        <v>639</v>
      </c>
      <c r="J810" t="s">
        <v>1804</v>
      </c>
      <c r="K810" t="s">
        <v>99</v>
      </c>
      <c r="L810" t="s">
        <v>99</v>
      </c>
      <c r="N810" t="s">
        <v>13096</v>
      </c>
      <c r="P810" t="s">
        <v>13097</v>
      </c>
      <c r="Q810" t="s">
        <v>13098</v>
      </c>
      <c r="R810" t="s">
        <v>9082</v>
      </c>
      <c r="S810" t="s">
        <v>13099</v>
      </c>
      <c r="T810" t="s">
        <v>10366</v>
      </c>
      <c r="U810" t="s">
        <v>10367</v>
      </c>
      <c r="V810" t="s">
        <v>10368</v>
      </c>
      <c r="W810" t="s">
        <v>10369</v>
      </c>
      <c r="X810" t="s">
        <v>10370</v>
      </c>
      <c r="Y810" t="s">
        <v>1755</v>
      </c>
      <c r="Z810">
        <v>471</v>
      </c>
      <c r="AA810" t="s">
        <v>9086</v>
      </c>
      <c r="AB810" t="s">
        <v>9087</v>
      </c>
      <c r="AC810" t="s">
        <v>9088</v>
      </c>
      <c r="AD810" t="s">
        <v>8926</v>
      </c>
      <c r="AE810" s="4" t="s">
        <v>13176</v>
      </c>
      <c r="AH810" t="s">
        <v>13177</v>
      </c>
      <c r="AI810" t="s">
        <v>13178</v>
      </c>
      <c r="AJ810" t="s">
        <v>13179</v>
      </c>
      <c r="AK810" t="s">
        <v>13180</v>
      </c>
      <c r="AL810" t="s">
        <v>13181</v>
      </c>
      <c r="AM810" t="s">
        <v>13182</v>
      </c>
      <c r="AN810" t="s">
        <v>13183</v>
      </c>
      <c r="AO810" t="s">
        <v>13115</v>
      </c>
      <c r="AP810" t="s">
        <v>13184</v>
      </c>
      <c r="AQ810" t="s">
        <v>13185</v>
      </c>
      <c r="AR810">
        <v>0.25</v>
      </c>
      <c r="AS810" t="s">
        <v>94</v>
      </c>
      <c r="AT810">
        <v>0</v>
      </c>
      <c r="AU810">
        <v>39447.264884022981</v>
      </c>
      <c r="AV810">
        <v>16497.76292459144</v>
      </c>
      <c r="AW810">
        <v>1197.1276800000001</v>
      </c>
      <c r="AX810">
        <v>2007.5445747590579</v>
      </c>
      <c r="AY810">
        <v>159.9634449146219</v>
      </c>
      <c r="AZ810">
        <v>1100.4839499999998</v>
      </c>
      <c r="BA810">
        <v>1042.47876</v>
      </c>
      <c r="BB810">
        <v>37.839873959660324</v>
      </c>
      <c r="BC810">
        <v>18.407816757587437</v>
      </c>
      <c r="BD810">
        <v>15.825514684434854</v>
      </c>
      <c r="BE810">
        <v>7.6985767636579352</v>
      </c>
      <c r="BF810">
        <v>539</v>
      </c>
      <c r="BG810" t="s">
        <v>13186</v>
      </c>
      <c r="BJ810" s="1"/>
    </row>
    <row r="811" spans="1:63" x14ac:dyDescent="0.25">
      <c r="A811">
        <v>8662</v>
      </c>
      <c r="B811" t="s">
        <v>13187</v>
      </c>
      <c r="C811" t="s">
        <v>13188</v>
      </c>
      <c r="D811" t="s">
        <v>13189</v>
      </c>
      <c r="E811" t="s">
        <v>13190</v>
      </c>
      <c r="F811" s="1">
        <v>44469</v>
      </c>
      <c r="G811" s="1">
        <v>44834</v>
      </c>
      <c r="H811" t="s">
        <v>119</v>
      </c>
      <c r="I811" t="s">
        <v>639</v>
      </c>
      <c r="J811" t="s">
        <v>5920</v>
      </c>
      <c r="K811" t="s">
        <v>99</v>
      </c>
      <c r="L811" t="s">
        <v>133</v>
      </c>
      <c r="N811" t="s">
        <v>9078</v>
      </c>
      <c r="P811" t="s">
        <v>9717</v>
      </c>
      <c r="Q811" t="s">
        <v>9718</v>
      </c>
      <c r="R811" t="s">
        <v>9082</v>
      </c>
      <c r="S811" t="s">
        <v>9719</v>
      </c>
      <c r="T811" t="s">
        <v>10366</v>
      </c>
      <c r="U811" t="s">
        <v>10367</v>
      </c>
      <c r="V811" t="s">
        <v>10368</v>
      </c>
      <c r="W811" t="s">
        <v>10369</v>
      </c>
      <c r="X811" t="s">
        <v>10370</v>
      </c>
      <c r="Y811" t="s">
        <v>1755</v>
      </c>
      <c r="Z811">
        <v>471</v>
      </c>
      <c r="AA811" t="s">
        <v>9086</v>
      </c>
      <c r="AB811" t="s">
        <v>9087</v>
      </c>
      <c r="AC811" t="s">
        <v>9088</v>
      </c>
      <c r="AD811" t="s">
        <v>8926</v>
      </c>
      <c r="AE811" s="4"/>
      <c r="AR811">
        <v>0.35</v>
      </c>
      <c r="AS811" t="s">
        <v>890</v>
      </c>
      <c r="AT811">
        <v>0</v>
      </c>
      <c r="AU811">
        <v>26228.505678057707</v>
      </c>
      <c r="AV811">
        <v>15024.109086887622</v>
      </c>
      <c r="AW811">
        <v>1004.5145399999999</v>
      </c>
      <c r="AX811">
        <v>1814.9314347590578</v>
      </c>
      <c r="AY811">
        <v>159.9634449146219</v>
      </c>
      <c r="AZ811">
        <v>1100.4839499999998</v>
      </c>
      <c r="BA811">
        <v>912.46160999999995</v>
      </c>
      <c r="BB811">
        <v>28.744777194579953</v>
      </c>
      <c r="BC811">
        <v>13.029913078254193</v>
      </c>
      <c r="BD811">
        <v>16.465469804135235</v>
      </c>
      <c r="BE811">
        <v>7.4637433746035455</v>
      </c>
      <c r="BF811">
        <v>539</v>
      </c>
      <c r="BG811" t="s">
        <v>13191</v>
      </c>
      <c r="BJ811" s="1"/>
    </row>
    <row r="812" spans="1:63" x14ac:dyDescent="0.25">
      <c r="A812">
        <v>8663</v>
      </c>
      <c r="B812" t="s">
        <v>13192</v>
      </c>
      <c r="C812" t="s">
        <v>13193</v>
      </c>
      <c r="D812" t="s">
        <v>13194</v>
      </c>
      <c r="E812" t="s">
        <v>13195</v>
      </c>
      <c r="F812" s="1">
        <v>44925</v>
      </c>
      <c r="G812" s="1">
        <v>45290</v>
      </c>
      <c r="H812" t="s">
        <v>119</v>
      </c>
      <c r="I812" t="s">
        <v>639</v>
      </c>
      <c r="J812" t="s">
        <v>5920</v>
      </c>
      <c r="K812" t="s">
        <v>99</v>
      </c>
      <c r="L812" t="s">
        <v>99</v>
      </c>
      <c r="N812" t="s">
        <v>9078</v>
      </c>
      <c r="P812" t="s">
        <v>9717</v>
      </c>
      <c r="Q812" t="s">
        <v>9718</v>
      </c>
      <c r="R812" t="s">
        <v>9082</v>
      </c>
      <c r="S812" t="s">
        <v>9719</v>
      </c>
      <c r="T812" t="s">
        <v>10366</v>
      </c>
      <c r="U812" t="s">
        <v>10367</v>
      </c>
      <c r="V812" t="s">
        <v>10368</v>
      </c>
      <c r="W812" t="s">
        <v>10369</v>
      </c>
      <c r="X812" t="s">
        <v>10370</v>
      </c>
      <c r="Y812" t="s">
        <v>1755</v>
      </c>
      <c r="Z812">
        <v>471</v>
      </c>
      <c r="AA812" t="s">
        <v>9086</v>
      </c>
      <c r="AB812" t="s">
        <v>9087</v>
      </c>
      <c r="AC812" t="s">
        <v>9088</v>
      </c>
      <c r="AD812" t="s">
        <v>8926</v>
      </c>
      <c r="AE812" s="4"/>
      <c r="AR812">
        <v>0.25</v>
      </c>
      <c r="AS812" t="s">
        <v>94</v>
      </c>
      <c r="AT812">
        <v>0</v>
      </c>
      <c r="AU812">
        <v>26228.505678057707</v>
      </c>
      <c r="AV812">
        <v>10787.631356149604</v>
      </c>
      <c r="AW812">
        <v>498.5736</v>
      </c>
      <c r="AX812">
        <v>1704.1481392035032</v>
      </c>
      <c r="AY812">
        <v>159.9634449146219</v>
      </c>
      <c r="AZ812">
        <v>1100.4839499999998</v>
      </c>
      <c r="BA812">
        <v>812.24976296296359</v>
      </c>
      <c r="BB812">
        <v>32.291182926763945</v>
      </c>
      <c r="BC812">
        <v>13.712575619022184</v>
      </c>
      <c r="BD812">
        <v>13.281175136078792</v>
      </c>
      <c r="BE812">
        <v>5.6399023465941731</v>
      </c>
      <c r="BF812">
        <v>995</v>
      </c>
      <c r="BJ812" s="1"/>
    </row>
    <row r="813" spans="1:63" ht="75" x14ac:dyDescent="0.25">
      <c r="A813">
        <v>8664</v>
      </c>
      <c r="B813" t="s">
        <v>13196</v>
      </c>
      <c r="C813" t="s">
        <v>13197</v>
      </c>
      <c r="D813" t="s">
        <v>13198</v>
      </c>
      <c r="E813" t="s">
        <v>13108</v>
      </c>
      <c r="F813" s="1">
        <v>45290</v>
      </c>
      <c r="G813" s="1">
        <v>45656</v>
      </c>
      <c r="H813" t="s">
        <v>119</v>
      </c>
      <c r="I813" t="s">
        <v>639</v>
      </c>
      <c r="J813" t="s">
        <v>1804</v>
      </c>
      <c r="K813" t="s">
        <v>100</v>
      </c>
      <c r="L813" t="s">
        <v>100</v>
      </c>
      <c r="M813" t="s">
        <v>120</v>
      </c>
      <c r="N813" t="s">
        <v>13096</v>
      </c>
      <c r="P813" t="s">
        <v>13097</v>
      </c>
      <c r="Q813" t="s">
        <v>13098</v>
      </c>
      <c r="R813" t="s">
        <v>9082</v>
      </c>
      <c r="S813" t="s">
        <v>13099</v>
      </c>
      <c r="T813" t="s">
        <v>10366</v>
      </c>
      <c r="U813" t="s">
        <v>10367</v>
      </c>
      <c r="V813" t="s">
        <v>10368</v>
      </c>
      <c r="W813" t="s">
        <v>10369</v>
      </c>
      <c r="X813" t="s">
        <v>10370</v>
      </c>
      <c r="Y813" t="s">
        <v>1755</v>
      </c>
      <c r="Z813">
        <v>471</v>
      </c>
      <c r="AA813" t="s">
        <v>9086</v>
      </c>
      <c r="AB813" t="s">
        <v>9087</v>
      </c>
      <c r="AC813" t="s">
        <v>9088</v>
      </c>
      <c r="AD813" t="s">
        <v>8926</v>
      </c>
      <c r="AE813" s="4" t="s">
        <v>13109</v>
      </c>
      <c r="AH813" t="s">
        <v>13110</v>
      </c>
      <c r="AI813" t="s">
        <v>13199</v>
      </c>
      <c r="AJ813" t="s">
        <v>13112</v>
      </c>
      <c r="AK813" t="s">
        <v>13113</v>
      </c>
      <c r="AL813" t="s">
        <v>13200</v>
      </c>
      <c r="AM813" t="s">
        <v>13201</v>
      </c>
      <c r="AN813" t="s">
        <v>13114</v>
      </c>
      <c r="AO813" t="s">
        <v>13202</v>
      </c>
      <c r="AP813" t="s">
        <v>13116</v>
      </c>
      <c r="AQ813" t="s">
        <v>13203</v>
      </c>
      <c r="AR813">
        <v>0.36</v>
      </c>
      <c r="AS813" t="s">
        <v>94</v>
      </c>
      <c r="AT813">
        <v>0</v>
      </c>
      <c r="AU813">
        <v>33312.589397112097</v>
      </c>
      <c r="AV813">
        <v>18263.403977453974</v>
      </c>
      <c r="AW813">
        <v>1870.248</v>
      </c>
      <c r="AX813">
        <v>2234.912894759058</v>
      </c>
      <c r="AY813">
        <v>159.9634449146219</v>
      </c>
      <c r="AZ813">
        <v>1100.4839499999998</v>
      </c>
      <c r="BA813">
        <v>1424.4960000000001</v>
      </c>
      <c r="BB813">
        <v>23.385526808858781</v>
      </c>
      <c r="BC813">
        <v>13.193209473648334</v>
      </c>
      <c r="BD813">
        <v>12.820958414382332</v>
      </c>
      <c r="BE813">
        <v>7.2330887132208632</v>
      </c>
      <c r="BF813">
        <v>1361</v>
      </c>
      <c r="BJ813" s="1"/>
    </row>
    <row r="814" spans="1:63" x14ac:dyDescent="0.25">
      <c r="A814">
        <v>8665</v>
      </c>
      <c r="B814" t="s">
        <v>13204</v>
      </c>
      <c r="C814" t="s">
        <v>13205</v>
      </c>
      <c r="D814" t="s">
        <v>13206</v>
      </c>
      <c r="E814" t="s">
        <v>13207</v>
      </c>
      <c r="F814" s="1">
        <v>44165</v>
      </c>
      <c r="G814" s="1">
        <v>44530</v>
      </c>
      <c r="H814" t="s">
        <v>65</v>
      </c>
      <c r="I814" t="s">
        <v>639</v>
      </c>
      <c r="J814" t="s">
        <v>5920</v>
      </c>
      <c r="K814" t="s">
        <v>99</v>
      </c>
      <c r="L814" t="s">
        <v>99</v>
      </c>
      <c r="N814" t="s">
        <v>9078</v>
      </c>
      <c r="P814" t="s">
        <v>9717</v>
      </c>
      <c r="Q814" t="s">
        <v>9718</v>
      </c>
      <c r="R814" t="s">
        <v>9082</v>
      </c>
      <c r="S814" t="s">
        <v>9719</v>
      </c>
      <c r="T814" t="s">
        <v>10366</v>
      </c>
      <c r="U814" t="s">
        <v>10367</v>
      </c>
      <c r="V814" t="s">
        <v>10368</v>
      </c>
      <c r="W814" t="s">
        <v>10369</v>
      </c>
      <c r="X814" t="s">
        <v>10370</v>
      </c>
      <c r="Y814" t="s">
        <v>1755</v>
      </c>
      <c r="Z814">
        <v>471</v>
      </c>
      <c r="AA814" t="s">
        <v>9086</v>
      </c>
      <c r="AB814" t="s">
        <v>9087</v>
      </c>
      <c r="AC814" t="s">
        <v>9088</v>
      </c>
      <c r="AD814" t="s">
        <v>8926</v>
      </c>
      <c r="AE814" s="4"/>
      <c r="AR814">
        <v>0.25</v>
      </c>
      <c r="AS814" t="s">
        <v>94</v>
      </c>
      <c r="AT814">
        <v>0</v>
      </c>
      <c r="AU814">
        <v>26228.505678057707</v>
      </c>
      <c r="AV814">
        <v>11025.011224970776</v>
      </c>
      <c r="AW814">
        <v>254.70405</v>
      </c>
      <c r="AX814">
        <v>1220.676500314614</v>
      </c>
      <c r="AY814">
        <v>159.9634449146219</v>
      </c>
      <c r="AZ814">
        <v>1100.4839499999998</v>
      </c>
      <c r="BA814">
        <v>373.438435555556</v>
      </c>
      <c r="BB814">
        <v>70.235153055518097</v>
      </c>
      <c r="BC814">
        <v>17.795038555012901</v>
      </c>
      <c r="BD814">
        <v>29.522968648283655</v>
      </c>
      <c r="BE814">
        <v>7.4800487006750975</v>
      </c>
      <c r="BF814">
        <v>235</v>
      </c>
      <c r="BG814" t="s">
        <v>13208</v>
      </c>
      <c r="BJ814" s="1"/>
    </row>
    <row r="815" spans="1:63" ht="60" x14ac:dyDescent="0.25">
      <c r="A815">
        <v>8666</v>
      </c>
      <c r="B815" t="s">
        <v>13209</v>
      </c>
      <c r="C815" t="s">
        <v>13210</v>
      </c>
      <c r="D815" t="s">
        <v>13211</v>
      </c>
      <c r="E815" t="s">
        <v>13212</v>
      </c>
      <c r="F815" s="1">
        <v>44560</v>
      </c>
      <c r="G815" s="1">
        <v>44560</v>
      </c>
      <c r="H815" t="s">
        <v>119</v>
      </c>
      <c r="I815" t="s">
        <v>639</v>
      </c>
      <c r="J815" t="s">
        <v>5920</v>
      </c>
      <c r="K815" t="s">
        <v>99</v>
      </c>
      <c r="L815" t="s">
        <v>99</v>
      </c>
      <c r="M815" t="s">
        <v>303</v>
      </c>
      <c r="N815" t="s">
        <v>9716</v>
      </c>
      <c r="P815" t="s">
        <v>13127</v>
      </c>
      <c r="Q815" t="s">
        <v>13128</v>
      </c>
      <c r="R815" t="s">
        <v>9082</v>
      </c>
      <c r="S815" t="s">
        <v>13129</v>
      </c>
      <c r="T815" t="s">
        <v>13130</v>
      </c>
      <c r="U815" t="s">
        <v>13131</v>
      </c>
      <c r="V815" t="s">
        <v>10368</v>
      </c>
      <c r="W815" t="s">
        <v>10369</v>
      </c>
      <c r="X815" t="s">
        <v>10370</v>
      </c>
      <c r="Y815" t="s">
        <v>1755</v>
      </c>
      <c r="Z815">
        <v>471</v>
      </c>
      <c r="AA815" t="s">
        <v>9086</v>
      </c>
      <c r="AB815" t="s">
        <v>9087</v>
      </c>
      <c r="AC815" t="s">
        <v>9088</v>
      </c>
      <c r="AD815" t="s">
        <v>8926</v>
      </c>
      <c r="AE815" s="4" t="s">
        <v>13132</v>
      </c>
      <c r="AH815" t="s">
        <v>13133</v>
      </c>
      <c r="AI815" t="s">
        <v>13213</v>
      </c>
      <c r="AJ815" t="s">
        <v>13135</v>
      </c>
      <c r="AK815" t="s">
        <v>13214</v>
      </c>
      <c r="AL815" t="s">
        <v>13148</v>
      </c>
      <c r="AM815" t="s">
        <v>13138</v>
      </c>
      <c r="AN815" t="s">
        <v>13139</v>
      </c>
      <c r="AO815" t="s">
        <v>13140</v>
      </c>
      <c r="AP815" t="s">
        <v>13141</v>
      </c>
      <c r="AQ815" t="s">
        <v>13215</v>
      </c>
      <c r="AR815">
        <v>0.25</v>
      </c>
      <c r="AS815" t="s">
        <v>94</v>
      </c>
      <c r="AT815">
        <v>0</v>
      </c>
      <c r="AU815">
        <v>114487.78110489002</v>
      </c>
      <c r="AV815">
        <v>49357.564734793123</v>
      </c>
      <c r="AW815">
        <v>1543.5731000000001</v>
      </c>
      <c r="AX815">
        <v>2877.7926010913857</v>
      </c>
      <c r="AY815">
        <v>536.56108283459514</v>
      </c>
      <c r="AZ815">
        <v>1118.053398</v>
      </c>
      <c r="BA815">
        <v>2545.7810999999997</v>
      </c>
      <c r="BB815">
        <v>44.971573205917046</v>
      </c>
      <c r="BC815">
        <v>31.248076616830311</v>
      </c>
      <c r="BD815">
        <v>19.387984589402883</v>
      </c>
      <c r="BE815">
        <v>13.471559581017166</v>
      </c>
      <c r="BF815">
        <v>265</v>
      </c>
      <c r="BG815" t="s">
        <v>13216</v>
      </c>
      <c r="BH815" t="s">
        <v>13216</v>
      </c>
      <c r="BJ815" s="1"/>
      <c r="BK815">
        <v>29.346399999999999</v>
      </c>
    </row>
    <row r="816" spans="1:63" ht="60" x14ac:dyDescent="0.25">
      <c r="A816">
        <v>8667</v>
      </c>
      <c r="B816" t="s">
        <v>13217</v>
      </c>
      <c r="C816" t="s">
        <v>13218</v>
      </c>
      <c r="D816" t="s">
        <v>13219</v>
      </c>
      <c r="E816" t="s">
        <v>13220</v>
      </c>
      <c r="F816" s="1">
        <v>44865</v>
      </c>
      <c r="G816" s="1">
        <v>44865</v>
      </c>
      <c r="H816" t="s">
        <v>615</v>
      </c>
      <c r="I816" t="s">
        <v>639</v>
      </c>
      <c r="J816" t="s">
        <v>5920</v>
      </c>
      <c r="K816" t="s">
        <v>99</v>
      </c>
      <c r="L816" t="s">
        <v>99</v>
      </c>
      <c r="M816" t="s">
        <v>303</v>
      </c>
      <c r="N816" t="s">
        <v>9716</v>
      </c>
      <c r="P816" t="s">
        <v>13127</v>
      </c>
      <c r="Q816" t="s">
        <v>13128</v>
      </c>
      <c r="R816" t="s">
        <v>9082</v>
      </c>
      <c r="S816" t="s">
        <v>13129</v>
      </c>
      <c r="T816" t="s">
        <v>13130</v>
      </c>
      <c r="U816" t="s">
        <v>13131</v>
      </c>
      <c r="V816" t="s">
        <v>10368</v>
      </c>
      <c r="W816" t="s">
        <v>10369</v>
      </c>
      <c r="X816" t="s">
        <v>10370</v>
      </c>
      <c r="Y816" t="s">
        <v>1755</v>
      </c>
      <c r="Z816">
        <v>471</v>
      </c>
      <c r="AA816" t="s">
        <v>9086</v>
      </c>
      <c r="AB816" t="s">
        <v>9087</v>
      </c>
      <c r="AC816" t="s">
        <v>9088</v>
      </c>
      <c r="AD816" t="s">
        <v>8926</v>
      </c>
      <c r="AE816" s="4" t="s">
        <v>13132</v>
      </c>
      <c r="AH816" t="s">
        <v>13133</v>
      </c>
      <c r="AI816" t="s">
        <v>13221</v>
      </c>
      <c r="AJ816" t="s">
        <v>13135</v>
      </c>
      <c r="AK816" t="s">
        <v>13214</v>
      </c>
      <c r="AL816" t="s">
        <v>13148</v>
      </c>
      <c r="AM816" t="s">
        <v>13138</v>
      </c>
      <c r="AN816" t="s">
        <v>13139</v>
      </c>
      <c r="AO816" t="s">
        <v>13140</v>
      </c>
      <c r="AP816" t="s">
        <v>13141</v>
      </c>
      <c r="AQ816" t="s">
        <v>13222</v>
      </c>
      <c r="AR816">
        <v>0.25</v>
      </c>
      <c r="AS816" t="s">
        <v>94</v>
      </c>
      <c r="AT816">
        <v>0</v>
      </c>
      <c r="AU816">
        <v>217341.6170340174</v>
      </c>
      <c r="AV816">
        <v>91986.41573332806</v>
      </c>
      <c r="AX816">
        <v>8909.1917410913866</v>
      </c>
      <c r="AY816">
        <v>536.56108283459514</v>
      </c>
      <c r="AZ816">
        <v>1088.7069979999999</v>
      </c>
      <c r="BA816">
        <v>5054.3042400000004</v>
      </c>
      <c r="BB816">
        <v>43.001292900804373</v>
      </c>
      <c r="BC816">
        <v>35.380305946628553</v>
      </c>
      <c r="BD816">
        <v>18.199619841904902</v>
      </c>
      <c r="BE816">
        <v>14.974157163234555</v>
      </c>
      <c r="BF816">
        <v>570</v>
      </c>
      <c r="BG816" t="s">
        <v>13223</v>
      </c>
      <c r="BJ816" s="1"/>
    </row>
    <row r="817" spans="1:63" ht="60" x14ac:dyDescent="0.25">
      <c r="A817">
        <v>8668</v>
      </c>
      <c r="B817" t="s">
        <v>13224</v>
      </c>
      <c r="C817" t="s">
        <v>13225</v>
      </c>
      <c r="D817" t="s">
        <v>13226</v>
      </c>
      <c r="E817" t="s">
        <v>13227</v>
      </c>
      <c r="F817" s="1">
        <v>45077</v>
      </c>
      <c r="G817" s="1">
        <v>45076</v>
      </c>
      <c r="H817" t="s">
        <v>615</v>
      </c>
      <c r="I817" t="s">
        <v>639</v>
      </c>
      <c r="J817" t="s">
        <v>5920</v>
      </c>
      <c r="K817" t="s">
        <v>99</v>
      </c>
      <c r="L817" t="s">
        <v>99</v>
      </c>
      <c r="M817" t="s">
        <v>303</v>
      </c>
      <c r="P817" t="s">
        <v>13127</v>
      </c>
      <c r="Q817" t="s">
        <v>13128</v>
      </c>
      <c r="R817" t="s">
        <v>9082</v>
      </c>
      <c r="S817" t="s">
        <v>13129</v>
      </c>
      <c r="T817" t="s">
        <v>13130</v>
      </c>
      <c r="U817" t="s">
        <v>13131</v>
      </c>
      <c r="V817" t="s">
        <v>10368</v>
      </c>
      <c r="W817" t="s">
        <v>10369</v>
      </c>
      <c r="X817" t="s">
        <v>10370</v>
      </c>
      <c r="Y817" t="s">
        <v>1755</v>
      </c>
      <c r="Z817">
        <v>471</v>
      </c>
      <c r="AA817" t="s">
        <v>9086</v>
      </c>
      <c r="AB817" t="s">
        <v>9087</v>
      </c>
      <c r="AC817" t="s">
        <v>9088</v>
      </c>
      <c r="AD817" t="s">
        <v>8926</v>
      </c>
      <c r="AE817" s="4" t="s">
        <v>13132</v>
      </c>
      <c r="AH817" t="s">
        <v>13133</v>
      </c>
      <c r="AI817" t="s">
        <v>13228</v>
      </c>
      <c r="AJ817" t="s">
        <v>13229</v>
      </c>
      <c r="AK817" t="s">
        <v>13214</v>
      </c>
      <c r="AL817" t="s">
        <v>13148</v>
      </c>
      <c r="AM817" t="s">
        <v>13138</v>
      </c>
      <c r="AN817" t="s">
        <v>13139</v>
      </c>
      <c r="AO817" t="s">
        <v>13140</v>
      </c>
      <c r="AP817" t="s">
        <v>13141</v>
      </c>
      <c r="AQ817" t="s">
        <v>13230</v>
      </c>
      <c r="AR817">
        <v>0.25</v>
      </c>
      <c r="AS817" t="s">
        <v>94</v>
      </c>
      <c r="AT817">
        <v>0</v>
      </c>
      <c r="AU817">
        <v>200281.71976150729</v>
      </c>
      <c r="AV817">
        <v>87513.880742141439</v>
      </c>
      <c r="AX817">
        <v>2665.6595010913857</v>
      </c>
      <c r="AY817">
        <v>536.56108283459514</v>
      </c>
      <c r="AZ817">
        <v>1088.7069979999999</v>
      </c>
      <c r="BA817">
        <v>2111.7413333333334</v>
      </c>
      <c r="BB817">
        <v>94.841975482559405</v>
      </c>
      <c r="BC817">
        <v>62.579269848130394</v>
      </c>
      <c r="BD817">
        <v>41.441572109593025</v>
      </c>
      <c r="BE817">
        <v>27.344256704710631</v>
      </c>
      <c r="BF817">
        <v>781</v>
      </c>
      <c r="BJ817" s="1"/>
    </row>
    <row r="818" spans="1:63" ht="30" x14ac:dyDescent="0.25">
      <c r="A818">
        <v>8669</v>
      </c>
      <c r="B818" t="s">
        <v>13231</v>
      </c>
      <c r="C818" t="s">
        <v>13232</v>
      </c>
      <c r="D818" t="s">
        <v>13233</v>
      </c>
      <c r="E818" t="s">
        <v>13234</v>
      </c>
      <c r="F818" s="1">
        <v>44925</v>
      </c>
      <c r="G818" s="1">
        <v>45290</v>
      </c>
      <c r="H818" t="s">
        <v>119</v>
      </c>
      <c r="I818" t="s">
        <v>639</v>
      </c>
      <c r="J818" t="s">
        <v>5920</v>
      </c>
      <c r="K818" t="s">
        <v>68</v>
      </c>
      <c r="L818" t="s">
        <v>133</v>
      </c>
      <c r="N818" t="s">
        <v>9716</v>
      </c>
      <c r="P818" t="s">
        <v>13155</v>
      </c>
      <c r="Q818" t="s">
        <v>13156</v>
      </c>
      <c r="R818" t="s">
        <v>9082</v>
      </c>
      <c r="S818" t="s">
        <v>13157</v>
      </c>
      <c r="T818" t="s">
        <v>13158</v>
      </c>
      <c r="U818" t="s">
        <v>13159</v>
      </c>
      <c r="V818" t="s">
        <v>10368</v>
      </c>
      <c r="W818" t="s">
        <v>10369</v>
      </c>
      <c r="X818" t="s">
        <v>10370</v>
      </c>
      <c r="Y818" t="s">
        <v>1755</v>
      </c>
      <c r="Z818">
        <v>471</v>
      </c>
      <c r="AA818" t="s">
        <v>9086</v>
      </c>
      <c r="AB818" t="s">
        <v>9087</v>
      </c>
      <c r="AC818" t="s">
        <v>9088</v>
      </c>
      <c r="AD818" t="s">
        <v>8926</v>
      </c>
      <c r="AE818" s="4" t="s">
        <v>13160</v>
      </c>
      <c r="AH818" t="s">
        <v>13161</v>
      </c>
      <c r="AI818" t="s">
        <v>13235</v>
      </c>
      <c r="AJ818" t="s">
        <v>13236</v>
      </c>
      <c r="AK818" t="s">
        <v>13237</v>
      </c>
      <c r="AL818" t="s">
        <v>13165</v>
      </c>
      <c r="AM818" t="s">
        <v>13238</v>
      </c>
      <c r="AN818" t="s">
        <v>13239</v>
      </c>
      <c r="AO818" t="s">
        <v>13240</v>
      </c>
      <c r="AP818" t="s">
        <v>13241</v>
      </c>
      <c r="AQ818" t="s">
        <v>13242</v>
      </c>
      <c r="AR818">
        <v>0.56000000000000005</v>
      </c>
      <c r="AS818" t="s">
        <v>94</v>
      </c>
      <c r="AT818">
        <v>0</v>
      </c>
      <c r="AU818">
        <v>46544.003687663855</v>
      </c>
      <c r="AV818">
        <v>32846.615412226536</v>
      </c>
      <c r="AW818">
        <v>3542.3078300000002</v>
      </c>
      <c r="AX818">
        <v>5029.7592585714292</v>
      </c>
      <c r="AY818">
        <v>393.76059655131053</v>
      </c>
      <c r="AZ818">
        <v>2665.9961257142854</v>
      </c>
      <c r="BA818">
        <v>3478.9753699999997</v>
      </c>
      <c r="BB818">
        <v>13.378652832389514</v>
      </c>
      <c r="BC818">
        <v>7.5743237735317814</v>
      </c>
      <c r="BD818">
        <v>9.441462476414868</v>
      </c>
      <c r="BE818">
        <v>5.3452836087416999</v>
      </c>
      <c r="BF818">
        <v>995</v>
      </c>
      <c r="BG818" t="s">
        <v>13243</v>
      </c>
      <c r="BH818" t="s">
        <v>13243</v>
      </c>
      <c r="BJ818" s="1"/>
      <c r="BK818">
        <v>30.727409999999999</v>
      </c>
    </row>
    <row r="819" spans="1:63" ht="30" x14ac:dyDescent="0.25">
      <c r="A819">
        <v>8670</v>
      </c>
      <c r="B819" t="s">
        <v>13244</v>
      </c>
      <c r="C819" t="s">
        <v>13245</v>
      </c>
      <c r="D819" t="s">
        <v>13246</v>
      </c>
      <c r="E819" t="s">
        <v>13247</v>
      </c>
      <c r="F819" s="1">
        <v>44925</v>
      </c>
      <c r="G819" s="1">
        <v>45290</v>
      </c>
      <c r="H819" t="s">
        <v>119</v>
      </c>
      <c r="I819" t="s">
        <v>639</v>
      </c>
      <c r="J819" t="s">
        <v>5920</v>
      </c>
      <c r="K819" t="s">
        <v>133</v>
      </c>
      <c r="L819" t="s">
        <v>100</v>
      </c>
      <c r="N819" t="s">
        <v>9716</v>
      </c>
      <c r="P819" t="s">
        <v>13155</v>
      </c>
      <c r="Q819" t="s">
        <v>13156</v>
      </c>
      <c r="R819" t="s">
        <v>9082</v>
      </c>
      <c r="S819" t="s">
        <v>13157</v>
      </c>
      <c r="T819" t="s">
        <v>13158</v>
      </c>
      <c r="U819" t="s">
        <v>13159</v>
      </c>
      <c r="V819" t="s">
        <v>10368</v>
      </c>
      <c r="W819" t="s">
        <v>10369</v>
      </c>
      <c r="X819" t="s">
        <v>10370</v>
      </c>
      <c r="Y819" t="s">
        <v>1755</v>
      </c>
      <c r="Z819">
        <v>471</v>
      </c>
      <c r="AA819" t="s">
        <v>9086</v>
      </c>
      <c r="AB819" t="s">
        <v>9087</v>
      </c>
      <c r="AC819" t="s">
        <v>9088</v>
      </c>
      <c r="AD819" t="s">
        <v>8926</v>
      </c>
      <c r="AE819" s="4" t="s">
        <v>13248</v>
      </c>
      <c r="AH819" t="s">
        <v>13249</v>
      </c>
      <c r="AI819" t="s">
        <v>13250</v>
      </c>
      <c r="AJ819" t="s">
        <v>13251</v>
      </c>
      <c r="AK819" t="s">
        <v>13252</v>
      </c>
      <c r="AL819" t="s">
        <v>13165</v>
      </c>
      <c r="AM819" t="s">
        <v>13253</v>
      </c>
      <c r="AN819" t="s">
        <v>13254</v>
      </c>
      <c r="AO819" t="s">
        <v>13255</v>
      </c>
      <c r="AP819" t="s">
        <v>13256</v>
      </c>
      <c r="AQ819" t="s">
        <v>13257</v>
      </c>
      <c r="AR819">
        <v>0.42</v>
      </c>
      <c r="AS819" t="s">
        <v>94</v>
      </c>
      <c r="AT819">
        <v>0</v>
      </c>
      <c r="AU819">
        <v>46544.003687663855</v>
      </c>
      <c r="AV819">
        <v>26712.08475653702</v>
      </c>
      <c r="AW819">
        <v>3196.9386</v>
      </c>
      <c r="AX819">
        <v>4684.3900285714299</v>
      </c>
      <c r="AY819">
        <v>393.76059655131053</v>
      </c>
      <c r="AZ819">
        <v>2704.3190657142854</v>
      </c>
      <c r="BA819">
        <v>3158.6445799999997</v>
      </c>
      <c r="BB819">
        <v>14.735435567006359</v>
      </c>
      <c r="BC819">
        <v>7.9386478409578132</v>
      </c>
      <c r="BD819">
        <v>8.4568187651353348</v>
      </c>
      <c r="BE819">
        <v>4.5560720432000368</v>
      </c>
      <c r="BF819">
        <v>995</v>
      </c>
      <c r="BG819" t="s">
        <v>13258</v>
      </c>
      <c r="BH819" t="s">
        <v>13258</v>
      </c>
      <c r="BJ819" s="1"/>
      <c r="BK819">
        <v>69.050349999999995</v>
      </c>
    </row>
    <row r="820" spans="1:63" ht="30" x14ac:dyDescent="0.25">
      <c r="A820">
        <v>8671</v>
      </c>
      <c r="B820" t="s">
        <v>13259</v>
      </c>
      <c r="C820" t="s">
        <v>13260</v>
      </c>
      <c r="D820" t="s">
        <v>13261</v>
      </c>
      <c r="E820" t="s">
        <v>13262</v>
      </c>
      <c r="F820" s="1">
        <v>44407</v>
      </c>
      <c r="G820" s="1">
        <v>44772</v>
      </c>
      <c r="H820" t="s">
        <v>119</v>
      </c>
      <c r="I820" t="s">
        <v>639</v>
      </c>
      <c r="J820" t="s">
        <v>5920</v>
      </c>
      <c r="K820" t="s">
        <v>133</v>
      </c>
      <c r="L820" t="s">
        <v>100</v>
      </c>
      <c r="N820" t="s">
        <v>9716</v>
      </c>
      <c r="P820" t="s">
        <v>13263</v>
      </c>
      <c r="Q820" t="s">
        <v>13264</v>
      </c>
      <c r="R820" t="s">
        <v>9082</v>
      </c>
      <c r="S820" t="s">
        <v>13265</v>
      </c>
      <c r="T820" t="s">
        <v>13266</v>
      </c>
      <c r="U820" t="s">
        <v>13267</v>
      </c>
      <c r="V820" t="s">
        <v>10368</v>
      </c>
      <c r="W820" t="s">
        <v>10369</v>
      </c>
      <c r="X820" t="s">
        <v>10370</v>
      </c>
      <c r="Y820" t="s">
        <v>1755</v>
      </c>
      <c r="Z820">
        <v>471</v>
      </c>
      <c r="AA820" t="s">
        <v>9086</v>
      </c>
      <c r="AB820" t="s">
        <v>9087</v>
      </c>
      <c r="AC820" t="s">
        <v>9088</v>
      </c>
      <c r="AD820" t="s">
        <v>8926</v>
      </c>
      <c r="AE820" s="4" t="s">
        <v>13268</v>
      </c>
      <c r="AH820" t="s">
        <v>13269</v>
      </c>
      <c r="AI820" t="s">
        <v>13270</v>
      </c>
      <c r="AJ820" t="s">
        <v>13271</v>
      </c>
      <c r="AK820" t="s">
        <v>13272</v>
      </c>
      <c r="AL820" t="s">
        <v>13273</v>
      </c>
      <c r="AM820" t="s">
        <v>13274</v>
      </c>
      <c r="AN820" t="s">
        <v>13275</v>
      </c>
      <c r="AO820" t="s">
        <v>13276</v>
      </c>
      <c r="AP820" t="s">
        <v>13277</v>
      </c>
      <c r="AQ820" t="s">
        <v>13278</v>
      </c>
      <c r="AR820">
        <v>0.42</v>
      </c>
      <c r="AS820" t="s">
        <v>94</v>
      </c>
      <c r="AT820">
        <v>0</v>
      </c>
      <c r="AU820">
        <v>54106.36393441644</v>
      </c>
      <c r="AV820">
        <v>32169.577712343402</v>
      </c>
      <c r="AW820">
        <v>3545.3839705999999</v>
      </c>
      <c r="AX820">
        <v>3545.3839705999999</v>
      </c>
      <c r="AY820">
        <v>76.76290997707693</v>
      </c>
      <c r="AZ820">
        <v>85.241538333333324</v>
      </c>
      <c r="BA820">
        <v>412.63477870000003</v>
      </c>
      <c r="BB820">
        <v>131.12409987562793</v>
      </c>
      <c r="BC820">
        <v>108.67430741999718</v>
      </c>
      <c r="BD820">
        <v>77.96138225113549</v>
      </c>
      <c r="BE820">
        <v>64.61359299841854</v>
      </c>
      <c r="BF820">
        <v>477</v>
      </c>
      <c r="BG820" t="s">
        <v>13279</v>
      </c>
      <c r="BH820" t="s">
        <v>13279</v>
      </c>
      <c r="BJ820" s="1"/>
      <c r="BK820">
        <v>26.239129999999999</v>
      </c>
    </row>
    <row r="821" spans="1:63" ht="30" x14ac:dyDescent="0.25">
      <c r="A821">
        <v>8672</v>
      </c>
      <c r="B821" t="s">
        <v>13280</v>
      </c>
      <c r="C821" t="s">
        <v>13281</v>
      </c>
      <c r="D821" t="s">
        <v>13282</v>
      </c>
      <c r="E821" t="s">
        <v>13283</v>
      </c>
      <c r="F821" s="1">
        <v>44407</v>
      </c>
      <c r="G821" s="1">
        <v>44772</v>
      </c>
      <c r="H821" t="s">
        <v>119</v>
      </c>
      <c r="I821" t="s">
        <v>639</v>
      </c>
      <c r="J821" t="s">
        <v>5920</v>
      </c>
      <c r="K821" t="s">
        <v>99</v>
      </c>
      <c r="L821" t="s">
        <v>99</v>
      </c>
      <c r="N821" t="s">
        <v>9716</v>
      </c>
      <c r="P821" t="s">
        <v>13263</v>
      </c>
      <c r="Q821" t="s">
        <v>13264</v>
      </c>
      <c r="R821" t="s">
        <v>9082</v>
      </c>
      <c r="S821" t="s">
        <v>13265</v>
      </c>
      <c r="T821" t="s">
        <v>13266</v>
      </c>
      <c r="U821" t="s">
        <v>13267</v>
      </c>
      <c r="V821" t="s">
        <v>10368</v>
      </c>
      <c r="W821" t="s">
        <v>10369</v>
      </c>
      <c r="X821" t="s">
        <v>10370</v>
      </c>
      <c r="Y821" t="s">
        <v>1755</v>
      </c>
      <c r="Z821">
        <v>471</v>
      </c>
      <c r="AA821" t="s">
        <v>9086</v>
      </c>
      <c r="AB821" t="s">
        <v>9087</v>
      </c>
      <c r="AC821" t="s">
        <v>9088</v>
      </c>
      <c r="AD821" t="s">
        <v>8926</v>
      </c>
      <c r="AE821" s="4" t="s">
        <v>13284</v>
      </c>
      <c r="AH821" t="s">
        <v>13285</v>
      </c>
      <c r="AI821" t="s">
        <v>13286</v>
      </c>
      <c r="AJ821" t="s">
        <v>13287</v>
      </c>
      <c r="AK821" t="s">
        <v>13288</v>
      </c>
      <c r="AL821" t="s">
        <v>13289</v>
      </c>
      <c r="AM821" t="s">
        <v>13290</v>
      </c>
      <c r="AN821" t="s">
        <v>13291</v>
      </c>
      <c r="AO821" t="s">
        <v>13292</v>
      </c>
      <c r="AP821" t="s">
        <v>13293</v>
      </c>
      <c r="AQ821" t="s">
        <v>13294</v>
      </c>
      <c r="AR821">
        <v>0.25</v>
      </c>
      <c r="AS821" t="s">
        <v>94</v>
      </c>
      <c r="AT821">
        <v>0</v>
      </c>
      <c r="AU821">
        <v>54106.36393441644</v>
      </c>
      <c r="AV821">
        <v>22948.22152031595</v>
      </c>
      <c r="AW821">
        <v>2117.2062999999998</v>
      </c>
      <c r="AX821">
        <v>2117.2062999999998</v>
      </c>
      <c r="AY821">
        <v>76.76290997707693</v>
      </c>
      <c r="AZ821">
        <v>159.81590833333334</v>
      </c>
      <c r="BA821">
        <v>2095.1139754999999</v>
      </c>
      <c r="BB821">
        <v>25.825021725371258</v>
      </c>
      <c r="BC821">
        <v>23.994699046888659</v>
      </c>
      <c r="BD821">
        <v>10.953209127842005</v>
      </c>
      <c r="BE821">
        <v>10.17691134648695</v>
      </c>
      <c r="BF821">
        <v>477</v>
      </c>
      <c r="BG821" t="s">
        <v>13295</v>
      </c>
      <c r="BH821" t="s">
        <v>13295</v>
      </c>
      <c r="BJ821" s="1"/>
      <c r="BK821">
        <v>100.8135</v>
      </c>
    </row>
    <row r="822" spans="1:63" x14ac:dyDescent="0.25">
      <c r="A822">
        <v>8673</v>
      </c>
      <c r="B822" t="s">
        <v>13296</v>
      </c>
      <c r="C822" t="s">
        <v>13297</v>
      </c>
      <c r="D822" t="s">
        <v>13298</v>
      </c>
      <c r="E822" t="s">
        <v>13299</v>
      </c>
      <c r="F822" s="1">
        <v>44772</v>
      </c>
      <c r="G822" s="1">
        <v>45137</v>
      </c>
      <c r="H822" t="s">
        <v>119</v>
      </c>
      <c r="I822" t="s">
        <v>639</v>
      </c>
      <c r="J822" t="s">
        <v>5920</v>
      </c>
      <c r="K822" t="s">
        <v>68</v>
      </c>
      <c r="L822" t="s">
        <v>133</v>
      </c>
      <c r="N822" t="s">
        <v>9716</v>
      </c>
      <c r="P822" t="s">
        <v>13263</v>
      </c>
      <c r="Q822" t="s">
        <v>13264</v>
      </c>
      <c r="R822" t="s">
        <v>9082</v>
      </c>
      <c r="S822" t="s">
        <v>13265</v>
      </c>
      <c r="T822" t="s">
        <v>13266</v>
      </c>
      <c r="U822" t="s">
        <v>13267</v>
      </c>
      <c r="V822" t="s">
        <v>10368</v>
      </c>
      <c r="W822" t="s">
        <v>10369</v>
      </c>
      <c r="X822" t="s">
        <v>10370</v>
      </c>
      <c r="Y822" t="s">
        <v>1755</v>
      </c>
      <c r="Z822">
        <v>471</v>
      </c>
      <c r="AA822" t="s">
        <v>9086</v>
      </c>
      <c r="AB822" t="s">
        <v>9087</v>
      </c>
      <c r="AC822" t="s">
        <v>9088</v>
      </c>
      <c r="AD822" t="s">
        <v>8926</v>
      </c>
      <c r="AE822" s="4"/>
      <c r="AR822">
        <v>0.56000000000000005</v>
      </c>
      <c r="AS822" t="s">
        <v>94</v>
      </c>
      <c r="AT822">
        <v>0</v>
      </c>
      <c r="AU822">
        <v>211836.89173655311</v>
      </c>
      <c r="AV822">
        <v>159146.70251642086</v>
      </c>
      <c r="AW822">
        <v>8985.9896000000008</v>
      </c>
      <c r="AX822">
        <v>9005.3912666666656</v>
      </c>
      <c r="AY822">
        <v>76.76290997707693</v>
      </c>
      <c r="AZ822">
        <v>88.348808333333324</v>
      </c>
      <c r="BA822">
        <v>8938.5064000000002</v>
      </c>
      <c r="BB822">
        <v>23.699361197140622</v>
      </c>
      <c r="BC822">
        <v>23.467407734754776</v>
      </c>
      <c r="BD822">
        <v>17.80461918295666</v>
      </c>
      <c r="BE822">
        <v>17.630359504326734</v>
      </c>
      <c r="BF822">
        <v>842</v>
      </c>
      <c r="BH822" t="s">
        <v>13300</v>
      </c>
      <c r="BJ822" s="1"/>
      <c r="BK822">
        <v>29.346399999999999</v>
      </c>
    </row>
    <row r="823" spans="1:63" x14ac:dyDescent="0.25">
      <c r="A823">
        <v>8674</v>
      </c>
      <c r="B823" t="s">
        <v>13301</v>
      </c>
      <c r="C823" t="s">
        <v>13302</v>
      </c>
      <c r="D823" t="s">
        <v>13303</v>
      </c>
      <c r="E823" t="s">
        <v>13304</v>
      </c>
      <c r="F823" s="1">
        <v>44772</v>
      </c>
      <c r="G823" s="1">
        <v>45137</v>
      </c>
      <c r="H823" t="s">
        <v>119</v>
      </c>
      <c r="I823" t="s">
        <v>639</v>
      </c>
      <c r="J823" t="s">
        <v>5920</v>
      </c>
      <c r="K823" t="s">
        <v>99</v>
      </c>
      <c r="L823" t="s">
        <v>99</v>
      </c>
      <c r="N823" t="s">
        <v>9716</v>
      </c>
      <c r="P823" t="s">
        <v>13263</v>
      </c>
      <c r="Q823" t="s">
        <v>13264</v>
      </c>
      <c r="R823" t="s">
        <v>9082</v>
      </c>
      <c r="S823" t="s">
        <v>13265</v>
      </c>
      <c r="T823" t="s">
        <v>13266</v>
      </c>
      <c r="U823" t="s">
        <v>13267</v>
      </c>
      <c r="V823" t="s">
        <v>10368</v>
      </c>
      <c r="W823" t="s">
        <v>10369</v>
      </c>
      <c r="X823" t="s">
        <v>10370</v>
      </c>
      <c r="Y823" t="s">
        <v>1755</v>
      </c>
      <c r="Z823">
        <v>471</v>
      </c>
      <c r="AA823" t="s">
        <v>9086</v>
      </c>
      <c r="AB823" t="s">
        <v>9087</v>
      </c>
      <c r="AC823" t="s">
        <v>9088</v>
      </c>
      <c r="AD823" t="s">
        <v>8926</v>
      </c>
      <c r="AE823" s="4"/>
      <c r="AR823">
        <v>0.25</v>
      </c>
      <c r="AS823" t="s">
        <v>94</v>
      </c>
      <c r="AT823">
        <v>0</v>
      </c>
      <c r="AU823">
        <v>211836.89173655311</v>
      </c>
      <c r="AV823">
        <v>93598.807541158996</v>
      </c>
      <c r="AW823">
        <v>701.86104999999998</v>
      </c>
      <c r="AX823">
        <v>721.26271666666673</v>
      </c>
      <c r="AY823">
        <v>76.76290997707693</v>
      </c>
      <c r="AZ823">
        <v>74.193498333333338</v>
      </c>
      <c r="BA823">
        <v>701.86104999999998</v>
      </c>
      <c r="BB823">
        <v>301.82169495878577</v>
      </c>
      <c r="BC823">
        <v>272.96649725395883</v>
      </c>
      <c r="BD823">
        <v>133.35803082555873</v>
      </c>
      <c r="BE823">
        <v>120.60854194099274</v>
      </c>
      <c r="BF823">
        <v>842</v>
      </c>
      <c r="BH823" t="s">
        <v>13305</v>
      </c>
      <c r="BJ823" s="1"/>
      <c r="BK823">
        <v>15.191090000000001</v>
      </c>
    </row>
    <row r="824" spans="1:63" x14ac:dyDescent="0.25">
      <c r="A824">
        <v>8675</v>
      </c>
      <c r="B824" t="s">
        <v>13306</v>
      </c>
      <c r="C824" t="s">
        <v>13307</v>
      </c>
      <c r="D824" t="s">
        <v>13308</v>
      </c>
      <c r="E824" t="s">
        <v>13309</v>
      </c>
      <c r="F824" s="1">
        <v>44772</v>
      </c>
      <c r="G824" s="1">
        <v>45137</v>
      </c>
      <c r="H824" t="s">
        <v>119</v>
      </c>
      <c r="I824" t="s">
        <v>639</v>
      </c>
      <c r="J824" t="s">
        <v>5920</v>
      </c>
      <c r="K824" t="s">
        <v>99</v>
      </c>
      <c r="L824" t="s">
        <v>99</v>
      </c>
      <c r="N824" t="s">
        <v>9716</v>
      </c>
      <c r="P824" t="s">
        <v>13263</v>
      </c>
      <c r="Q824" t="s">
        <v>13264</v>
      </c>
      <c r="R824" t="s">
        <v>9082</v>
      </c>
      <c r="S824" t="s">
        <v>13265</v>
      </c>
      <c r="T824" t="s">
        <v>13266</v>
      </c>
      <c r="U824" t="s">
        <v>13267</v>
      </c>
      <c r="V824" t="s">
        <v>10368</v>
      </c>
      <c r="W824" t="s">
        <v>10369</v>
      </c>
      <c r="X824" t="s">
        <v>10370</v>
      </c>
      <c r="Y824" t="s">
        <v>1755</v>
      </c>
      <c r="Z824">
        <v>471</v>
      </c>
      <c r="AA824" t="s">
        <v>9086</v>
      </c>
      <c r="AB824" t="s">
        <v>9087</v>
      </c>
      <c r="AC824" t="s">
        <v>9088</v>
      </c>
      <c r="AD824" t="s">
        <v>8926</v>
      </c>
      <c r="AE824" s="4"/>
      <c r="AR824">
        <v>0.25</v>
      </c>
      <c r="AS824" t="s">
        <v>94</v>
      </c>
      <c r="AT824">
        <v>0</v>
      </c>
      <c r="AU824">
        <v>51041.519263245427</v>
      </c>
      <c r="AV824">
        <v>17547.468223462925</v>
      </c>
      <c r="AW824">
        <v>10299.73864</v>
      </c>
      <c r="AX824">
        <v>10319.140306666666</v>
      </c>
      <c r="AY824">
        <v>76.76290997707693</v>
      </c>
      <c r="AZ824">
        <v>66.252698333333328</v>
      </c>
      <c r="BA824">
        <v>10299.73864</v>
      </c>
      <c r="BB824">
        <v>4.955613054589648</v>
      </c>
      <c r="BC824">
        <v>4.92393998772644</v>
      </c>
      <c r="BD824">
        <v>1.7036809220882256</v>
      </c>
      <c r="BE824">
        <v>1.6927920978066577</v>
      </c>
      <c r="BF824">
        <v>842</v>
      </c>
      <c r="BG824" t="s">
        <v>13310</v>
      </c>
      <c r="BH824" t="s">
        <v>13310</v>
      </c>
      <c r="BJ824" s="1"/>
      <c r="BK824">
        <v>7.2502899999999997</v>
      </c>
    </row>
    <row r="825" spans="1:63" ht="30" x14ac:dyDescent="0.25">
      <c r="A825">
        <v>8677</v>
      </c>
      <c r="B825" t="s">
        <v>13311</v>
      </c>
      <c r="C825" t="s">
        <v>13312</v>
      </c>
      <c r="D825" t="s">
        <v>13313</v>
      </c>
      <c r="E825" t="s">
        <v>13314</v>
      </c>
      <c r="F825" s="1">
        <v>44895</v>
      </c>
      <c r="G825" s="1">
        <v>45260</v>
      </c>
      <c r="H825" t="s">
        <v>119</v>
      </c>
      <c r="I825" t="s">
        <v>515</v>
      </c>
      <c r="J825" t="s">
        <v>5920</v>
      </c>
      <c r="K825" t="s">
        <v>100</v>
      </c>
      <c r="L825" t="s">
        <v>100</v>
      </c>
      <c r="M825" t="s">
        <v>303</v>
      </c>
      <c r="N825" t="s">
        <v>9382</v>
      </c>
      <c r="P825" t="s">
        <v>13315</v>
      </c>
      <c r="Q825" t="s">
        <v>13316</v>
      </c>
      <c r="R825" t="s">
        <v>9082</v>
      </c>
      <c r="S825" t="s">
        <v>13317</v>
      </c>
      <c r="T825" t="s">
        <v>13318</v>
      </c>
      <c r="U825" t="s">
        <v>13319</v>
      </c>
      <c r="V825" t="s">
        <v>10368</v>
      </c>
      <c r="W825" t="s">
        <v>10369</v>
      </c>
      <c r="X825" t="s">
        <v>10370</v>
      </c>
      <c r="Y825" t="s">
        <v>1755</v>
      </c>
      <c r="Z825">
        <v>471</v>
      </c>
      <c r="AA825" t="s">
        <v>9086</v>
      </c>
      <c r="AB825" t="s">
        <v>9087</v>
      </c>
      <c r="AC825" t="s">
        <v>9088</v>
      </c>
      <c r="AD825" t="s">
        <v>8926</v>
      </c>
      <c r="AE825" s="4" t="s">
        <v>13320</v>
      </c>
      <c r="AH825" t="s">
        <v>13321</v>
      </c>
      <c r="AI825" t="s">
        <v>13322</v>
      </c>
      <c r="AJ825" t="s">
        <v>13323</v>
      </c>
      <c r="AK825" t="s">
        <v>13324</v>
      </c>
      <c r="AL825" t="s">
        <v>13325</v>
      </c>
      <c r="AM825" t="s">
        <v>13326</v>
      </c>
      <c r="AN825" t="s">
        <v>13327</v>
      </c>
      <c r="AO825" t="s">
        <v>13328</v>
      </c>
      <c r="AP825" t="s">
        <v>13329</v>
      </c>
      <c r="AQ825" t="s">
        <v>13330</v>
      </c>
      <c r="AR825">
        <v>0.36</v>
      </c>
      <c r="AS825" t="s">
        <v>94</v>
      </c>
      <c r="AT825">
        <v>0</v>
      </c>
      <c r="AU825">
        <v>47981.668058164702</v>
      </c>
      <c r="AV825">
        <v>26946.005078248883</v>
      </c>
      <c r="AW825">
        <v>626.60849100000007</v>
      </c>
      <c r="AX825">
        <v>2114.0599195714299</v>
      </c>
      <c r="AY825">
        <v>393.76059655131053</v>
      </c>
      <c r="AZ825">
        <v>2642.5190057142854</v>
      </c>
      <c r="BA825">
        <v>261.14360099999999</v>
      </c>
      <c r="BB825">
        <v>183.73671755473993</v>
      </c>
      <c r="BC825">
        <v>16.524532825271873</v>
      </c>
      <c r="BD825">
        <v>103.18462705984085</v>
      </c>
      <c r="BE825">
        <v>9.2800055405680659</v>
      </c>
      <c r="BF825">
        <v>965</v>
      </c>
      <c r="BG825" t="s">
        <v>13331</v>
      </c>
      <c r="BH825" t="s">
        <v>13331</v>
      </c>
      <c r="BJ825" s="1"/>
      <c r="BK825">
        <v>7.2502899999999997</v>
      </c>
    </row>
    <row r="826" spans="1:63" x14ac:dyDescent="0.25">
      <c r="A826">
        <v>8678</v>
      </c>
      <c r="B826" t="s">
        <v>13332</v>
      </c>
      <c r="C826" t="s">
        <v>13333</v>
      </c>
      <c r="D826" t="s">
        <v>13334</v>
      </c>
      <c r="E826" t="s">
        <v>13335</v>
      </c>
      <c r="F826" s="1">
        <v>44895</v>
      </c>
      <c r="G826" s="1">
        <v>45260</v>
      </c>
      <c r="H826" t="s">
        <v>98</v>
      </c>
      <c r="I826" t="s">
        <v>639</v>
      </c>
      <c r="J826" t="s">
        <v>5920</v>
      </c>
      <c r="K826" t="s">
        <v>99</v>
      </c>
      <c r="L826" t="s">
        <v>99</v>
      </c>
      <c r="M826" t="s">
        <v>69</v>
      </c>
      <c r="N826" t="s">
        <v>9382</v>
      </c>
      <c r="P826" t="s">
        <v>13315</v>
      </c>
      <c r="Q826" t="s">
        <v>13316</v>
      </c>
      <c r="R826" t="s">
        <v>9082</v>
      </c>
      <c r="S826" t="s">
        <v>13317</v>
      </c>
      <c r="T826" t="s">
        <v>13318</v>
      </c>
      <c r="U826" t="s">
        <v>13319</v>
      </c>
      <c r="V826" t="s">
        <v>10368</v>
      </c>
      <c r="W826" t="s">
        <v>10369</v>
      </c>
      <c r="X826" t="s">
        <v>10370</v>
      </c>
      <c r="Y826" t="s">
        <v>1755</v>
      </c>
      <c r="Z826">
        <v>471</v>
      </c>
      <c r="AA826" t="s">
        <v>9086</v>
      </c>
      <c r="AB826" t="s">
        <v>9087</v>
      </c>
      <c r="AC826" t="s">
        <v>9088</v>
      </c>
      <c r="AD826" t="s">
        <v>8926</v>
      </c>
      <c r="AE826" s="4"/>
      <c r="AR826">
        <v>0.25</v>
      </c>
      <c r="AS826" t="s">
        <v>94</v>
      </c>
      <c r="AT826">
        <v>0</v>
      </c>
      <c r="AU826">
        <v>47894.565500827208</v>
      </c>
      <c r="AV826">
        <v>20362.421532812928</v>
      </c>
      <c r="AW826">
        <v>276.60849100000001</v>
      </c>
      <c r="AX826">
        <v>1764.0599195714299</v>
      </c>
      <c r="AY826">
        <v>393.76059655131053</v>
      </c>
      <c r="AZ826">
        <v>2635.268715714285</v>
      </c>
      <c r="BA826">
        <v>261.14360099999999</v>
      </c>
      <c r="BB826">
        <v>183.40317479510904</v>
      </c>
      <c r="BC826">
        <v>16.535824414377306</v>
      </c>
      <c r="BD826">
        <v>77.974039780560915</v>
      </c>
      <c r="BE826">
        <v>7.0302219802435548</v>
      </c>
      <c r="BF826">
        <v>965</v>
      </c>
      <c r="BG826" t="s">
        <v>13336</v>
      </c>
      <c r="BH826" t="s">
        <v>13336</v>
      </c>
      <c r="BJ826" s="1"/>
    </row>
    <row r="827" spans="1:63" ht="30" x14ac:dyDescent="0.25">
      <c r="A827">
        <v>8679</v>
      </c>
      <c r="B827" t="s">
        <v>13337</v>
      </c>
      <c r="C827" t="s">
        <v>13338</v>
      </c>
      <c r="D827" t="s">
        <v>13339</v>
      </c>
      <c r="E827" t="s">
        <v>13340</v>
      </c>
      <c r="F827" s="1">
        <v>45260</v>
      </c>
      <c r="G827" s="1">
        <v>45626</v>
      </c>
      <c r="H827" t="s">
        <v>119</v>
      </c>
      <c r="I827" t="s">
        <v>639</v>
      </c>
      <c r="J827" t="s">
        <v>5920</v>
      </c>
      <c r="K827" t="s">
        <v>99</v>
      </c>
      <c r="L827" t="s">
        <v>99</v>
      </c>
      <c r="M827" t="s">
        <v>120</v>
      </c>
      <c r="N827" t="s">
        <v>9382</v>
      </c>
      <c r="P827" t="s">
        <v>13315</v>
      </c>
      <c r="Q827" t="s">
        <v>13316</v>
      </c>
      <c r="R827" t="s">
        <v>9082</v>
      </c>
      <c r="S827" t="s">
        <v>13317</v>
      </c>
      <c r="T827" t="s">
        <v>13318</v>
      </c>
      <c r="U827" t="s">
        <v>13319</v>
      </c>
      <c r="V827" t="s">
        <v>10368</v>
      </c>
      <c r="W827" t="s">
        <v>10369</v>
      </c>
      <c r="X827" t="s">
        <v>10370</v>
      </c>
      <c r="Y827" t="s">
        <v>1755</v>
      </c>
      <c r="Z827">
        <v>471</v>
      </c>
      <c r="AA827" t="s">
        <v>9086</v>
      </c>
      <c r="AB827" t="s">
        <v>9087</v>
      </c>
      <c r="AC827" t="s">
        <v>9088</v>
      </c>
      <c r="AD827" t="s">
        <v>8926</v>
      </c>
      <c r="AE827" s="4" t="s">
        <v>13341</v>
      </c>
      <c r="AH827" t="s">
        <v>13342</v>
      </c>
      <c r="AI827" t="s">
        <v>13343</v>
      </c>
      <c r="AJ827" t="s">
        <v>13344</v>
      </c>
      <c r="AK827" t="s">
        <v>13345</v>
      </c>
      <c r="AL827" t="s">
        <v>13346</v>
      </c>
      <c r="AM827" t="s">
        <v>13347</v>
      </c>
      <c r="AN827" t="s">
        <v>13348</v>
      </c>
      <c r="AO827" t="s">
        <v>13349</v>
      </c>
      <c r="AP827" t="s">
        <v>13350</v>
      </c>
      <c r="AQ827" t="s">
        <v>13351</v>
      </c>
      <c r="AR827">
        <v>0.25</v>
      </c>
      <c r="AS827" t="s">
        <v>94</v>
      </c>
      <c r="AT827">
        <v>0</v>
      </c>
      <c r="AU827">
        <v>186487.03995462754</v>
      </c>
      <c r="AV827">
        <v>79455.414332415807</v>
      </c>
      <c r="AW827">
        <v>5152.2902416999996</v>
      </c>
      <c r="AX827">
        <v>6639.7416702714308</v>
      </c>
      <c r="AY827">
        <v>393.76059655131053</v>
      </c>
      <c r="AZ827">
        <v>2642.5190057142854</v>
      </c>
      <c r="BA827">
        <v>5136.8253516999994</v>
      </c>
      <c r="BB827">
        <v>36.303947902941815</v>
      </c>
      <c r="BC827">
        <v>23.972076744088557</v>
      </c>
      <c r="BD827">
        <v>15.467805286804335</v>
      </c>
      <c r="BE827">
        <v>10.213638924042353</v>
      </c>
      <c r="BF827">
        <v>1331</v>
      </c>
      <c r="BG827" t="s">
        <v>13352</v>
      </c>
      <c r="BH827" t="s">
        <v>13352</v>
      </c>
      <c r="BJ827" s="1"/>
      <c r="BK827">
        <v>7.2502899999999997</v>
      </c>
    </row>
    <row r="828" spans="1:63" ht="30" x14ac:dyDescent="0.25">
      <c r="A828">
        <v>8680</v>
      </c>
      <c r="B828" t="s">
        <v>13353</v>
      </c>
      <c r="C828" t="s">
        <v>13354</v>
      </c>
      <c r="D828" t="s">
        <v>13355</v>
      </c>
      <c r="E828" t="s">
        <v>13356</v>
      </c>
      <c r="F828" s="1">
        <v>45260</v>
      </c>
      <c r="G828" s="1">
        <v>45626</v>
      </c>
      <c r="H828" t="s">
        <v>119</v>
      </c>
      <c r="I828" t="s">
        <v>639</v>
      </c>
      <c r="J828" t="s">
        <v>5920</v>
      </c>
      <c r="K828" t="s">
        <v>100</v>
      </c>
      <c r="L828" t="s">
        <v>100</v>
      </c>
      <c r="M828" t="s">
        <v>120</v>
      </c>
      <c r="N828" t="s">
        <v>9382</v>
      </c>
      <c r="P828" t="s">
        <v>13315</v>
      </c>
      <c r="Q828" t="s">
        <v>13316</v>
      </c>
      <c r="R828" t="s">
        <v>9082</v>
      </c>
      <c r="S828" t="s">
        <v>13317</v>
      </c>
      <c r="T828" t="s">
        <v>13318</v>
      </c>
      <c r="U828" t="s">
        <v>13319</v>
      </c>
      <c r="V828" t="s">
        <v>10368</v>
      </c>
      <c r="W828" t="s">
        <v>10369</v>
      </c>
      <c r="X828" t="s">
        <v>10370</v>
      </c>
      <c r="Y828" t="s">
        <v>1755</v>
      </c>
      <c r="Z828">
        <v>471</v>
      </c>
      <c r="AA828" t="s">
        <v>9086</v>
      </c>
      <c r="AB828" t="s">
        <v>9087</v>
      </c>
      <c r="AC828" t="s">
        <v>9088</v>
      </c>
      <c r="AD828" t="s">
        <v>8926</v>
      </c>
      <c r="AE828" s="4" t="s">
        <v>13357</v>
      </c>
      <c r="AH828" t="s">
        <v>13358</v>
      </c>
      <c r="AI828" t="s">
        <v>13359</v>
      </c>
      <c r="AJ828" t="s">
        <v>13360</v>
      </c>
      <c r="AK828" t="s">
        <v>13361</v>
      </c>
      <c r="AL828" t="s">
        <v>13362</v>
      </c>
      <c r="AM828" t="s">
        <v>13347</v>
      </c>
      <c r="AN828" t="s">
        <v>13363</v>
      </c>
      <c r="AO828" t="s">
        <v>13364</v>
      </c>
      <c r="AP828" t="s">
        <v>13365</v>
      </c>
      <c r="AQ828" t="s">
        <v>13366</v>
      </c>
      <c r="AR828">
        <v>0.36</v>
      </c>
      <c r="AS828" t="s">
        <v>94</v>
      </c>
      <c r="AT828">
        <v>0</v>
      </c>
      <c r="AU828">
        <v>186434.72610637679</v>
      </c>
      <c r="AV828">
        <v>107714.88929903656</v>
      </c>
      <c r="AW828">
        <v>1715.0432417</v>
      </c>
      <c r="AX828">
        <v>3202.4946702714301</v>
      </c>
      <c r="AY828">
        <v>393.76059655131053</v>
      </c>
      <c r="AZ828">
        <v>2642.5190057142854</v>
      </c>
      <c r="BA828">
        <v>1699.5783516999998</v>
      </c>
      <c r="BB828">
        <v>109.69469334549703</v>
      </c>
      <c r="BC828">
        <v>42.936560551327318</v>
      </c>
      <c r="BD828">
        <v>63.377418988241971</v>
      </c>
      <c r="BE828">
        <v>24.807110581044334</v>
      </c>
      <c r="BF828">
        <v>1331</v>
      </c>
      <c r="BG828" t="s">
        <v>13367</v>
      </c>
      <c r="BH828" t="s">
        <v>13367</v>
      </c>
      <c r="BJ828" s="1"/>
      <c r="BK828">
        <v>7.2502899999999997</v>
      </c>
    </row>
    <row r="829" spans="1:63" ht="45.75" x14ac:dyDescent="0.3">
      <c r="A829">
        <v>8681</v>
      </c>
      <c r="B829" t="s">
        <v>13368</v>
      </c>
      <c r="C829" t="s">
        <v>13369</v>
      </c>
      <c r="D829" t="s">
        <v>13370</v>
      </c>
      <c r="E829" t="s">
        <v>13371</v>
      </c>
      <c r="F829" s="1">
        <v>43861</v>
      </c>
      <c r="G829" s="1">
        <v>43861</v>
      </c>
      <c r="H829" t="s">
        <v>131</v>
      </c>
      <c r="I829" t="s">
        <v>515</v>
      </c>
      <c r="J829" t="s">
        <v>1804</v>
      </c>
      <c r="K829" t="s">
        <v>67</v>
      </c>
      <c r="L829" t="s">
        <v>67</v>
      </c>
      <c r="M829" t="s">
        <v>69</v>
      </c>
      <c r="N829" t="s">
        <v>4523</v>
      </c>
      <c r="O829" t="s">
        <v>13372</v>
      </c>
      <c r="P829" t="s">
        <v>10202</v>
      </c>
      <c r="Q829" t="s">
        <v>10203</v>
      </c>
      <c r="R829" t="s">
        <v>10145</v>
      </c>
      <c r="S829" t="s">
        <v>10204</v>
      </c>
      <c r="T829" t="s">
        <v>10205</v>
      </c>
      <c r="U829" t="s">
        <v>10206</v>
      </c>
      <c r="V829" t="s">
        <v>1890</v>
      </c>
      <c r="W829" t="s">
        <v>1891</v>
      </c>
      <c r="X829" t="s">
        <v>1892</v>
      </c>
      <c r="Y829" t="s">
        <v>1755</v>
      </c>
      <c r="Z829">
        <v>466</v>
      </c>
      <c r="AA829" t="s">
        <v>8923</v>
      </c>
      <c r="AB829" t="s">
        <v>8924</v>
      </c>
      <c r="AC829" t="s">
        <v>8925</v>
      </c>
      <c r="AD829" t="s">
        <v>8926</v>
      </c>
      <c r="AE829" s="4" t="s">
        <v>13373</v>
      </c>
      <c r="AF829" s="3">
        <v>8900000</v>
      </c>
      <c r="AG829" t="s">
        <v>19447</v>
      </c>
      <c r="AH829" t="s">
        <v>10208</v>
      </c>
      <c r="AI829" t="s">
        <v>10209</v>
      </c>
      <c r="AJ829" t="s">
        <v>10210</v>
      </c>
      <c r="AK829" t="s">
        <v>10211</v>
      </c>
      <c r="AL829" t="s">
        <v>10212</v>
      </c>
      <c r="AM829" t="s">
        <v>10213</v>
      </c>
      <c r="AN829" t="s">
        <v>13371</v>
      </c>
      <c r="AO829" t="s">
        <v>13374</v>
      </c>
      <c r="AP829" t="s">
        <v>10216</v>
      </c>
      <c r="AQ829" t="s">
        <v>10217</v>
      </c>
      <c r="AR829">
        <v>1</v>
      </c>
      <c r="AS829" t="s">
        <v>94</v>
      </c>
      <c r="AT829">
        <v>0</v>
      </c>
      <c r="AU829">
        <v>3582756.5725007951</v>
      </c>
      <c r="AV829">
        <v>3581388.7920941999</v>
      </c>
      <c r="AX829">
        <v>2183.4031475504298</v>
      </c>
      <c r="AY829">
        <v>1657.0721839630071</v>
      </c>
      <c r="AZ829">
        <v>7768.8114949999999</v>
      </c>
      <c r="BF829">
        <v>-434</v>
      </c>
      <c r="BJ829" s="1"/>
    </row>
    <row r="830" spans="1:63" ht="105" x14ac:dyDescent="0.25">
      <c r="A830">
        <v>8682</v>
      </c>
      <c r="B830" t="s">
        <v>13375</v>
      </c>
      <c r="C830" t="s">
        <v>13376</v>
      </c>
      <c r="D830" t="s">
        <v>13377</v>
      </c>
      <c r="E830" t="s">
        <v>13378</v>
      </c>
      <c r="F830" s="1">
        <v>44865</v>
      </c>
      <c r="G830" s="1">
        <v>45169</v>
      </c>
      <c r="H830" t="s">
        <v>119</v>
      </c>
      <c r="I830" t="s">
        <v>66</v>
      </c>
      <c r="K830" t="s">
        <v>100</v>
      </c>
      <c r="L830" t="s">
        <v>100</v>
      </c>
      <c r="M830" t="s">
        <v>120</v>
      </c>
      <c r="N830" t="s">
        <v>2869</v>
      </c>
      <c r="O830" t="s">
        <v>13379</v>
      </c>
      <c r="P830" t="s">
        <v>2523</v>
      </c>
      <c r="Q830" t="s">
        <v>2524</v>
      </c>
      <c r="R830" t="s">
        <v>676</v>
      </c>
      <c r="S830" t="s">
        <v>2525</v>
      </c>
      <c r="T830" t="s">
        <v>3309</v>
      </c>
      <c r="U830" t="s">
        <v>3310</v>
      </c>
      <c r="V830" t="s">
        <v>2773</v>
      </c>
      <c r="W830" t="s">
        <v>2774</v>
      </c>
      <c r="X830" t="s">
        <v>2775</v>
      </c>
      <c r="Y830" t="s">
        <v>1671</v>
      </c>
      <c r="Z830">
        <v>465</v>
      </c>
      <c r="AA830" t="s">
        <v>1707</v>
      </c>
      <c r="AB830" t="s">
        <v>1708</v>
      </c>
      <c r="AC830" t="s">
        <v>1709</v>
      </c>
      <c r="AD830" t="s">
        <v>1675</v>
      </c>
      <c r="AE830" s="4" t="s">
        <v>13380</v>
      </c>
      <c r="AF830" s="10">
        <v>5353717.4000000004</v>
      </c>
      <c r="AG830" t="s">
        <v>19447</v>
      </c>
      <c r="AH830" t="s">
        <v>13381</v>
      </c>
      <c r="AI830" t="s">
        <v>13382</v>
      </c>
      <c r="AJ830" t="s">
        <v>13383</v>
      </c>
      <c r="AK830" t="s">
        <v>13384</v>
      </c>
      <c r="AL830" t="s">
        <v>4283</v>
      </c>
      <c r="AM830" t="s">
        <v>13385</v>
      </c>
      <c r="AN830" t="s">
        <v>13386</v>
      </c>
      <c r="AO830" t="s">
        <v>13387</v>
      </c>
      <c r="AP830" t="s">
        <v>13388</v>
      </c>
      <c r="AQ830" t="s">
        <v>13389</v>
      </c>
      <c r="AR830">
        <v>0.36</v>
      </c>
      <c r="AS830" t="s">
        <v>94</v>
      </c>
      <c r="AT830">
        <v>0</v>
      </c>
      <c r="AU830">
        <v>6688.8492063835438</v>
      </c>
      <c r="AV830">
        <v>3123.5168288946952</v>
      </c>
      <c r="AW830">
        <v>1159.8952755</v>
      </c>
      <c r="AX830">
        <v>1357.6373868533051</v>
      </c>
      <c r="AY830">
        <v>622.12931711163014</v>
      </c>
      <c r="AZ830">
        <v>4747.3494899999996</v>
      </c>
      <c r="BA830">
        <v>223.7164396</v>
      </c>
      <c r="BB830">
        <v>29.898782665874073</v>
      </c>
      <c r="BC830">
        <v>1.3455563255669327</v>
      </c>
      <c r="BD830">
        <v>13.961945910097054</v>
      </c>
      <c r="BE830">
        <v>0.62833944935146557</v>
      </c>
      <c r="BF830">
        <v>874</v>
      </c>
      <c r="BG830" t="s">
        <v>13390</v>
      </c>
      <c r="BH830" t="s">
        <v>13390</v>
      </c>
      <c r="BJ830" s="1"/>
      <c r="BK830">
        <v>13.66104</v>
      </c>
    </row>
    <row r="831" spans="1:63" ht="90" x14ac:dyDescent="0.25">
      <c r="A831">
        <v>8684</v>
      </c>
      <c r="B831" t="s">
        <v>13391</v>
      </c>
      <c r="C831" t="s">
        <v>13392</v>
      </c>
      <c r="D831" t="s">
        <v>13393</v>
      </c>
      <c r="E831" t="s">
        <v>13394</v>
      </c>
      <c r="F831" s="1">
        <v>44316</v>
      </c>
      <c r="G831" s="1">
        <v>44531</v>
      </c>
      <c r="H831" t="s">
        <v>119</v>
      </c>
      <c r="I831" t="s">
        <v>639</v>
      </c>
      <c r="K831" t="s">
        <v>133</v>
      </c>
      <c r="L831" t="s">
        <v>100</v>
      </c>
      <c r="M831" t="s">
        <v>120</v>
      </c>
      <c r="P831" t="s">
        <v>13395</v>
      </c>
      <c r="Q831" t="s">
        <v>13396</v>
      </c>
      <c r="R831" t="s">
        <v>9082</v>
      </c>
      <c r="S831" t="s">
        <v>13397</v>
      </c>
      <c r="T831" t="s">
        <v>3839</v>
      </c>
      <c r="U831" t="s">
        <v>3840</v>
      </c>
      <c r="V831" t="s">
        <v>3841</v>
      </c>
      <c r="W831" t="s">
        <v>3842</v>
      </c>
      <c r="X831" t="s">
        <v>3843</v>
      </c>
      <c r="Y831" t="s">
        <v>1671</v>
      </c>
      <c r="Z831">
        <v>465</v>
      </c>
      <c r="AA831" t="s">
        <v>1707</v>
      </c>
      <c r="AB831" t="s">
        <v>1708</v>
      </c>
      <c r="AC831" t="s">
        <v>1709</v>
      </c>
      <c r="AD831" t="s">
        <v>1675</v>
      </c>
      <c r="AE831" s="4" t="s">
        <v>13398</v>
      </c>
      <c r="AH831" t="s">
        <v>13399</v>
      </c>
      <c r="AI831" t="s">
        <v>13400</v>
      </c>
      <c r="AJ831" t="s">
        <v>13401</v>
      </c>
      <c r="AK831" t="s">
        <v>13402</v>
      </c>
      <c r="AL831" t="s">
        <v>13403</v>
      </c>
      <c r="AM831" t="s">
        <v>13404</v>
      </c>
      <c r="AN831" t="s">
        <v>13405</v>
      </c>
      <c r="AO831" t="s">
        <v>13406</v>
      </c>
      <c r="AP831" t="s">
        <v>13407</v>
      </c>
      <c r="AQ831" t="s">
        <v>13408</v>
      </c>
      <c r="AR831">
        <v>0.42</v>
      </c>
      <c r="AS831" t="s">
        <v>94</v>
      </c>
      <c r="AT831">
        <v>0</v>
      </c>
      <c r="AU831">
        <v>14107.55862086902</v>
      </c>
      <c r="AV831">
        <v>8141.2930582288491</v>
      </c>
      <c r="AW831">
        <v>569.34288000000004</v>
      </c>
      <c r="AX831">
        <v>854.75266089808702</v>
      </c>
      <c r="AY831">
        <v>157.62882431711145</v>
      </c>
      <c r="AZ831">
        <v>1581.6020624999999</v>
      </c>
      <c r="BA831">
        <v>511.32240000000002</v>
      </c>
      <c r="BB831">
        <v>27.590339521345086</v>
      </c>
      <c r="BC831">
        <v>6.7405961723136105</v>
      </c>
      <c r="BD831">
        <v>15.922034822313375</v>
      </c>
      <c r="BE831">
        <v>3.8899125143312951</v>
      </c>
      <c r="BF831">
        <v>236</v>
      </c>
      <c r="BG831" t="s">
        <v>13409</v>
      </c>
      <c r="BH831" t="s">
        <v>13409</v>
      </c>
      <c r="BJ831" s="1"/>
      <c r="BK831">
        <v>14.486219999999999</v>
      </c>
    </row>
    <row r="832" spans="1:63" ht="16.5" x14ac:dyDescent="0.3">
      <c r="A832">
        <v>8685</v>
      </c>
      <c r="B832" t="s">
        <v>13410</v>
      </c>
      <c r="C832" t="s">
        <v>13411</v>
      </c>
      <c r="D832" t="s">
        <v>13412</v>
      </c>
      <c r="E832" t="s">
        <v>13413</v>
      </c>
      <c r="F832" s="1">
        <v>45352</v>
      </c>
      <c r="G832" s="1">
        <v>45474</v>
      </c>
      <c r="H832" t="s">
        <v>98</v>
      </c>
      <c r="I832" t="s">
        <v>639</v>
      </c>
      <c r="K832" t="s">
        <v>69</v>
      </c>
      <c r="L832" t="s">
        <v>120</v>
      </c>
      <c r="P832" t="s">
        <v>5242</v>
      </c>
      <c r="Q832" t="s">
        <v>5243</v>
      </c>
      <c r="R832" t="s">
        <v>817</v>
      </c>
      <c r="S832" t="s">
        <v>5244</v>
      </c>
      <c r="T832" t="s">
        <v>2851</v>
      </c>
      <c r="U832" t="s">
        <v>2852</v>
      </c>
      <c r="V832" t="s">
        <v>2773</v>
      </c>
      <c r="W832" t="s">
        <v>2774</v>
      </c>
      <c r="X832" t="s">
        <v>2775</v>
      </c>
      <c r="Y832" t="s">
        <v>1671</v>
      </c>
      <c r="Z832">
        <v>465</v>
      </c>
      <c r="AA832" t="s">
        <v>1707</v>
      </c>
      <c r="AB832" t="s">
        <v>1708</v>
      </c>
      <c r="AC832" t="s">
        <v>1709</v>
      </c>
      <c r="AD832" t="s">
        <v>1675</v>
      </c>
      <c r="AE832" s="4" t="s">
        <v>13414</v>
      </c>
      <c r="AF832" s="3">
        <v>4500000</v>
      </c>
      <c r="AG832" t="s">
        <v>19447</v>
      </c>
      <c r="AH832" t="s">
        <v>13415</v>
      </c>
      <c r="AI832" t="s">
        <v>13416</v>
      </c>
      <c r="AJ832" t="s">
        <v>13417</v>
      </c>
      <c r="AK832" t="s">
        <v>13418</v>
      </c>
      <c r="AL832" t="s">
        <v>13419</v>
      </c>
      <c r="AM832" t="s">
        <v>13420</v>
      </c>
      <c r="AN832" t="s">
        <v>13421</v>
      </c>
      <c r="AO832" t="s">
        <v>13422</v>
      </c>
      <c r="AP832" t="s">
        <v>13419</v>
      </c>
      <c r="AQ832" t="s">
        <v>13423</v>
      </c>
      <c r="AR832">
        <v>0</v>
      </c>
      <c r="AS832" t="s">
        <v>154</v>
      </c>
      <c r="AT832">
        <v>2</v>
      </c>
      <c r="AU832">
        <v>51532.122372103811</v>
      </c>
      <c r="AV832">
        <v>1705.5378078771034</v>
      </c>
      <c r="AX832">
        <v>835.67708048533996</v>
      </c>
      <c r="AY832">
        <v>169.83359108760311</v>
      </c>
      <c r="AZ832">
        <v>590.01013999999998</v>
      </c>
      <c r="BA832">
        <v>565.80562499999985</v>
      </c>
      <c r="BB832">
        <v>91.077430296144215</v>
      </c>
      <c r="BC832">
        <v>44.585066178002698</v>
      </c>
      <c r="BD832">
        <v>3.0143528669887361</v>
      </c>
      <c r="BE832">
        <v>1.4756138993112833</v>
      </c>
      <c r="BF832">
        <v>1179</v>
      </c>
      <c r="BJ832" s="1"/>
    </row>
    <row r="833" spans="1:63" x14ac:dyDescent="0.25">
      <c r="A833">
        <v>8686</v>
      </c>
      <c r="B833" t="s">
        <v>13424</v>
      </c>
      <c r="C833" t="s">
        <v>13425</v>
      </c>
      <c r="D833" t="s">
        <v>13426</v>
      </c>
      <c r="F833" s="1">
        <v>44531</v>
      </c>
      <c r="G833" s="1">
        <v>45261</v>
      </c>
      <c r="H833" t="s">
        <v>98</v>
      </c>
      <c r="I833" t="s">
        <v>66</v>
      </c>
      <c r="K833" t="s">
        <v>303</v>
      </c>
      <c r="L833" t="s">
        <v>3013</v>
      </c>
      <c r="P833" t="s">
        <v>2051</v>
      </c>
      <c r="Q833" t="s">
        <v>2052</v>
      </c>
      <c r="R833" t="s">
        <v>676</v>
      </c>
      <c r="S833" t="s">
        <v>2053</v>
      </c>
      <c r="T833" t="s">
        <v>3309</v>
      </c>
      <c r="U833" t="s">
        <v>3310</v>
      </c>
      <c r="V833" t="s">
        <v>2773</v>
      </c>
      <c r="W833" t="s">
        <v>2774</v>
      </c>
      <c r="X833" t="s">
        <v>2775</v>
      </c>
      <c r="Y833" t="s">
        <v>1671</v>
      </c>
      <c r="Z833">
        <v>465</v>
      </c>
      <c r="AA833" t="s">
        <v>1707</v>
      </c>
      <c r="AB833" t="s">
        <v>1708</v>
      </c>
      <c r="AC833" t="s">
        <v>1709</v>
      </c>
      <c r="AD833" t="s">
        <v>1675</v>
      </c>
      <c r="AE833" s="4"/>
      <c r="AT833">
        <v>4</v>
      </c>
      <c r="AU833">
        <v>0</v>
      </c>
      <c r="AV833">
        <v>0</v>
      </c>
      <c r="AX833">
        <v>32.251504782396509</v>
      </c>
      <c r="AY833">
        <v>27.153864442364004</v>
      </c>
      <c r="AZ833">
        <v>5776.6096150000003</v>
      </c>
      <c r="BF833">
        <v>966</v>
      </c>
      <c r="BJ833" s="1"/>
    </row>
    <row r="834" spans="1:63" x14ac:dyDescent="0.25">
      <c r="A834">
        <v>8687</v>
      </c>
      <c r="B834" t="s">
        <v>13427</v>
      </c>
      <c r="C834" t="s">
        <v>13428</v>
      </c>
      <c r="D834" t="s">
        <v>13429</v>
      </c>
      <c r="F834" s="1">
        <v>44378</v>
      </c>
      <c r="G834" s="1">
        <v>44743</v>
      </c>
      <c r="H834" t="s">
        <v>98</v>
      </c>
      <c r="I834" t="s">
        <v>515</v>
      </c>
      <c r="K834" t="s">
        <v>100</v>
      </c>
      <c r="L834" t="s">
        <v>120</v>
      </c>
      <c r="P834" t="s">
        <v>13430</v>
      </c>
      <c r="Q834" t="s">
        <v>13431</v>
      </c>
      <c r="R834" t="s">
        <v>1962</v>
      </c>
      <c r="S834" t="s">
        <v>13432</v>
      </c>
      <c r="T834" t="s">
        <v>2943</v>
      </c>
      <c r="U834" t="s">
        <v>2944</v>
      </c>
      <c r="V834" t="s">
        <v>2773</v>
      </c>
      <c r="W834" t="s">
        <v>2774</v>
      </c>
      <c r="X834" t="s">
        <v>2775</v>
      </c>
      <c r="Y834" t="s">
        <v>1671</v>
      </c>
      <c r="Z834">
        <v>465</v>
      </c>
      <c r="AA834" t="s">
        <v>1707</v>
      </c>
      <c r="AB834" t="s">
        <v>1708</v>
      </c>
      <c r="AC834" t="s">
        <v>1709</v>
      </c>
      <c r="AD834" t="s">
        <v>1675</v>
      </c>
      <c r="AE834" s="4"/>
      <c r="AR834">
        <v>0.12</v>
      </c>
      <c r="AS834" t="s">
        <v>154</v>
      </c>
      <c r="AT834">
        <v>3</v>
      </c>
      <c r="AU834">
        <v>0</v>
      </c>
      <c r="AV834">
        <v>0</v>
      </c>
      <c r="AX834">
        <v>714.06281726294094</v>
      </c>
      <c r="AY834">
        <v>204.53375891828392</v>
      </c>
      <c r="AZ834">
        <v>935.69470333333322</v>
      </c>
      <c r="BA834">
        <v>416.2037037037033</v>
      </c>
      <c r="BB834">
        <v>0</v>
      </c>
      <c r="BC834">
        <v>0</v>
      </c>
      <c r="BD834">
        <v>0</v>
      </c>
      <c r="BE834">
        <v>0</v>
      </c>
      <c r="BF834">
        <v>448</v>
      </c>
      <c r="BJ834" s="1"/>
    </row>
    <row r="835" spans="1:63" ht="60.75" x14ac:dyDescent="0.3">
      <c r="A835">
        <v>8688</v>
      </c>
      <c r="B835" t="s">
        <v>13433</v>
      </c>
      <c r="C835" t="s">
        <v>13434</v>
      </c>
      <c r="D835" t="s">
        <v>13435</v>
      </c>
      <c r="E835" t="s">
        <v>13436</v>
      </c>
      <c r="F835" s="1">
        <v>44316</v>
      </c>
      <c r="G835" s="1">
        <v>44650</v>
      </c>
      <c r="H835" t="s">
        <v>119</v>
      </c>
      <c r="I835" t="s">
        <v>66</v>
      </c>
      <c r="K835" t="s">
        <v>99</v>
      </c>
      <c r="L835" t="s">
        <v>99</v>
      </c>
      <c r="M835" t="s">
        <v>69</v>
      </c>
      <c r="N835" t="s">
        <v>1661</v>
      </c>
      <c r="P835" t="s">
        <v>13437</v>
      </c>
      <c r="Q835" t="s">
        <v>13438</v>
      </c>
      <c r="R835" t="s">
        <v>676</v>
      </c>
      <c r="S835" t="s">
        <v>13439</v>
      </c>
      <c r="T835" t="s">
        <v>2973</v>
      </c>
      <c r="U835" t="s">
        <v>2974</v>
      </c>
      <c r="V835" t="s">
        <v>2456</v>
      </c>
      <c r="W835" t="s">
        <v>2457</v>
      </c>
      <c r="X835" t="s">
        <v>2458</v>
      </c>
      <c r="Y835" t="s">
        <v>1671</v>
      </c>
      <c r="Z835">
        <v>470</v>
      </c>
      <c r="AA835" t="s">
        <v>1672</v>
      </c>
      <c r="AB835" t="s">
        <v>1673</v>
      </c>
      <c r="AC835" t="s">
        <v>1674</v>
      </c>
      <c r="AD835" t="s">
        <v>1675</v>
      </c>
      <c r="AE835" s="4" t="s">
        <v>13440</v>
      </c>
      <c r="AF835" s="11">
        <v>1255000</v>
      </c>
      <c r="AG835" t="s">
        <v>19447</v>
      </c>
      <c r="AH835" t="s">
        <v>13441</v>
      </c>
      <c r="AI835" t="s">
        <v>13442</v>
      </c>
      <c r="AJ835" t="s">
        <v>13443</v>
      </c>
      <c r="AK835" t="s">
        <v>13444</v>
      </c>
      <c r="AL835" t="s">
        <v>13445</v>
      </c>
      <c r="AM835" t="s">
        <v>13446</v>
      </c>
      <c r="AN835" t="s">
        <v>13447</v>
      </c>
      <c r="AO835" t="s">
        <v>13448</v>
      </c>
      <c r="AP835" t="s">
        <v>13449</v>
      </c>
      <c r="AQ835" t="s">
        <v>13450</v>
      </c>
      <c r="AR835">
        <v>0.25</v>
      </c>
      <c r="AS835" t="s">
        <v>94</v>
      </c>
      <c r="AT835">
        <v>0</v>
      </c>
      <c r="AU835">
        <v>14993.154221253364</v>
      </c>
      <c r="AV835">
        <v>6331.1228641714179</v>
      </c>
      <c r="AW835">
        <v>55.007361600000003</v>
      </c>
      <c r="AX835">
        <v>637.72850059865891</v>
      </c>
      <c r="AY835">
        <v>419.52153302179818</v>
      </c>
      <c r="AZ835">
        <v>1323.2571362000001</v>
      </c>
      <c r="BA835">
        <v>45.839467999999997</v>
      </c>
      <c r="BB835">
        <v>327.07958611677964</v>
      </c>
      <c r="BC835">
        <v>10.951129507778063</v>
      </c>
      <c r="BD835">
        <v>138.11510343382295</v>
      </c>
      <c r="BE835">
        <v>4.6243068931361959</v>
      </c>
      <c r="BF835">
        <v>355</v>
      </c>
      <c r="BG835" t="s">
        <v>13451</v>
      </c>
      <c r="BH835" t="s">
        <v>13452</v>
      </c>
      <c r="BJ835" s="1"/>
      <c r="BK835">
        <v>17.076319999999999</v>
      </c>
    </row>
    <row r="836" spans="1:63" ht="45" x14ac:dyDescent="0.25">
      <c r="A836">
        <v>8689</v>
      </c>
      <c r="B836" t="s">
        <v>13453</v>
      </c>
      <c r="C836" t="s">
        <v>13454</v>
      </c>
      <c r="D836" t="s">
        <v>13454</v>
      </c>
      <c r="E836" t="s">
        <v>13455</v>
      </c>
      <c r="F836" s="1">
        <v>44650</v>
      </c>
      <c r="G836" s="1">
        <v>45015</v>
      </c>
      <c r="H836" t="s">
        <v>119</v>
      </c>
      <c r="I836" t="s">
        <v>66</v>
      </c>
      <c r="K836" t="s">
        <v>99</v>
      </c>
      <c r="L836" t="s">
        <v>99</v>
      </c>
      <c r="M836" t="s">
        <v>69</v>
      </c>
      <c r="N836" t="s">
        <v>1661</v>
      </c>
      <c r="P836" t="s">
        <v>13437</v>
      </c>
      <c r="Q836" t="s">
        <v>13438</v>
      </c>
      <c r="R836" t="s">
        <v>676</v>
      </c>
      <c r="S836" t="s">
        <v>13439</v>
      </c>
      <c r="T836" t="s">
        <v>2973</v>
      </c>
      <c r="U836" t="s">
        <v>2974</v>
      </c>
      <c r="V836" t="s">
        <v>2456</v>
      </c>
      <c r="W836" t="s">
        <v>2457</v>
      </c>
      <c r="X836" t="s">
        <v>2458</v>
      </c>
      <c r="Y836" t="s">
        <v>1671</v>
      </c>
      <c r="Z836">
        <v>470</v>
      </c>
      <c r="AA836" t="s">
        <v>1672</v>
      </c>
      <c r="AB836" t="s">
        <v>1673</v>
      </c>
      <c r="AC836" t="s">
        <v>1674</v>
      </c>
      <c r="AD836" t="s">
        <v>1675</v>
      </c>
      <c r="AE836" s="4" t="s">
        <v>13456</v>
      </c>
      <c r="AF836" s="10">
        <v>3860000</v>
      </c>
      <c r="AG836" t="s">
        <v>19447</v>
      </c>
      <c r="AH836" t="s">
        <v>13457</v>
      </c>
      <c r="AI836" t="s">
        <v>13458</v>
      </c>
      <c r="AJ836" t="s">
        <v>13459</v>
      </c>
      <c r="AK836" t="s">
        <v>13460</v>
      </c>
      <c r="AL836" t="s">
        <v>13461</v>
      </c>
      <c r="AM836" t="s">
        <v>13462</v>
      </c>
      <c r="AN836" t="s">
        <v>13463</v>
      </c>
      <c r="AO836" t="s">
        <v>13464</v>
      </c>
      <c r="AP836" t="s">
        <v>13465</v>
      </c>
      <c r="AQ836" t="s">
        <v>13466</v>
      </c>
      <c r="AR836">
        <v>0.25</v>
      </c>
      <c r="AS836" t="s">
        <v>94</v>
      </c>
      <c r="AT836">
        <v>0</v>
      </c>
      <c r="AU836">
        <v>71072.364236672525</v>
      </c>
      <c r="AV836">
        <v>30960.213563386365</v>
      </c>
      <c r="AW836">
        <v>545.54645960000005</v>
      </c>
      <c r="AX836">
        <v>1128.2675985986589</v>
      </c>
      <c r="AY836">
        <v>1161.7519375988256</v>
      </c>
      <c r="AZ836">
        <v>3641.0229363999997</v>
      </c>
      <c r="BA836">
        <v>527.95538299999998</v>
      </c>
      <c r="BB836">
        <v>134.61812593484348</v>
      </c>
      <c r="BC836">
        <v>17.047909293733451</v>
      </c>
      <c r="BD836">
        <v>58.641723449169504</v>
      </c>
      <c r="BE836">
        <v>7.426331151523514</v>
      </c>
      <c r="BF836">
        <v>720</v>
      </c>
      <c r="BG836" t="s">
        <v>13467</v>
      </c>
      <c r="BH836" t="s">
        <v>13468</v>
      </c>
      <c r="BJ836" s="1"/>
      <c r="BK836">
        <v>23.906829999999999</v>
      </c>
    </row>
    <row r="837" spans="1:63" ht="45" x14ac:dyDescent="0.25">
      <c r="A837">
        <v>8690</v>
      </c>
      <c r="B837" t="s">
        <v>13469</v>
      </c>
      <c r="C837" t="s">
        <v>13470</v>
      </c>
      <c r="D837" t="s">
        <v>13471</v>
      </c>
      <c r="E837" t="s">
        <v>13472</v>
      </c>
      <c r="F837" s="1">
        <v>44650</v>
      </c>
      <c r="G837" s="1">
        <v>45015</v>
      </c>
      <c r="H837" t="s">
        <v>615</v>
      </c>
      <c r="I837" t="s">
        <v>66</v>
      </c>
      <c r="K837" t="s">
        <v>99</v>
      </c>
      <c r="L837" t="s">
        <v>99</v>
      </c>
      <c r="M837" t="s">
        <v>69</v>
      </c>
      <c r="P837" t="s">
        <v>13473</v>
      </c>
      <c r="Q837" t="s">
        <v>13474</v>
      </c>
      <c r="R837" t="s">
        <v>676</v>
      </c>
      <c r="S837" t="s">
        <v>13475</v>
      </c>
      <c r="T837" t="s">
        <v>2454</v>
      </c>
      <c r="U837" t="s">
        <v>2455</v>
      </c>
      <c r="V837" t="s">
        <v>2456</v>
      </c>
      <c r="W837" t="s">
        <v>2457</v>
      </c>
      <c r="X837" t="s">
        <v>2458</v>
      </c>
      <c r="Y837" t="s">
        <v>1671</v>
      </c>
      <c r="Z837">
        <v>464</v>
      </c>
      <c r="AA837" t="s">
        <v>430</v>
      </c>
      <c r="AB837" t="s">
        <v>431</v>
      </c>
      <c r="AC837" t="s">
        <v>432</v>
      </c>
      <c r="AD837" t="s">
        <v>433</v>
      </c>
      <c r="AE837" s="4" t="s">
        <v>13476</v>
      </c>
      <c r="AF837" s="10">
        <v>2050000</v>
      </c>
      <c r="AG837" t="s">
        <v>19447</v>
      </c>
      <c r="AH837" t="s">
        <v>13477</v>
      </c>
      <c r="AI837" t="s">
        <v>13478</v>
      </c>
      <c r="AJ837" t="s">
        <v>13479</v>
      </c>
      <c r="AK837" t="s">
        <v>13480</v>
      </c>
      <c r="AL837" t="s">
        <v>13481</v>
      </c>
      <c r="AM837" t="s">
        <v>13482</v>
      </c>
      <c r="AN837" t="s">
        <v>13483</v>
      </c>
      <c r="AO837" t="s">
        <v>13484</v>
      </c>
      <c r="AP837" t="s">
        <v>13485</v>
      </c>
      <c r="AQ837" t="s">
        <v>13486</v>
      </c>
      <c r="AR837">
        <v>0.25</v>
      </c>
      <c r="AS837" t="s">
        <v>94</v>
      </c>
      <c r="AT837">
        <v>0</v>
      </c>
      <c r="AU837">
        <v>15931.804787680989</v>
      </c>
      <c r="AV837">
        <v>6833.9745541798429</v>
      </c>
      <c r="AW837">
        <v>468.33974999999998</v>
      </c>
      <c r="AX837">
        <v>468.33974999999998</v>
      </c>
      <c r="BA837">
        <v>454.60237000000001</v>
      </c>
      <c r="BB837">
        <v>35.045582335351639</v>
      </c>
      <c r="BD837">
        <v>15.032861694451444</v>
      </c>
      <c r="BF837">
        <v>720</v>
      </c>
      <c r="BG837" t="s">
        <v>13487</v>
      </c>
      <c r="BJ837" s="1"/>
    </row>
    <row r="838" spans="1:63" ht="16.5" x14ac:dyDescent="0.25">
      <c r="A838">
        <v>8691</v>
      </c>
      <c r="B838" t="s">
        <v>13488</v>
      </c>
      <c r="C838" t="s">
        <v>13489</v>
      </c>
      <c r="D838" t="s">
        <v>13489</v>
      </c>
      <c r="E838" t="s">
        <v>13490</v>
      </c>
      <c r="F838" s="1">
        <v>44742</v>
      </c>
      <c r="G838" s="1">
        <v>45107</v>
      </c>
      <c r="H838" t="s">
        <v>119</v>
      </c>
      <c r="I838" t="s">
        <v>66</v>
      </c>
      <c r="K838" t="s">
        <v>100</v>
      </c>
      <c r="L838" t="s">
        <v>100</v>
      </c>
      <c r="M838" t="s">
        <v>69</v>
      </c>
      <c r="N838" t="s">
        <v>1661</v>
      </c>
      <c r="P838" t="s">
        <v>13473</v>
      </c>
      <c r="Q838" t="s">
        <v>13474</v>
      </c>
      <c r="R838" t="s">
        <v>676</v>
      </c>
      <c r="S838" t="s">
        <v>13475</v>
      </c>
      <c r="T838" t="s">
        <v>2973</v>
      </c>
      <c r="U838" t="s">
        <v>2974</v>
      </c>
      <c r="V838" t="s">
        <v>2456</v>
      </c>
      <c r="W838" t="s">
        <v>2457</v>
      </c>
      <c r="X838" t="s">
        <v>2458</v>
      </c>
      <c r="Y838" t="s">
        <v>1671</v>
      </c>
      <c r="Z838">
        <v>470</v>
      </c>
      <c r="AA838" t="s">
        <v>1672</v>
      </c>
      <c r="AB838" t="s">
        <v>1673</v>
      </c>
      <c r="AC838" t="s">
        <v>1674</v>
      </c>
      <c r="AD838" t="s">
        <v>1675</v>
      </c>
      <c r="AE838" s="4" t="s">
        <v>13491</v>
      </c>
      <c r="AF838" s="10">
        <v>2000000</v>
      </c>
      <c r="AG838" t="s">
        <v>19447</v>
      </c>
      <c r="AH838" t="s">
        <v>13492</v>
      </c>
      <c r="AI838" t="s">
        <v>13493</v>
      </c>
      <c r="AJ838" t="s">
        <v>13494</v>
      </c>
      <c r="AK838" t="s">
        <v>13495</v>
      </c>
      <c r="AL838" t="s">
        <v>13496</v>
      </c>
      <c r="AM838" t="s">
        <v>13482</v>
      </c>
      <c r="AN838" t="s">
        <v>13483</v>
      </c>
      <c r="AO838" t="s">
        <v>13497</v>
      </c>
      <c r="AP838" t="s">
        <v>13498</v>
      </c>
      <c r="AQ838" t="s">
        <v>13499</v>
      </c>
      <c r="AR838">
        <v>0.36</v>
      </c>
      <c r="AS838" t="s">
        <v>94</v>
      </c>
      <c r="AT838">
        <v>0</v>
      </c>
      <c r="AU838">
        <v>83422.491719260011</v>
      </c>
      <c r="AV838">
        <v>48102.161802970099</v>
      </c>
      <c r="AW838">
        <v>1459.0809608</v>
      </c>
      <c r="AX838">
        <v>1582.720899798659</v>
      </c>
      <c r="AY838">
        <v>548.60508164388989</v>
      </c>
      <c r="AZ838">
        <v>1725.1589257999999</v>
      </c>
      <c r="BA838">
        <v>970.83313399999997</v>
      </c>
      <c r="BB838">
        <v>85.928764478345457</v>
      </c>
      <c r="BC838">
        <v>30.943151859819885</v>
      </c>
      <c r="BD838">
        <v>49.547301300668309</v>
      </c>
      <c r="BE838">
        <v>17.84210069466544</v>
      </c>
      <c r="BF838">
        <v>812</v>
      </c>
      <c r="BG838" t="s">
        <v>13500</v>
      </c>
      <c r="BH838" t="s">
        <v>13501</v>
      </c>
      <c r="BJ838" s="1"/>
      <c r="BK838">
        <v>17.076319999999999</v>
      </c>
    </row>
    <row r="839" spans="1:63" ht="16.5" x14ac:dyDescent="0.25">
      <c r="A839">
        <v>8692</v>
      </c>
      <c r="B839" t="s">
        <v>13502</v>
      </c>
      <c r="C839" t="s">
        <v>13503</v>
      </c>
      <c r="D839" t="s">
        <v>13503</v>
      </c>
      <c r="E839" t="s">
        <v>13504</v>
      </c>
      <c r="F839" s="1">
        <v>44834</v>
      </c>
      <c r="G839" s="1">
        <v>45199</v>
      </c>
      <c r="H839" t="s">
        <v>119</v>
      </c>
      <c r="I839" t="s">
        <v>66</v>
      </c>
      <c r="K839" t="s">
        <v>100</v>
      </c>
      <c r="L839" t="s">
        <v>100</v>
      </c>
      <c r="M839" t="s">
        <v>120</v>
      </c>
      <c r="N839" t="s">
        <v>1661</v>
      </c>
      <c r="P839" t="s">
        <v>13473</v>
      </c>
      <c r="Q839" t="s">
        <v>13474</v>
      </c>
      <c r="R839" t="s">
        <v>676</v>
      </c>
      <c r="S839" t="s">
        <v>13475</v>
      </c>
      <c r="T839" t="s">
        <v>2973</v>
      </c>
      <c r="U839" t="s">
        <v>2974</v>
      </c>
      <c r="V839" t="s">
        <v>2456</v>
      </c>
      <c r="W839" t="s">
        <v>2457</v>
      </c>
      <c r="X839" t="s">
        <v>2458</v>
      </c>
      <c r="Y839" t="s">
        <v>1671</v>
      </c>
      <c r="Z839">
        <v>470</v>
      </c>
      <c r="AA839" t="s">
        <v>1672</v>
      </c>
      <c r="AB839" t="s">
        <v>1673</v>
      </c>
      <c r="AC839" t="s">
        <v>1674</v>
      </c>
      <c r="AD839" t="s">
        <v>1675</v>
      </c>
      <c r="AE839" s="4" t="s">
        <v>13505</v>
      </c>
      <c r="AF839" s="10">
        <v>3840000</v>
      </c>
      <c r="AG839" t="s">
        <v>19447</v>
      </c>
      <c r="AH839" t="s">
        <v>13506</v>
      </c>
      <c r="AI839" t="s">
        <v>13507</v>
      </c>
      <c r="AJ839" t="s">
        <v>13508</v>
      </c>
      <c r="AK839" t="s">
        <v>13509</v>
      </c>
      <c r="AL839" t="s">
        <v>13510</v>
      </c>
      <c r="AM839" t="s">
        <v>13482</v>
      </c>
      <c r="AN839" t="s">
        <v>13483</v>
      </c>
      <c r="AO839" t="s">
        <v>13511</v>
      </c>
      <c r="AP839" t="s">
        <v>13512</v>
      </c>
      <c r="AQ839" t="s">
        <v>13513</v>
      </c>
      <c r="AR839">
        <v>0.36</v>
      </c>
      <c r="AS839" t="s">
        <v>94</v>
      </c>
      <c r="AT839">
        <v>0</v>
      </c>
      <c r="AU839">
        <v>62383.241380016734</v>
      </c>
      <c r="AV839">
        <v>36059.262733245821</v>
      </c>
      <c r="AW839">
        <v>777.69766040000002</v>
      </c>
      <c r="AX839">
        <v>1033.3613593986588</v>
      </c>
      <c r="AY839">
        <v>1097.2101632877798</v>
      </c>
      <c r="AZ839">
        <v>3433.2415316000001</v>
      </c>
      <c r="BA839">
        <v>440.03351700000002</v>
      </c>
      <c r="BB839">
        <v>141.76929476946353</v>
      </c>
      <c r="BC839">
        <v>16.106070598462981</v>
      </c>
      <c r="BD839">
        <v>81.946627563931258</v>
      </c>
      <c r="BE839">
        <v>9.3097604174223267</v>
      </c>
      <c r="BF839">
        <v>904</v>
      </c>
      <c r="BG839" t="s">
        <v>13514</v>
      </c>
      <c r="BH839" t="s">
        <v>13515</v>
      </c>
      <c r="BJ839" s="1"/>
      <c r="BK839">
        <v>17.076319999999999</v>
      </c>
    </row>
    <row r="840" spans="1:63" x14ac:dyDescent="0.25">
      <c r="A840">
        <v>8693</v>
      </c>
      <c r="B840" t="s">
        <v>13516</v>
      </c>
      <c r="C840" t="s">
        <v>13517</v>
      </c>
      <c r="D840" t="s">
        <v>13517</v>
      </c>
      <c r="F840" s="1">
        <v>45473</v>
      </c>
      <c r="G840" s="1">
        <v>45838</v>
      </c>
      <c r="H840" t="s">
        <v>98</v>
      </c>
      <c r="I840" t="s">
        <v>66</v>
      </c>
      <c r="K840" t="s">
        <v>99</v>
      </c>
      <c r="L840" t="s">
        <v>99</v>
      </c>
      <c r="N840" t="s">
        <v>1661</v>
      </c>
      <c r="P840" t="s">
        <v>13473</v>
      </c>
      <c r="Q840" t="s">
        <v>13474</v>
      </c>
      <c r="R840" t="s">
        <v>676</v>
      </c>
      <c r="S840" t="s">
        <v>13475</v>
      </c>
      <c r="T840" t="s">
        <v>2454</v>
      </c>
      <c r="U840" t="s">
        <v>2455</v>
      </c>
      <c r="V840" t="s">
        <v>2456</v>
      </c>
      <c r="W840" t="s">
        <v>2457</v>
      </c>
      <c r="X840" t="s">
        <v>2458</v>
      </c>
      <c r="Y840" t="s">
        <v>1671</v>
      </c>
      <c r="Z840">
        <v>470</v>
      </c>
      <c r="AA840" t="s">
        <v>1672</v>
      </c>
      <c r="AB840" t="s">
        <v>1673</v>
      </c>
      <c r="AC840" t="s">
        <v>1674</v>
      </c>
      <c r="AD840" t="s">
        <v>1675</v>
      </c>
      <c r="AE840" s="4"/>
      <c r="AR840">
        <v>0.25</v>
      </c>
      <c r="AS840" t="s">
        <v>94</v>
      </c>
      <c r="AT840">
        <v>0</v>
      </c>
      <c r="AU840">
        <v>0</v>
      </c>
      <c r="AV840">
        <v>0</v>
      </c>
      <c r="AX840">
        <v>2373.006903598894</v>
      </c>
      <c r="AY840">
        <v>88.22650134703062</v>
      </c>
      <c r="AZ840">
        <v>3305.6925499999998</v>
      </c>
      <c r="BA840">
        <v>1821.5</v>
      </c>
      <c r="BB840">
        <v>0</v>
      </c>
      <c r="BC840">
        <v>0</v>
      </c>
      <c r="BD840">
        <v>0</v>
      </c>
      <c r="BE840">
        <v>0</v>
      </c>
      <c r="BF840">
        <v>1543</v>
      </c>
      <c r="BJ840" s="1"/>
    </row>
    <row r="841" spans="1:63" x14ac:dyDescent="0.25">
      <c r="A841">
        <v>8694</v>
      </c>
      <c r="B841" t="s">
        <v>13518</v>
      </c>
      <c r="C841" t="s">
        <v>13519</v>
      </c>
      <c r="D841" t="s">
        <v>13454</v>
      </c>
      <c r="F841" s="1">
        <v>46021</v>
      </c>
      <c r="G841" s="1">
        <v>46386</v>
      </c>
      <c r="H841" t="s">
        <v>98</v>
      </c>
      <c r="I841" t="s">
        <v>66</v>
      </c>
      <c r="J841" t="s">
        <v>2992</v>
      </c>
      <c r="K841" t="s">
        <v>99</v>
      </c>
      <c r="L841" t="s">
        <v>99</v>
      </c>
      <c r="M841" t="s">
        <v>69</v>
      </c>
      <c r="N841" t="s">
        <v>1661</v>
      </c>
      <c r="P841" t="s">
        <v>7932</v>
      </c>
      <c r="Q841" t="s">
        <v>7933</v>
      </c>
      <c r="R841" t="s">
        <v>676</v>
      </c>
      <c r="S841" t="s">
        <v>7934</v>
      </c>
      <c r="T841" t="s">
        <v>2454</v>
      </c>
      <c r="U841" t="s">
        <v>2455</v>
      </c>
      <c r="V841" t="s">
        <v>2456</v>
      </c>
      <c r="W841" t="s">
        <v>2457</v>
      </c>
      <c r="X841" t="s">
        <v>2458</v>
      </c>
      <c r="Y841" t="s">
        <v>1671</v>
      </c>
      <c r="Z841">
        <v>470</v>
      </c>
      <c r="AA841" t="s">
        <v>1672</v>
      </c>
      <c r="AB841" t="s">
        <v>1673</v>
      </c>
      <c r="AC841" t="s">
        <v>1674</v>
      </c>
      <c r="AD841" t="s">
        <v>1675</v>
      </c>
      <c r="AE841" s="4"/>
      <c r="AR841">
        <v>0.25</v>
      </c>
      <c r="AS841" t="s">
        <v>94</v>
      </c>
      <c r="AT841">
        <v>0</v>
      </c>
      <c r="AX841">
        <v>12398.356107861156</v>
      </c>
      <c r="AY841">
        <v>92.484397491130935</v>
      </c>
      <c r="AZ841">
        <v>219.38321999999999</v>
      </c>
      <c r="BA841">
        <v>11132.486666666666</v>
      </c>
      <c r="BF841">
        <v>2091</v>
      </c>
      <c r="BJ841" s="1"/>
    </row>
    <row r="842" spans="1:63" x14ac:dyDescent="0.25">
      <c r="A842">
        <v>8695</v>
      </c>
      <c r="B842" t="s">
        <v>13520</v>
      </c>
      <c r="C842" t="s">
        <v>13521</v>
      </c>
      <c r="D842" t="s">
        <v>13522</v>
      </c>
      <c r="E842" t="s">
        <v>13523</v>
      </c>
      <c r="F842" s="1">
        <v>45489</v>
      </c>
      <c r="G842" s="1">
        <v>45489</v>
      </c>
      <c r="H842" t="s">
        <v>98</v>
      </c>
      <c r="I842" t="s">
        <v>616</v>
      </c>
      <c r="K842" t="s">
        <v>120</v>
      </c>
      <c r="L842" t="s">
        <v>120</v>
      </c>
      <c r="M842" t="s">
        <v>303</v>
      </c>
      <c r="P842" t="s">
        <v>5242</v>
      </c>
      <c r="Q842" t="s">
        <v>5243</v>
      </c>
      <c r="R842" t="s">
        <v>817</v>
      </c>
      <c r="S842" t="s">
        <v>5244</v>
      </c>
      <c r="T842" t="s">
        <v>2851</v>
      </c>
      <c r="U842" t="s">
        <v>2852</v>
      </c>
      <c r="V842" t="s">
        <v>2773</v>
      </c>
      <c r="W842" t="s">
        <v>2774</v>
      </c>
      <c r="X842" t="s">
        <v>2775</v>
      </c>
      <c r="Y842" t="s">
        <v>1671</v>
      </c>
      <c r="Z842">
        <v>465</v>
      </c>
      <c r="AA842" t="s">
        <v>1707</v>
      </c>
      <c r="AB842" t="s">
        <v>1708</v>
      </c>
      <c r="AC842" t="s">
        <v>1709</v>
      </c>
      <c r="AD842" t="s">
        <v>1675</v>
      </c>
      <c r="AE842" s="4" t="s">
        <v>13524</v>
      </c>
      <c r="AF842" s="5">
        <v>3965217.73</v>
      </c>
      <c r="AG842" t="s">
        <v>19447</v>
      </c>
      <c r="AH842" t="s">
        <v>13525</v>
      </c>
      <c r="AI842" t="s">
        <v>13526</v>
      </c>
      <c r="AJ842" t="s">
        <v>13527</v>
      </c>
      <c r="AK842" t="s">
        <v>13528</v>
      </c>
      <c r="AL842" t="s">
        <v>13529</v>
      </c>
      <c r="AM842" t="s">
        <v>13530</v>
      </c>
      <c r="AN842" t="s">
        <v>13523</v>
      </c>
      <c r="AO842" t="s">
        <v>13531</v>
      </c>
      <c r="AP842" t="s">
        <v>13529</v>
      </c>
      <c r="AQ842" t="s">
        <v>13532</v>
      </c>
      <c r="AR842">
        <v>0.04</v>
      </c>
      <c r="AS842" t="s">
        <v>154</v>
      </c>
      <c r="AT842">
        <v>2</v>
      </c>
      <c r="AU842">
        <v>34532.042732038797</v>
      </c>
      <c r="AV842">
        <v>3151.9825960382818</v>
      </c>
      <c r="AX842">
        <v>2507.135150232968</v>
      </c>
      <c r="AY842">
        <v>105.02066744516412</v>
      </c>
      <c r="AZ842">
        <v>83.039860000000004</v>
      </c>
      <c r="BA842">
        <v>2059.166666666667</v>
      </c>
      <c r="BB842">
        <v>16.769911484599984</v>
      </c>
      <c r="BC842">
        <v>16.119847597407716</v>
      </c>
      <c r="BD842">
        <v>1.5307078572423869</v>
      </c>
      <c r="BE842">
        <v>1.4713719507441025</v>
      </c>
      <c r="BF842">
        <v>1194</v>
      </c>
      <c r="BJ842" s="1"/>
    </row>
    <row r="843" spans="1:63" x14ac:dyDescent="0.25">
      <c r="A843">
        <v>8696</v>
      </c>
      <c r="B843" t="s">
        <v>13533</v>
      </c>
      <c r="C843" t="s">
        <v>13534</v>
      </c>
      <c r="D843" t="s">
        <v>13535</v>
      </c>
      <c r="E843" t="s">
        <v>13536</v>
      </c>
      <c r="F843" s="1">
        <v>45107</v>
      </c>
      <c r="G843" s="1">
        <v>45169</v>
      </c>
      <c r="H843" t="s">
        <v>119</v>
      </c>
      <c r="I843" t="s">
        <v>616</v>
      </c>
      <c r="K843" t="s">
        <v>120</v>
      </c>
      <c r="L843" t="s">
        <v>99</v>
      </c>
      <c r="M843" t="s">
        <v>120</v>
      </c>
      <c r="N843" t="s">
        <v>2812</v>
      </c>
      <c r="P843" t="s">
        <v>5242</v>
      </c>
      <c r="Q843" t="s">
        <v>5243</v>
      </c>
      <c r="R843" t="s">
        <v>817</v>
      </c>
      <c r="S843" t="s">
        <v>5244</v>
      </c>
      <c r="T843" t="s">
        <v>5224</v>
      </c>
      <c r="U843" t="s">
        <v>5225</v>
      </c>
      <c r="V843" t="s">
        <v>1776</v>
      </c>
      <c r="W843" t="s">
        <v>1777</v>
      </c>
      <c r="X843" t="s">
        <v>1778</v>
      </c>
      <c r="Y843" t="s">
        <v>1671</v>
      </c>
      <c r="Z843">
        <v>465</v>
      </c>
      <c r="AA843" t="s">
        <v>1707</v>
      </c>
      <c r="AB843" t="s">
        <v>1708</v>
      </c>
      <c r="AC843" t="s">
        <v>1709</v>
      </c>
      <c r="AD843" t="s">
        <v>1675</v>
      </c>
      <c r="AE843" s="4" t="s">
        <v>13537</v>
      </c>
      <c r="AF843" s="5">
        <v>3177571.25</v>
      </c>
      <c r="AG843" t="s">
        <v>19447</v>
      </c>
      <c r="AH843" t="s">
        <v>13538</v>
      </c>
      <c r="AI843" t="s">
        <v>13539</v>
      </c>
      <c r="AJ843" t="s">
        <v>13540</v>
      </c>
      <c r="AK843" t="s">
        <v>13541</v>
      </c>
      <c r="AL843" t="s">
        <v>13529</v>
      </c>
      <c r="AM843" t="s">
        <v>13542</v>
      </c>
      <c r="AN843" t="s">
        <v>13543</v>
      </c>
      <c r="AO843" t="s">
        <v>13544</v>
      </c>
      <c r="AP843" t="s">
        <v>13529</v>
      </c>
      <c r="AQ843" t="s">
        <v>13545</v>
      </c>
      <c r="AR843">
        <v>0.1</v>
      </c>
      <c r="AS843" t="s">
        <v>94</v>
      </c>
      <c r="AT843">
        <v>0</v>
      </c>
      <c r="AU843">
        <v>82427.120653182341</v>
      </c>
      <c r="AV843">
        <v>19855.68138169013</v>
      </c>
      <c r="AW843">
        <v>5059.0152392</v>
      </c>
      <c r="AX843">
        <v>2129.4228816054951</v>
      </c>
      <c r="AY843">
        <v>71.934204290905811</v>
      </c>
      <c r="AZ843">
        <v>635.30633</v>
      </c>
      <c r="BA843">
        <v>1076.4654379999999</v>
      </c>
      <c r="BB843">
        <v>76.572008485777644</v>
      </c>
      <c r="BC843">
        <v>48.15310206306799</v>
      </c>
      <c r="BD843">
        <v>18.44525674561428</v>
      </c>
      <c r="BE843">
        <v>11.599491096227807</v>
      </c>
      <c r="BF843">
        <v>874</v>
      </c>
      <c r="BG843" t="s">
        <v>13546</v>
      </c>
      <c r="BH843" t="s">
        <v>13547</v>
      </c>
      <c r="BJ843" s="1"/>
      <c r="BK843">
        <v>7.4374500000000001</v>
      </c>
    </row>
    <row r="844" spans="1:63" ht="60" x14ac:dyDescent="0.25">
      <c r="A844">
        <v>8697</v>
      </c>
      <c r="B844" t="s">
        <v>13548</v>
      </c>
      <c r="C844" t="s">
        <v>13549</v>
      </c>
      <c r="D844" t="s">
        <v>13550</v>
      </c>
      <c r="E844" t="s">
        <v>13551</v>
      </c>
      <c r="F844" s="1">
        <v>45170</v>
      </c>
      <c r="G844" s="1">
        <v>45352</v>
      </c>
      <c r="H844" t="s">
        <v>98</v>
      </c>
      <c r="I844" t="s">
        <v>66</v>
      </c>
      <c r="K844" t="s">
        <v>120</v>
      </c>
      <c r="L844" t="s">
        <v>303</v>
      </c>
      <c r="M844" t="s">
        <v>69</v>
      </c>
      <c r="P844" t="s">
        <v>13552</v>
      </c>
      <c r="Q844" t="s">
        <v>13553</v>
      </c>
      <c r="R844" t="s">
        <v>5342</v>
      </c>
      <c r="S844" t="s">
        <v>13554</v>
      </c>
      <c r="T844" t="s">
        <v>2996</v>
      </c>
      <c r="U844" t="s">
        <v>2997</v>
      </c>
      <c r="V844" t="s">
        <v>2773</v>
      </c>
      <c r="W844" t="s">
        <v>2774</v>
      </c>
      <c r="X844" t="s">
        <v>2775</v>
      </c>
      <c r="Y844" t="s">
        <v>1671</v>
      </c>
      <c r="Z844">
        <v>465</v>
      </c>
      <c r="AA844" t="s">
        <v>1707</v>
      </c>
      <c r="AB844" t="s">
        <v>1708</v>
      </c>
      <c r="AC844" t="s">
        <v>1709</v>
      </c>
      <c r="AD844" t="s">
        <v>1675</v>
      </c>
      <c r="AE844" s="4" t="s">
        <v>13555</v>
      </c>
      <c r="AF844" s="8">
        <v>5450705.9100000001</v>
      </c>
      <c r="AG844" t="s">
        <v>19447</v>
      </c>
      <c r="AH844" t="s">
        <v>13556</v>
      </c>
      <c r="AI844" t="s">
        <v>13557</v>
      </c>
      <c r="AJ844" t="s">
        <v>13558</v>
      </c>
      <c r="AK844" t="s">
        <v>13559</v>
      </c>
      <c r="AL844" t="s">
        <v>13560</v>
      </c>
      <c r="AM844" t="s">
        <v>13561</v>
      </c>
      <c r="AN844" t="s">
        <v>13562</v>
      </c>
      <c r="AO844" t="s">
        <v>13563</v>
      </c>
      <c r="AP844" t="s">
        <v>13564</v>
      </c>
      <c r="AQ844" t="s">
        <v>13565</v>
      </c>
      <c r="AR844">
        <v>0.06</v>
      </c>
      <c r="AS844" t="s">
        <v>154</v>
      </c>
      <c r="AT844">
        <v>1</v>
      </c>
      <c r="AU844">
        <v>138734.89107477068</v>
      </c>
      <c r="AV844">
        <v>21861.761523064528</v>
      </c>
      <c r="AW844">
        <v>1352.5833700000001</v>
      </c>
      <c r="AX844">
        <v>424.35462999999999</v>
      </c>
      <c r="AY844">
        <v>374.00159627543803</v>
      </c>
      <c r="AZ844">
        <v>681.64869500000009</v>
      </c>
      <c r="BF844">
        <v>1057</v>
      </c>
      <c r="BG844" t="s">
        <v>13566</v>
      </c>
      <c r="BJ844" s="1"/>
    </row>
    <row r="845" spans="1:63" ht="30" x14ac:dyDescent="0.25">
      <c r="A845">
        <v>8698</v>
      </c>
      <c r="B845" t="s">
        <v>13567</v>
      </c>
      <c r="C845" t="s">
        <v>13568</v>
      </c>
      <c r="D845" t="s">
        <v>13569</v>
      </c>
      <c r="E845" t="s">
        <v>13570</v>
      </c>
      <c r="F845" s="1">
        <v>45229</v>
      </c>
      <c r="G845" s="1">
        <v>45412</v>
      </c>
      <c r="H845" t="s">
        <v>119</v>
      </c>
      <c r="I845" t="s">
        <v>515</v>
      </c>
      <c r="K845" t="s">
        <v>303</v>
      </c>
      <c r="L845" t="s">
        <v>303</v>
      </c>
      <c r="M845" t="s">
        <v>120</v>
      </c>
      <c r="P845" t="s">
        <v>3344</v>
      </c>
      <c r="Q845" t="s">
        <v>3345</v>
      </c>
      <c r="R845" t="s">
        <v>676</v>
      </c>
      <c r="S845" t="s">
        <v>3346</v>
      </c>
      <c r="Z845">
        <v>464</v>
      </c>
      <c r="AA845" t="s">
        <v>430</v>
      </c>
      <c r="AB845" t="s">
        <v>431</v>
      </c>
      <c r="AC845" t="s">
        <v>432</v>
      </c>
      <c r="AD845" t="s">
        <v>433</v>
      </c>
      <c r="AE845" s="4" t="s">
        <v>13571</v>
      </c>
      <c r="AF845" s="8">
        <v>4200000</v>
      </c>
      <c r="AG845" t="s">
        <v>19447</v>
      </c>
      <c r="AH845" t="s">
        <v>13572</v>
      </c>
      <c r="AI845" t="s">
        <v>13573</v>
      </c>
      <c r="AJ845" t="s">
        <v>13574</v>
      </c>
      <c r="AK845" t="s">
        <v>13575</v>
      </c>
      <c r="AL845" t="s">
        <v>13576</v>
      </c>
      <c r="AM845" t="s">
        <v>13577</v>
      </c>
      <c r="AN845" t="s">
        <v>13578</v>
      </c>
      <c r="AO845" t="s">
        <v>13579</v>
      </c>
      <c r="AP845" t="s">
        <v>13580</v>
      </c>
      <c r="AQ845" t="s">
        <v>13581</v>
      </c>
      <c r="AR845">
        <v>0.09</v>
      </c>
      <c r="AS845" t="s">
        <v>154</v>
      </c>
      <c r="AT845">
        <v>1</v>
      </c>
      <c r="AU845">
        <v>501588.05490380904</v>
      </c>
      <c r="AV845">
        <v>96737.311384269458</v>
      </c>
      <c r="AW845">
        <v>4370.92454</v>
      </c>
      <c r="AX845">
        <v>4019.179562896466</v>
      </c>
      <c r="AY845">
        <v>134.86354711483708</v>
      </c>
      <c r="AZ845">
        <v>85.451350000000005</v>
      </c>
      <c r="BA845">
        <v>3912.81086</v>
      </c>
      <c r="BB845">
        <v>128.19123460105328</v>
      </c>
      <c r="BC845">
        <v>125.45151582337293</v>
      </c>
      <c r="BD845">
        <v>24.723227072690513</v>
      </c>
      <c r="BE845">
        <v>24.194839233485251</v>
      </c>
      <c r="BF845">
        <v>1117</v>
      </c>
      <c r="BG845" t="s">
        <v>13582</v>
      </c>
      <c r="BH845" t="s">
        <v>13583</v>
      </c>
      <c r="BJ845" s="1"/>
      <c r="BK845">
        <v>19.21086</v>
      </c>
    </row>
    <row r="846" spans="1:63" x14ac:dyDescent="0.25">
      <c r="A846">
        <v>8699</v>
      </c>
      <c r="B846" t="s">
        <v>13584</v>
      </c>
      <c r="C846" t="s">
        <v>13585</v>
      </c>
      <c r="D846" t="s">
        <v>13586</v>
      </c>
      <c r="F846" s="1">
        <v>43585</v>
      </c>
      <c r="G846" s="1">
        <v>43615</v>
      </c>
      <c r="H846" t="s">
        <v>98</v>
      </c>
      <c r="I846" t="s">
        <v>66</v>
      </c>
      <c r="K846" t="s">
        <v>67</v>
      </c>
      <c r="L846" t="s">
        <v>67</v>
      </c>
      <c r="N846" t="s">
        <v>1661</v>
      </c>
      <c r="P846" t="s">
        <v>2002</v>
      </c>
      <c r="Q846" t="s">
        <v>2003</v>
      </c>
      <c r="R846" t="s">
        <v>2004</v>
      </c>
      <c r="S846" t="s">
        <v>2005</v>
      </c>
      <c r="T846" t="s">
        <v>2006</v>
      </c>
      <c r="U846" t="s">
        <v>2007</v>
      </c>
      <c r="V846" t="s">
        <v>1966</v>
      </c>
      <c r="W846" t="s">
        <v>1967</v>
      </c>
      <c r="X846" t="s">
        <v>1968</v>
      </c>
      <c r="Y846" t="s">
        <v>1671</v>
      </c>
      <c r="Z846">
        <v>470</v>
      </c>
      <c r="AA846" t="s">
        <v>1672</v>
      </c>
      <c r="AB846" t="s">
        <v>1673</v>
      </c>
      <c r="AC846" t="s">
        <v>1674</v>
      </c>
      <c r="AD846" t="s">
        <v>1675</v>
      </c>
      <c r="AE846" s="4"/>
      <c r="AR846">
        <v>1</v>
      </c>
      <c r="AS846" t="s">
        <v>94</v>
      </c>
      <c r="AT846">
        <v>0</v>
      </c>
      <c r="AU846">
        <v>0</v>
      </c>
      <c r="AV846">
        <v>0</v>
      </c>
      <c r="AX846">
        <v>945.79348142532399</v>
      </c>
      <c r="AY846">
        <v>493.75341964662766</v>
      </c>
      <c r="AZ846">
        <v>1118.6689675</v>
      </c>
      <c r="BA846">
        <v>52.083333333333329</v>
      </c>
      <c r="BB846">
        <v>0</v>
      </c>
      <c r="BC846">
        <v>0</v>
      </c>
      <c r="BD846">
        <v>0</v>
      </c>
      <c r="BE846">
        <v>0</v>
      </c>
      <c r="BF846">
        <v>-680</v>
      </c>
      <c r="BJ846" s="1"/>
    </row>
    <row r="847" spans="1:63" x14ac:dyDescent="0.25">
      <c r="A847">
        <v>8701</v>
      </c>
      <c r="B847" t="s">
        <v>13587</v>
      </c>
      <c r="C847" t="s">
        <v>13588</v>
      </c>
      <c r="D847" t="s">
        <v>13589</v>
      </c>
      <c r="E847" t="s">
        <v>13590</v>
      </c>
      <c r="F847" s="1">
        <v>44369</v>
      </c>
      <c r="G847" s="1">
        <v>44469</v>
      </c>
      <c r="H847" t="s">
        <v>119</v>
      </c>
      <c r="I847" t="s">
        <v>616</v>
      </c>
      <c r="K847" t="s">
        <v>133</v>
      </c>
      <c r="L847" t="s">
        <v>100</v>
      </c>
      <c r="M847" t="s">
        <v>69</v>
      </c>
      <c r="P847" t="s">
        <v>13591</v>
      </c>
      <c r="Q847" t="s">
        <v>13592</v>
      </c>
      <c r="R847" t="s">
        <v>7347</v>
      </c>
      <c r="S847" t="s">
        <v>13593</v>
      </c>
      <c r="Z847">
        <v>464</v>
      </c>
      <c r="AA847" t="s">
        <v>430</v>
      </c>
      <c r="AB847" t="s">
        <v>431</v>
      </c>
      <c r="AC847" t="s">
        <v>432</v>
      </c>
      <c r="AD847" t="s">
        <v>433</v>
      </c>
      <c r="AE847" s="4" t="s">
        <v>13594</v>
      </c>
      <c r="AF847" s="5">
        <v>8469028.9299999997</v>
      </c>
      <c r="AG847" t="s">
        <v>19447</v>
      </c>
      <c r="AH847" t="s">
        <v>13595</v>
      </c>
      <c r="AI847" t="s">
        <v>13596</v>
      </c>
      <c r="AJ847" t="s">
        <v>13597</v>
      </c>
      <c r="AK847" t="s">
        <v>13598</v>
      </c>
      <c r="AL847" t="s">
        <v>13599</v>
      </c>
      <c r="AM847" t="s">
        <v>13600</v>
      </c>
      <c r="AN847" t="s">
        <v>13601</v>
      </c>
      <c r="AO847" t="s">
        <v>13602</v>
      </c>
      <c r="AP847" t="s">
        <v>13603</v>
      </c>
      <c r="AQ847" t="s">
        <v>13604</v>
      </c>
      <c r="AR847">
        <v>0.42</v>
      </c>
      <c r="AS847" t="s">
        <v>94</v>
      </c>
      <c r="AT847">
        <v>0</v>
      </c>
      <c r="AU847">
        <v>73381.6826308155</v>
      </c>
      <c r="AV847">
        <v>22480.057320548967</v>
      </c>
      <c r="AX847">
        <v>2547.9697320269202</v>
      </c>
      <c r="AY847">
        <v>2419.9815032903834</v>
      </c>
      <c r="AZ847">
        <v>6704.1817200000005</v>
      </c>
      <c r="BF847">
        <v>174</v>
      </c>
      <c r="BG847" t="s">
        <v>13605</v>
      </c>
      <c r="BH847" t="s">
        <v>13606</v>
      </c>
      <c r="BJ847" s="1"/>
      <c r="BK847">
        <v>36.422069999999998</v>
      </c>
    </row>
    <row r="848" spans="1:63" ht="75" x14ac:dyDescent="0.25">
      <c r="A848">
        <v>8702</v>
      </c>
      <c r="B848" t="s">
        <v>13607</v>
      </c>
      <c r="C848" t="s">
        <v>13608</v>
      </c>
      <c r="D848" t="s">
        <v>13609</v>
      </c>
      <c r="E848" t="s">
        <v>13610</v>
      </c>
      <c r="F848" s="1">
        <v>45107</v>
      </c>
      <c r="G848" s="1">
        <v>45290</v>
      </c>
      <c r="H848" t="s">
        <v>615</v>
      </c>
      <c r="I848" t="s">
        <v>66</v>
      </c>
      <c r="J848" t="s">
        <v>1680</v>
      </c>
      <c r="K848" t="s">
        <v>99</v>
      </c>
      <c r="L848" t="s">
        <v>99</v>
      </c>
      <c r="M848" t="s">
        <v>120</v>
      </c>
      <c r="N848" t="s">
        <v>4523</v>
      </c>
      <c r="O848" t="s">
        <v>13611</v>
      </c>
      <c r="P848" t="s">
        <v>5340</v>
      </c>
      <c r="Q848" t="s">
        <v>5341</v>
      </c>
      <c r="R848" t="s">
        <v>5342</v>
      </c>
      <c r="S848" t="s">
        <v>5343</v>
      </c>
      <c r="T848" t="s">
        <v>10147</v>
      </c>
      <c r="U848" t="s">
        <v>10148</v>
      </c>
      <c r="V848" t="s">
        <v>1890</v>
      </c>
      <c r="W848" t="s">
        <v>1891</v>
      </c>
      <c r="X848" t="s">
        <v>1892</v>
      </c>
      <c r="Y848" t="s">
        <v>1755</v>
      </c>
      <c r="Z848">
        <v>466</v>
      </c>
      <c r="AA848" t="s">
        <v>8923</v>
      </c>
      <c r="AB848" t="s">
        <v>8924</v>
      </c>
      <c r="AC848" t="s">
        <v>8925</v>
      </c>
      <c r="AD848" t="s">
        <v>8926</v>
      </c>
      <c r="AE848" s="4" t="s">
        <v>13612</v>
      </c>
      <c r="AF848" s="8">
        <v>3900000</v>
      </c>
      <c r="AG848" t="s">
        <v>19447</v>
      </c>
      <c r="AH848" t="s">
        <v>13613</v>
      </c>
      <c r="AI848" t="s">
        <v>13614</v>
      </c>
      <c r="AJ848" t="s">
        <v>13615</v>
      </c>
      <c r="AK848" t="s">
        <v>13616</v>
      </c>
      <c r="AL848" t="s">
        <v>13617</v>
      </c>
      <c r="AM848" t="s">
        <v>13618</v>
      </c>
      <c r="AN848" t="s">
        <v>5351</v>
      </c>
      <c r="AO848" t="s">
        <v>13619</v>
      </c>
      <c r="AP848" t="s">
        <v>5353</v>
      </c>
      <c r="AQ848" t="s">
        <v>13620</v>
      </c>
      <c r="AR848">
        <v>0.25</v>
      </c>
      <c r="AS848" t="s">
        <v>94</v>
      </c>
      <c r="AT848">
        <v>0</v>
      </c>
      <c r="AU848">
        <v>78791.67146477825</v>
      </c>
      <c r="AV848">
        <v>34643.945608393733</v>
      </c>
      <c r="AW848">
        <v>3775.9056</v>
      </c>
      <c r="AX848">
        <v>3877.00567</v>
      </c>
      <c r="AY848">
        <v>301.1905906366307</v>
      </c>
      <c r="AZ848">
        <v>1441.9813174999999</v>
      </c>
      <c r="BA848">
        <v>3775.9056</v>
      </c>
      <c r="BB848">
        <v>20.866960091581277</v>
      </c>
      <c r="BC848">
        <v>15.100302614938428</v>
      </c>
      <c r="BD848">
        <v>9.1750031061141293</v>
      </c>
      <c r="BE848">
        <v>6.6394588760065316</v>
      </c>
      <c r="BF848">
        <v>995</v>
      </c>
      <c r="BI848">
        <v>6233</v>
      </c>
      <c r="BJ848" s="1">
        <v>44561</v>
      </c>
    </row>
    <row r="849" spans="1:63" ht="45" x14ac:dyDescent="0.25">
      <c r="A849">
        <v>8703</v>
      </c>
      <c r="B849" t="s">
        <v>13621</v>
      </c>
      <c r="C849" t="s">
        <v>13622</v>
      </c>
      <c r="D849" t="s">
        <v>13623</v>
      </c>
      <c r="E849" t="s">
        <v>13624</v>
      </c>
      <c r="F849" s="1">
        <v>44561</v>
      </c>
      <c r="G849" s="1">
        <v>44742</v>
      </c>
      <c r="H849" t="s">
        <v>615</v>
      </c>
      <c r="I849" t="s">
        <v>66</v>
      </c>
      <c r="J849" t="s">
        <v>1680</v>
      </c>
      <c r="K849" t="s">
        <v>99</v>
      </c>
      <c r="L849" t="s">
        <v>99</v>
      </c>
      <c r="N849" t="s">
        <v>4523</v>
      </c>
      <c r="P849" t="s">
        <v>5340</v>
      </c>
      <c r="Q849" t="s">
        <v>5341</v>
      </c>
      <c r="R849" t="s">
        <v>5342</v>
      </c>
      <c r="S849" t="s">
        <v>5343</v>
      </c>
      <c r="Z849">
        <v>466</v>
      </c>
      <c r="AA849" t="s">
        <v>8923</v>
      </c>
      <c r="AB849" t="s">
        <v>8924</v>
      </c>
      <c r="AC849" t="s">
        <v>8925</v>
      </c>
      <c r="AD849" t="s">
        <v>8926</v>
      </c>
      <c r="AE849" s="4" t="s">
        <v>13625</v>
      </c>
      <c r="AF849" s="8">
        <v>100000</v>
      </c>
      <c r="AG849" t="s">
        <v>19447</v>
      </c>
      <c r="AH849" t="s">
        <v>5345</v>
      </c>
      <c r="AI849" t="s">
        <v>13626</v>
      </c>
      <c r="AJ849" t="s">
        <v>13627</v>
      </c>
      <c r="AK849" t="s">
        <v>13628</v>
      </c>
      <c r="AL849" t="s">
        <v>13629</v>
      </c>
      <c r="AM849" t="s">
        <v>13618</v>
      </c>
      <c r="AN849" t="s">
        <v>5351</v>
      </c>
      <c r="AO849" t="s">
        <v>13630</v>
      </c>
      <c r="AP849" t="s">
        <v>5353</v>
      </c>
      <c r="AQ849" t="s">
        <v>13631</v>
      </c>
      <c r="AR849">
        <v>0.25</v>
      </c>
      <c r="AS849" t="s">
        <v>94</v>
      </c>
      <c r="AT849">
        <v>0</v>
      </c>
      <c r="AU849">
        <v>123245.3871021403</v>
      </c>
      <c r="AV849">
        <v>54359.99044162099</v>
      </c>
      <c r="AX849">
        <v>607.76673666666704</v>
      </c>
      <c r="AY849">
        <v>301.1905906366307</v>
      </c>
      <c r="AZ849">
        <v>1441.9813174999999</v>
      </c>
      <c r="BA849">
        <v>422.22222222222246</v>
      </c>
      <c r="BB849">
        <v>291.89696945243736</v>
      </c>
      <c r="BC849">
        <v>66.11155084519612</v>
      </c>
      <c r="BD849">
        <v>128.74734578278648</v>
      </c>
      <c r="BE849">
        <v>29.159900881703592</v>
      </c>
      <c r="BF849">
        <v>447</v>
      </c>
      <c r="BJ849" s="1"/>
    </row>
    <row r="850" spans="1:63" ht="45" x14ac:dyDescent="0.25">
      <c r="A850">
        <v>8704</v>
      </c>
      <c r="B850" t="s">
        <v>13632</v>
      </c>
      <c r="C850" t="s">
        <v>13633</v>
      </c>
      <c r="D850" t="s">
        <v>13634</v>
      </c>
      <c r="E850" t="s">
        <v>13635</v>
      </c>
      <c r="F850" s="1">
        <v>44561</v>
      </c>
      <c r="G850" s="1">
        <v>44742</v>
      </c>
      <c r="H850" t="s">
        <v>615</v>
      </c>
      <c r="I850" t="s">
        <v>66</v>
      </c>
      <c r="K850" t="s">
        <v>99</v>
      </c>
      <c r="L850" t="s">
        <v>100</v>
      </c>
      <c r="M850" t="s">
        <v>303</v>
      </c>
      <c r="N850" t="s">
        <v>1084</v>
      </c>
      <c r="P850" t="s">
        <v>5340</v>
      </c>
      <c r="Q850" t="s">
        <v>5341</v>
      </c>
      <c r="R850" t="s">
        <v>5342</v>
      </c>
      <c r="S850" t="s">
        <v>5343</v>
      </c>
      <c r="Z850">
        <v>465</v>
      </c>
      <c r="AA850" t="s">
        <v>1707</v>
      </c>
      <c r="AB850" t="s">
        <v>1708</v>
      </c>
      <c r="AC850" t="s">
        <v>1709</v>
      </c>
      <c r="AD850" t="s">
        <v>1675</v>
      </c>
      <c r="AE850" s="4" t="s">
        <v>13636</v>
      </c>
      <c r="AF850" s="8">
        <v>10000</v>
      </c>
      <c r="AG850" t="s">
        <v>19447</v>
      </c>
      <c r="AH850" t="s">
        <v>5345</v>
      </c>
      <c r="AI850" t="s">
        <v>13637</v>
      </c>
      <c r="AJ850" t="s">
        <v>13638</v>
      </c>
      <c r="AK850" t="s">
        <v>13628</v>
      </c>
      <c r="AL850" t="s">
        <v>13629</v>
      </c>
      <c r="AM850" t="s">
        <v>13618</v>
      </c>
      <c r="AN850" t="s">
        <v>13639</v>
      </c>
      <c r="AO850" t="s">
        <v>13640</v>
      </c>
      <c r="AP850" t="s">
        <v>5353</v>
      </c>
      <c r="AQ850" t="s">
        <v>13641</v>
      </c>
      <c r="AR850">
        <v>0.3</v>
      </c>
      <c r="AS850" t="s">
        <v>94</v>
      </c>
      <c r="AT850">
        <v>0</v>
      </c>
      <c r="AU850">
        <v>11704.516532650674</v>
      </c>
      <c r="AV850">
        <v>5867.4623474739974</v>
      </c>
      <c r="AX850">
        <v>607.76673666666704</v>
      </c>
      <c r="AY850">
        <v>301.1905906366307</v>
      </c>
      <c r="AZ850">
        <v>1441.9813174999999</v>
      </c>
      <c r="BA850">
        <v>422.22222222222246</v>
      </c>
      <c r="BB850">
        <v>27.72122336680421</v>
      </c>
      <c r="BC850">
        <v>6.2785614785361457</v>
      </c>
      <c r="BD850">
        <v>13.896621349280512</v>
      </c>
      <c r="BE850">
        <v>3.1474365445890551</v>
      </c>
      <c r="BF850">
        <v>447</v>
      </c>
      <c r="BJ850" s="1"/>
    </row>
    <row r="851" spans="1:63" ht="16.5" x14ac:dyDescent="0.25">
      <c r="A851">
        <v>8705</v>
      </c>
      <c r="B851" t="s">
        <v>13642</v>
      </c>
      <c r="C851" t="s">
        <v>13643</v>
      </c>
      <c r="D851" t="s">
        <v>13644</v>
      </c>
      <c r="F851" s="1">
        <v>44195</v>
      </c>
      <c r="G851" s="1">
        <v>44286</v>
      </c>
      <c r="H851" t="s">
        <v>98</v>
      </c>
      <c r="I851" t="s">
        <v>616</v>
      </c>
      <c r="K851" t="s">
        <v>99</v>
      </c>
      <c r="L851" t="s">
        <v>303</v>
      </c>
      <c r="P851" t="s">
        <v>6941</v>
      </c>
      <c r="Q851" t="s">
        <v>6942</v>
      </c>
      <c r="R851" t="s">
        <v>6722</v>
      </c>
      <c r="S851" t="s">
        <v>6943</v>
      </c>
      <c r="T851" t="s">
        <v>13645</v>
      </c>
      <c r="U851" t="s">
        <v>13646</v>
      </c>
      <c r="Z851">
        <v>464</v>
      </c>
      <c r="AA851" t="s">
        <v>430</v>
      </c>
      <c r="AB851" t="s">
        <v>431</v>
      </c>
      <c r="AC851" t="s">
        <v>432</v>
      </c>
      <c r="AD851" t="s">
        <v>433</v>
      </c>
      <c r="AE851" s="4" t="s">
        <v>13647</v>
      </c>
      <c r="AF851" s="8">
        <v>1800000</v>
      </c>
      <c r="AG851" t="s">
        <v>19447</v>
      </c>
      <c r="AH851" t="s">
        <v>13648</v>
      </c>
      <c r="AI851" t="s">
        <v>13649</v>
      </c>
      <c r="AJ851" t="s">
        <v>13650</v>
      </c>
      <c r="AK851" t="s">
        <v>13651</v>
      </c>
      <c r="AL851" t="s">
        <v>13652</v>
      </c>
      <c r="AM851" t="s">
        <v>13653</v>
      </c>
      <c r="AN851" t="s">
        <v>13654</v>
      </c>
      <c r="AO851" t="s">
        <v>13655</v>
      </c>
      <c r="AP851" t="s">
        <v>13656</v>
      </c>
      <c r="AQ851" t="s">
        <v>13657</v>
      </c>
      <c r="AR851">
        <v>0.15</v>
      </c>
      <c r="AS851" t="s">
        <v>154</v>
      </c>
      <c r="AT851">
        <v>1</v>
      </c>
      <c r="AX851">
        <v>1125.5568499999999</v>
      </c>
      <c r="AY851">
        <v>724.83113756761531</v>
      </c>
      <c r="AZ851">
        <v>1611.39472</v>
      </c>
      <c r="BA851">
        <v>562.6</v>
      </c>
      <c r="BF851">
        <v>-9</v>
      </c>
      <c r="BJ851" s="1"/>
    </row>
    <row r="852" spans="1:63" x14ac:dyDescent="0.25">
      <c r="A852">
        <v>8707</v>
      </c>
      <c r="B852" t="s">
        <v>13658</v>
      </c>
      <c r="C852" t="s">
        <v>13659</v>
      </c>
      <c r="D852" t="s">
        <v>13660</v>
      </c>
      <c r="E852" t="s">
        <v>13661</v>
      </c>
      <c r="F852" s="1">
        <v>45047</v>
      </c>
      <c r="G852" s="1">
        <v>45260</v>
      </c>
      <c r="H852" t="s">
        <v>98</v>
      </c>
      <c r="I852" t="s">
        <v>66</v>
      </c>
      <c r="K852" t="s">
        <v>99</v>
      </c>
      <c r="L852" t="s">
        <v>120</v>
      </c>
      <c r="P852" t="s">
        <v>1097</v>
      </c>
      <c r="Q852" t="s">
        <v>1098</v>
      </c>
      <c r="R852" t="s">
        <v>518</v>
      </c>
      <c r="S852" t="s">
        <v>1099</v>
      </c>
      <c r="T852" t="s">
        <v>13645</v>
      </c>
      <c r="U852" t="s">
        <v>13646</v>
      </c>
      <c r="Z852">
        <v>464</v>
      </c>
      <c r="AA852" t="s">
        <v>430</v>
      </c>
      <c r="AB852" t="s">
        <v>431</v>
      </c>
      <c r="AC852" t="s">
        <v>432</v>
      </c>
      <c r="AD852" t="s">
        <v>433</v>
      </c>
      <c r="AE852" s="4" t="s">
        <v>13662</v>
      </c>
      <c r="AH852" t="s">
        <v>13663</v>
      </c>
      <c r="AI852" t="s">
        <v>13664</v>
      </c>
      <c r="AJ852" t="s">
        <v>13665</v>
      </c>
      <c r="AK852" t="s">
        <v>13666</v>
      </c>
      <c r="AL852" t="s">
        <v>13667</v>
      </c>
      <c r="AM852" t="s">
        <v>13668</v>
      </c>
      <c r="AN852" t="s">
        <v>13669</v>
      </c>
      <c r="AO852" t="s">
        <v>13670</v>
      </c>
      <c r="AP852" t="s">
        <v>13671</v>
      </c>
      <c r="AQ852" t="s">
        <v>13672</v>
      </c>
      <c r="AR852">
        <v>0.1</v>
      </c>
      <c r="AS852" t="s">
        <v>154</v>
      </c>
      <c r="AT852">
        <v>2</v>
      </c>
      <c r="AU852">
        <v>0</v>
      </c>
      <c r="AV852">
        <v>0</v>
      </c>
      <c r="AX852">
        <v>3231.9855699999998</v>
      </c>
      <c r="AY852">
        <v>2434.8801228574544</v>
      </c>
      <c r="AZ852">
        <v>5577.9063599999999</v>
      </c>
      <c r="BA852">
        <v>1078.2583333333334</v>
      </c>
      <c r="BB852">
        <v>0</v>
      </c>
      <c r="BC852">
        <v>0</v>
      </c>
      <c r="BD852">
        <v>0</v>
      </c>
      <c r="BE852">
        <v>0</v>
      </c>
      <c r="BF852">
        <v>965</v>
      </c>
      <c r="BJ852" s="1"/>
    </row>
    <row r="853" spans="1:63" ht="90" x14ac:dyDescent="0.25">
      <c r="A853">
        <v>8709</v>
      </c>
      <c r="B853" t="s">
        <v>13673</v>
      </c>
      <c r="C853" t="s">
        <v>13674</v>
      </c>
      <c r="D853" t="s">
        <v>13675</v>
      </c>
      <c r="E853" t="s">
        <v>13676</v>
      </c>
      <c r="F853" s="1">
        <v>44012</v>
      </c>
      <c r="G853" s="1">
        <v>44571</v>
      </c>
      <c r="H853" t="s">
        <v>65</v>
      </c>
      <c r="I853" t="s">
        <v>66</v>
      </c>
      <c r="J853" t="s">
        <v>2829</v>
      </c>
      <c r="K853" t="s">
        <v>133</v>
      </c>
      <c r="L853" t="s">
        <v>133</v>
      </c>
      <c r="M853" t="s">
        <v>120</v>
      </c>
      <c r="N853" t="s">
        <v>3686</v>
      </c>
      <c r="P853" t="s">
        <v>13677</v>
      </c>
      <c r="Q853" t="s">
        <v>13678</v>
      </c>
      <c r="R853" t="s">
        <v>817</v>
      </c>
      <c r="S853" t="s">
        <v>13679</v>
      </c>
      <c r="T853" t="s">
        <v>3839</v>
      </c>
      <c r="U853" t="s">
        <v>3840</v>
      </c>
      <c r="V853" t="s">
        <v>3841</v>
      </c>
      <c r="W853" t="s">
        <v>3842</v>
      </c>
      <c r="X853" t="s">
        <v>3843</v>
      </c>
      <c r="Y853" t="s">
        <v>1671</v>
      </c>
      <c r="Z853">
        <v>465</v>
      </c>
      <c r="AA853" t="s">
        <v>1707</v>
      </c>
      <c r="AB853" t="s">
        <v>1708</v>
      </c>
      <c r="AC853" t="s">
        <v>1709</v>
      </c>
      <c r="AD853" t="s">
        <v>1675</v>
      </c>
      <c r="AE853" s="4" t="s">
        <v>13680</v>
      </c>
      <c r="AF853" s="8">
        <v>11700000</v>
      </c>
      <c r="AG853" t="s">
        <v>19447</v>
      </c>
      <c r="AH853" t="s">
        <v>13681</v>
      </c>
      <c r="AI853" t="s">
        <v>13682</v>
      </c>
      <c r="AJ853" t="s">
        <v>13683</v>
      </c>
      <c r="AK853" t="s">
        <v>13684</v>
      </c>
      <c r="AL853" t="s">
        <v>13685</v>
      </c>
      <c r="AM853" t="s">
        <v>13686</v>
      </c>
      <c r="AN853" t="s">
        <v>13687</v>
      </c>
      <c r="AO853" t="s">
        <v>13688</v>
      </c>
      <c r="AP853" t="s">
        <v>13689</v>
      </c>
      <c r="AQ853" t="s">
        <v>13690</v>
      </c>
      <c r="AR853">
        <v>0.49</v>
      </c>
      <c r="AS853" t="s">
        <v>94</v>
      </c>
      <c r="AT853">
        <v>0</v>
      </c>
      <c r="AU853">
        <v>68519.319664569775</v>
      </c>
      <c r="AV853">
        <v>50688.580467124491</v>
      </c>
      <c r="AW853">
        <v>2439.8371230000002</v>
      </c>
      <c r="AX853">
        <v>1789.4945598802192</v>
      </c>
      <c r="AY853">
        <v>509.87298618833518</v>
      </c>
      <c r="AZ853">
        <v>4503.7477799999997</v>
      </c>
      <c r="BA853">
        <v>281.24119999999999</v>
      </c>
      <c r="BB853">
        <v>243.63187066677918</v>
      </c>
      <c r="BC853">
        <v>14.31964001400266</v>
      </c>
      <c r="BD853">
        <v>180.23170313284285</v>
      </c>
      <c r="BE853">
        <v>10.593249154593558</v>
      </c>
      <c r="BF853">
        <v>276</v>
      </c>
      <c r="BG853" t="s">
        <v>13691</v>
      </c>
      <c r="BH853" t="s">
        <v>13691</v>
      </c>
      <c r="BJ853" s="1"/>
      <c r="BK853">
        <v>25.612539999999999</v>
      </c>
    </row>
    <row r="854" spans="1:63" ht="30" x14ac:dyDescent="0.25">
      <c r="A854">
        <v>8710</v>
      </c>
      <c r="B854" t="s">
        <v>13692</v>
      </c>
      <c r="C854" t="s">
        <v>13693</v>
      </c>
      <c r="D854" t="s">
        <v>13694</v>
      </c>
      <c r="E854" t="s">
        <v>13695</v>
      </c>
      <c r="F854" s="1">
        <v>45627</v>
      </c>
      <c r="G854" s="1">
        <v>45689</v>
      </c>
      <c r="H854" t="s">
        <v>98</v>
      </c>
      <c r="I854" t="s">
        <v>616</v>
      </c>
      <c r="K854" t="s">
        <v>120</v>
      </c>
      <c r="L854" t="s">
        <v>120</v>
      </c>
      <c r="M854" t="s">
        <v>120</v>
      </c>
      <c r="P854" t="s">
        <v>13696</v>
      </c>
      <c r="Q854" t="s">
        <v>13697</v>
      </c>
      <c r="R854" t="s">
        <v>5395</v>
      </c>
      <c r="S854" t="s">
        <v>13698</v>
      </c>
      <c r="T854" t="s">
        <v>13699</v>
      </c>
      <c r="U854" t="s">
        <v>13700</v>
      </c>
      <c r="Z854">
        <v>464</v>
      </c>
      <c r="AA854" t="s">
        <v>430</v>
      </c>
      <c r="AB854" t="s">
        <v>431</v>
      </c>
      <c r="AC854" t="s">
        <v>432</v>
      </c>
      <c r="AD854" t="s">
        <v>433</v>
      </c>
      <c r="AE854" s="4" t="s">
        <v>13701</v>
      </c>
      <c r="AF854" s="8">
        <v>10000000</v>
      </c>
      <c r="AG854" t="s">
        <v>19447</v>
      </c>
      <c r="AH854" t="s">
        <v>13702</v>
      </c>
      <c r="AI854" t="s">
        <v>13703</v>
      </c>
      <c r="AJ854" t="s">
        <v>13704</v>
      </c>
      <c r="AK854" t="s">
        <v>13705</v>
      </c>
      <c r="AL854" t="s">
        <v>13706</v>
      </c>
      <c r="AM854" t="s">
        <v>13707</v>
      </c>
      <c r="AN854" t="s">
        <v>13708</v>
      </c>
      <c r="AO854" t="s">
        <v>13709</v>
      </c>
      <c r="AP854" t="s">
        <v>13710</v>
      </c>
      <c r="AQ854" t="s">
        <v>13711</v>
      </c>
      <c r="AR854">
        <v>0.04</v>
      </c>
      <c r="AS854" t="s">
        <v>154</v>
      </c>
      <c r="AT854">
        <v>2</v>
      </c>
      <c r="AU854">
        <v>22417.904602615159</v>
      </c>
      <c r="AV854">
        <v>1947.6849631539519</v>
      </c>
      <c r="AX854">
        <v>683.79328095354094</v>
      </c>
      <c r="AY854">
        <v>679.42031336285334</v>
      </c>
      <c r="AZ854">
        <v>1257.3363299999999</v>
      </c>
      <c r="BF854">
        <v>1394</v>
      </c>
      <c r="BJ854" s="1"/>
    </row>
    <row r="855" spans="1:63" ht="75" x14ac:dyDescent="0.25">
      <c r="A855">
        <v>8711</v>
      </c>
      <c r="B855" t="s">
        <v>13712</v>
      </c>
      <c r="C855" t="s">
        <v>13713</v>
      </c>
      <c r="D855" t="s">
        <v>13714</v>
      </c>
      <c r="E855" t="s">
        <v>13715</v>
      </c>
      <c r="F855" s="1">
        <v>45656</v>
      </c>
      <c r="G855" s="1">
        <v>45656</v>
      </c>
      <c r="H855" t="s">
        <v>98</v>
      </c>
      <c r="I855" t="s">
        <v>515</v>
      </c>
      <c r="K855" t="s">
        <v>100</v>
      </c>
      <c r="L855" t="s">
        <v>303</v>
      </c>
      <c r="M855" t="s">
        <v>120</v>
      </c>
      <c r="P855" t="s">
        <v>13716</v>
      </c>
      <c r="Q855" t="s">
        <v>13717</v>
      </c>
      <c r="R855" t="s">
        <v>518</v>
      </c>
      <c r="S855" t="s">
        <v>13718</v>
      </c>
      <c r="T855" t="s">
        <v>13719</v>
      </c>
      <c r="U855" t="s">
        <v>13720</v>
      </c>
      <c r="V855" t="s">
        <v>13721</v>
      </c>
      <c r="W855" t="s">
        <v>13722</v>
      </c>
      <c r="X855" t="s">
        <v>13723</v>
      </c>
      <c r="Y855" t="s">
        <v>7371</v>
      </c>
      <c r="Z855">
        <v>464</v>
      </c>
      <c r="AA855" t="s">
        <v>430</v>
      </c>
      <c r="AB855" t="s">
        <v>431</v>
      </c>
      <c r="AC855" t="s">
        <v>432</v>
      </c>
      <c r="AD855" t="s">
        <v>433</v>
      </c>
      <c r="AE855" s="4" t="s">
        <v>13724</v>
      </c>
      <c r="AH855" t="s">
        <v>13725</v>
      </c>
      <c r="AI855" t="s">
        <v>13726</v>
      </c>
      <c r="AJ855" t="s">
        <v>13727</v>
      </c>
      <c r="AK855" t="s">
        <v>13728</v>
      </c>
      <c r="AL855" t="s">
        <v>13729</v>
      </c>
      <c r="AM855" t="s">
        <v>13730</v>
      </c>
      <c r="AN855" t="s">
        <v>13731</v>
      </c>
      <c r="AO855" t="s">
        <v>13724</v>
      </c>
      <c r="AP855" t="s">
        <v>13729</v>
      </c>
      <c r="AQ855" t="s">
        <v>13732</v>
      </c>
      <c r="AR855">
        <v>0.18</v>
      </c>
      <c r="AS855" t="s">
        <v>154</v>
      </c>
      <c r="AT855">
        <v>2</v>
      </c>
      <c r="AU855">
        <v>3937.5875463586822</v>
      </c>
      <c r="AV855">
        <v>497.68635034528887</v>
      </c>
      <c r="AW855">
        <v>4691.0806499999999</v>
      </c>
      <c r="AX855">
        <v>2091.2574500000001</v>
      </c>
      <c r="AY855">
        <v>955.84950381178635</v>
      </c>
      <c r="AZ855">
        <v>478.05500000000001</v>
      </c>
      <c r="BA855">
        <v>1329.7166666666667</v>
      </c>
      <c r="BB855">
        <v>2.9612229770943803</v>
      </c>
      <c r="BC855">
        <v>2.1781442971828207</v>
      </c>
      <c r="BD855">
        <v>0.37427999725151134</v>
      </c>
      <c r="BE855">
        <v>0.27530376735186257</v>
      </c>
      <c r="BF855">
        <v>1361</v>
      </c>
      <c r="BG855" t="s">
        <v>13733</v>
      </c>
      <c r="BJ855" s="1"/>
    </row>
    <row r="856" spans="1:63" x14ac:dyDescent="0.25">
      <c r="A856">
        <v>8713</v>
      </c>
      <c r="B856" t="s">
        <v>13734</v>
      </c>
      <c r="C856" t="s">
        <v>13735</v>
      </c>
      <c r="D856" t="s">
        <v>13736</v>
      </c>
      <c r="F856" s="1">
        <v>44043</v>
      </c>
      <c r="G856" s="1">
        <v>44134</v>
      </c>
      <c r="H856" t="s">
        <v>98</v>
      </c>
      <c r="I856" t="s">
        <v>66</v>
      </c>
      <c r="K856" t="s">
        <v>3013</v>
      </c>
      <c r="L856" t="s">
        <v>3013</v>
      </c>
      <c r="P856" t="s">
        <v>13737</v>
      </c>
      <c r="Q856" t="s">
        <v>13738</v>
      </c>
      <c r="R856" t="s">
        <v>5342</v>
      </c>
      <c r="S856" t="s">
        <v>13739</v>
      </c>
      <c r="T856" t="s">
        <v>13699</v>
      </c>
      <c r="U856" t="s">
        <v>13700</v>
      </c>
      <c r="Z856">
        <v>464</v>
      </c>
      <c r="AA856" t="s">
        <v>430</v>
      </c>
      <c r="AB856" t="s">
        <v>431</v>
      </c>
      <c r="AC856" t="s">
        <v>432</v>
      </c>
      <c r="AD856" t="s">
        <v>433</v>
      </c>
      <c r="AE856" s="4"/>
      <c r="AR856">
        <v>0</v>
      </c>
      <c r="AS856" t="s">
        <v>94</v>
      </c>
      <c r="AT856">
        <v>0</v>
      </c>
      <c r="AX856">
        <v>965.85478000000001</v>
      </c>
      <c r="AY856">
        <v>1313.1713449778065</v>
      </c>
      <c r="AZ856">
        <v>1486.20985</v>
      </c>
      <c r="BA856">
        <v>220.83333333333331</v>
      </c>
      <c r="BF856">
        <v>-161</v>
      </c>
      <c r="BJ856" s="1"/>
    </row>
    <row r="857" spans="1:63" ht="105" x14ac:dyDescent="0.25">
      <c r="A857">
        <v>8714</v>
      </c>
      <c r="B857" t="s">
        <v>13740</v>
      </c>
      <c r="C857" t="s">
        <v>13741</v>
      </c>
      <c r="D857" t="s">
        <v>13742</v>
      </c>
      <c r="E857" t="s">
        <v>13743</v>
      </c>
      <c r="F857" s="1">
        <v>45657</v>
      </c>
      <c r="G857" s="1">
        <v>46387</v>
      </c>
      <c r="H857" t="s">
        <v>119</v>
      </c>
      <c r="I857" t="s">
        <v>515</v>
      </c>
      <c r="K857" t="s">
        <v>303</v>
      </c>
      <c r="L857" t="s">
        <v>99</v>
      </c>
      <c r="M857" t="s">
        <v>120</v>
      </c>
      <c r="N857" t="s">
        <v>382</v>
      </c>
      <c r="O857" t="s">
        <v>13744</v>
      </c>
      <c r="P857" t="s">
        <v>13745</v>
      </c>
      <c r="Q857" t="s">
        <v>13746</v>
      </c>
      <c r="R857" t="s">
        <v>386</v>
      </c>
      <c r="S857" t="s">
        <v>13747</v>
      </c>
      <c r="T857" t="s">
        <v>755</v>
      </c>
      <c r="U857" t="s">
        <v>756</v>
      </c>
      <c r="V857" t="s">
        <v>199</v>
      </c>
      <c r="W857" t="s">
        <v>200</v>
      </c>
      <c r="Z857">
        <v>483</v>
      </c>
      <c r="AA857" t="s">
        <v>201</v>
      </c>
      <c r="AB857" t="s">
        <v>202</v>
      </c>
      <c r="AC857" t="s">
        <v>203</v>
      </c>
      <c r="AD857" t="s">
        <v>82</v>
      </c>
      <c r="AE857" s="4" t="s">
        <v>19467</v>
      </c>
      <c r="AF857" s="8">
        <v>10000000</v>
      </c>
      <c r="AG857" t="s">
        <v>19447</v>
      </c>
      <c r="AH857" t="s">
        <v>13748</v>
      </c>
      <c r="AI857" t="s">
        <v>13749</v>
      </c>
      <c r="AJ857" t="s">
        <v>13750</v>
      </c>
      <c r="AK857" t="s">
        <v>13751</v>
      </c>
      <c r="AL857" t="s">
        <v>13752</v>
      </c>
      <c r="AM857" t="s">
        <v>13753</v>
      </c>
      <c r="AN857" t="s">
        <v>13754</v>
      </c>
      <c r="AO857" t="s">
        <v>13755</v>
      </c>
      <c r="AP857" t="s">
        <v>13756</v>
      </c>
      <c r="AQ857" t="s">
        <v>13757</v>
      </c>
      <c r="AR857">
        <v>0.15</v>
      </c>
      <c r="AS857" t="s">
        <v>94</v>
      </c>
      <c r="AT857">
        <v>0</v>
      </c>
      <c r="AU857">
        <v>-359730.84625409148</v>
      </c>
      <c r="AV857">
        <v>0</v>
      </c>
      <c r="AW857">
        <v>6469.5411199999999</v>
      </c>
      <c r="AX857">
        <v>2326.4581650994041</v>
      </c>
      <c r="AY857">
        <v>2394.3642434156682</v>
      </c>
      <c r="AZ857">
        <v>865.3132700000001</v>
      </c>
      <c r="BA857">
        <v>1360.39084</v>
      </c>
      <c r="BB857">
        <v>-264.43198210162262</v>
      </c>
      <c r="BC857">
        <v>-161.62563776462247</v>
      </c>
      <c r="BD857">
        <v>0</v>
      </c>
      <c r="BE857">
        <v>0</v>
      </c>
      <c r="BF857">
        <v>2092</v>
      </c>
      <c r="BG857" t="s">
        <v>13758</v>
      </c>
      <c r="BH857" t="s">
        <v>13759</v>
      </c>
      <c r="BJ857" s="1"/>
    </row>
    <row r="858" spans="1:63" x14ac:dyDescent="0.25">
      <c r="A858">
        <v>8715</v>
      </c>
      <c r="B858" t="s">
        <v>13760</v>
      </c>
      <c r="C858" t="s">
        <v>13761</v>
      </c>
      <c r="D858" t="s">
        <v>13762</v>
      </c>
      <c r="E858" t="s">
        <v>13763</v>
      </c>
      <c r="F858" s="1">
        <v>44158</v>
      </c>
      <c r="G858" s="1">
        <v>44158</v>
      </c>
      <c r="H858" t="s">
        <v>98</v>
      </c>
      <c r="I858" t="s">
        <v>66</v>
      </c>
      <c r="K858" t="s">
        <v>99</v>
      </c>
      <c r="L858" t="s">
        <v>120</v>
      </c>
      <c r="P858" t="s">
        <v>1097</v>
      </c>
      <c r="Q858" t="s">
        <v>1098</v>
      </c>
      <c r="R858" t="s">
        <v>518</v>
      </c>
      <c r="S858" t="s">
        <v>1099</v>
      </c>
      <c r="T858" t="s">
        <v>13699</v>
      </c>
      <c r="U858" t="s">
        <v>13700</v>
      </c>
      <c r="Z858">
        <v>464</v>
      </c>
      <c r="AA858" t="s">
        <v>430</v>
      </c>
      <c r="AB858" t="s">
        <v>431</v>
      </c>
      <c r="AC858" t="s">
        <v>432</v>
      </c>
      <c r="AD858" t="s">
        <v>433</v>
      </c>
      <c r="AE858" s="4"/>
      <c r="AR858">
        <v>0.1</v>
      </c>
      <c r="AS858" t="s">
        <v>154</v>
      </c>
      <c r="AT858">
        <v>2</v>
      </c>
      <c r="AU858">
        <v>0</v>
      </c>
      <c r="AV858">
        <v>0</v>
      </c>
      <c r="AX858">
        <v>4460.8900000000003</v>
      </c>
      <c r="AY858">
        <v>1136.6500354346415</v>
      </c>
      <c r="AZ858">
        <v>3940.4602800000002</v>
      </c>
      <c r="BA858">
        <v>3430.1333333333337</v>
      </c>
      <c r="BB858">
        <v>0</v>
      </c>
      <c r="BC858">
        <v>0</v>
      </c>
      <c r="BD858">
        <v>0</v>
      </c>
      <c r="BE858">
        <v>0</v>
      </c>
      <c r="BF858">
        <v>-137</v>
      </c>
      <c r="BJ858" s="1"/>
    </row>
    <row r="859" spans="1:63" ht="45" x14ac:dyDescent="0.25">
      <c r="A859">
        <v>8717</v>
      </c>
      <c r="B859" t="s">
        <v>13764</v>
      </c>
      <c r="C859" t="s">
        <v>13765</v>
      </c>
      <c r="D859" t="s">
        <v>13766</v>
      </c>
      <c r="E859" t="s">
        <v>13767</v>
      </c>
      <c r="F859" s="1">
        <v>44348</v>
      </c>
      <c r="G859" s="1">
        <v>44743</v>
      </c>
      <c r="H859" t="s">
        <v>98</v>
      </c>
      <c r="I859" t="s">
        <v>66</v>
      </c>
      <c r="K859" t="s">
        <v>99</v>
      </c>
      <c r="L859" t="s">
        <v>99</v>
      </c>
      <c r="M859" t="s">
        <v>69</v>
      </c>
      <c r="P859" t="s">
        <v>13768</v>
      </c>
      <c r="Q859" t="s">
        <v>13769</v>
      </c>
      <c r="R859" t="s">
        <v>5395</v>
      </c>
      <c r="S859" t="s">
        <v>13770</v>
      </c>
      <c r="T859" t="s">
        <v>13699</v>
      </c>
      <c r="U859" t="s">
        <v>13700</v>
      </c>
      <c r="Z859">
        <v>464</v>
      </c>
      <c r="AA859" t="s">
        <v>430</v>
      </c>
      <c r="AB859" t="s">
        <v>431</v>
      </c>
      <c r="AC859" t="s">
        <v>432</v>
      </c>
      <c r="AD859" t="s">
        <v>433</v>
      </c>
      <c r="AE859" s="4" t="s">
        <v>13771</v>
      </c>
      <c r="AF859" s="8">
        <v>1649760000</v>
      </c>
      <c r="AG859" t="s">
        <v>19447</v>
      </c>
      <c r="AH859" t="s">
        <v>13772</v>
      </c>
      <c r="AI859" t="s">
        <v>13773</v>
      </c>
      <c r="AJ859" t="s">
        <v>13774</v>
      </c>
      <c r="AK859" t="s">
        <v>13775</v>
      </c>
      <c r="AL859" t="s">
        <v>13776</v>
      </c>
      <c r="AM859" t="s">
        <v>13777</v>
      </c>
      <c r="AN859" t="s">
        <v>13778</v>
      </c>
      <c r="AO859" t="s">
        <v>13779</v>
      </c>
      <c r="AP859" t="s">
        <v>13780</v>
      </c>
      <c r="AQ859" t="s">
        <v>13781</v>
      </c>
      <c r="AR859">
        <v>0.25</v>
      </c>
      <c r="AS859" t="s">
        <v>94</v>
      </c>
      <c r="AT859">
        <v>0</v>
      </c>
      <c r="AU859">
        <v>2819.7120319362416</v>
      </c>
      <c r="AV859">
        <v>594.62768141574827</v>
      </c>
      <c r="AX859">
        <v>1313.29745</v>
      </c>
      <c r="AY859">
        <v>1330.9994130117141</v>
      </c>
      <c r="AZ859">
        <v>5233.4089100000001</v>
      </c>
      <c r="BA859">
        <v>127.08333333333334</v>
      </c>
      <c r="BB859">
        <v>22.187897956219604</v>
      </c>
      <c r="BC859">
        <v>0.52601737003593729</v>
      </c>
      <c r="BD859">
        <v>4.6790374931075274</v>
      </c>
      <c r="BE859">
        <v>0.11092781304837575</v>
      </c>
      <c r="BF859">
        <v>448</v>
      </c>
      <c r="BJ859" s="1"/>
    </row>
    <row r="860" spans="1:63" ht="30" x14ac:dyDescent="0.25">
      <c r="A860">
        <v>8718</v>
      </c>
      <c r="B860" t="s">
        <v>13782</v>
      </c>
      <c r="C860" t="s">
        <v>13783</v>
      </c>
      <c r="D860" t="s">
        <v>13784</v>
      </c>
      <c r="E860" t="s">
        <v>13785</v>
      </c>
      <c r="F860" s="1">
        <v>44531</v>
      </c>
      <c r="G860" s="1">
        <v>44593</v>
      </c>
      <c r="H860" t="s">
        <v>98</v>
      </c>
      <c r="I860" t="s">
        <v>66</v>
      </c>
      <c r="K860" t="s">
        <v>100</v>
      </c>
      <c r="L860" t="s">
        <v>100</v>
      </c>
      <c r="M860" t="s">
        <v>120</v>
      </c>
      <c r="P860" t="s">
        <v>4259</v>
      </c>
      <c r="Q860" t="s">
        <v>4260</v>
      </c>
      <c r="R860" t="s">
        <v>676</v>
      </c>
      <c r="S860" t="s">
        <v>4261</v>
      </c>
      <c r="T860" t="s">
        <v>13699</v>
      </c>
      <c r="U860" t="s">
        <v>13700</v>
      </c>
      <c r="Z860">
        <v>464</v>
      </c>
      <c r="AA860" t="s">
        <v>430</v>
      </c>
      <c r="AB860" t="s">
        <v>431</v>
      </c>
      <c r="AC860" t="s">
        <v>432</v>
      </c>
      <c r="AD860" t="s">
        <v>433</v>
      </c>
      <c r="AE860" s="4" t="s">
        <v>13786</v>
      </c>
      <c r="AF860" s="10">
        <v>1264934.99</v>
      </c>
      <c r="AG860" t="s">
        <v>19447</v>
      </c>
      <c r="AH860" t="s">
        <v>13787</v>
      </c>
      <c r="AI860" t="s">
        <v>13788</v>
      </c>
      <c r="AJ860" t="s">
        <v>13789</v>
      </c>
      <c r="AK860" t="s">
        <v>13790</v>
      </c>
      <c r="AL860" t="s">
        <v>943</v>
      </c>
      <c r="AM860" t="s">
        <v>13791</v>
      </c>
      <c r="AN860" t="s">
        <v>13792</v>
      </c>
      <c r="AO860" t="s">
        <v>13793</v>
      </c>
      <c r="AP860" t="s">
        <v>943</v>
      </c>
      <c r="AQ860" t="s">
        <v>13794</v>
      </c>
      <c r="AR860">
        <v>0.36</v>
      </c>
      <c r="AS860" t="s">
        <v>94</v>
      </c>
      <c r="AT860">
        <v>0</v>
      </c>
      <c r="AU860">
        <v>85733.58186516694</v>
      </c>
      <c r="AV860">
        <v>50144.06236187496</v>
      </c>
      <c r="AX860">
        <v>435.200690346942</v>
      </c>
      <c r="AY860">
        <v>408.28699487777186</v>
      </c>
      <c r="AZ860">
        <v>1522.7843399999999</v>
      </c>
      <c r="BF860">
        <v>298</v>
      </c>
      <c r="BJ860" s="1"/>
    </row>
    <row r="861" spans="1:63" ht="30" x14ac:dyDescent="0.25">
      <c r="A861">
        <v>8719</v>
      </c>
      <c r="B861" t="s">
        <v>13795</v>
      </c>
      <c r="C861" t="s">
        <v>13796</v>
      </c>
      <c r="D861" t="s">
        <v>13797</v>
      </c>
      <c r="E861" t="s">
        <v>13798</v>
      </c>
      <c r="F861" s="1">
        <v>44774</v>
      </c>
      <c r="G861" s="1">
        <v>46808</v>
      </c>
      <c r="H861" t="s">
        <v>119</v>
      </c>
      <c r="I861" t="s">
        <v>515</v>
      </c>
      <c r="K861" t="s">
        <v>120</v>
      </c>
      <c r="L861" t="s">
        <v>303</v>
      </c>
      <c r="M861" t="s">
        <v>303</v>
      </c>
      <c r="P861" t="s">
        <v>3344</v>
      </c>
      <c r="Q861" t="s">
        <v>3345</v>
      </c>
      <c r="R861" t="s">
        <v>676</v>
      </c>
      <c r="S861" t="s">
        <v>3346</v>
      </c>
      <c r="Z861">
        <v>464</v>
      </c>
      <c r="AA861" t="s">
        <v>430</v>
      </c>
      <c r="AB861" t="s">
        <v>431</v>
      </c>
      <c r="AC861" t="s">
        <v>432</v>
      </c>
      <c r="AD861" t="s">
        <v>433</v>
      </c>
      <c r="AE861" s="4" t="s">
        <v>13799</v>
      </c>
      <c r="AF861" s="8">
        <v>632500000</v>
      </c>
      <c r="AG861" t="s">
        <v>19447</v>
      </c>
      <c r="AH861" t="s">
        <v>13800</v>
      </c>
      <c r="AI861" t="s">
        <v>13801</v>
      </c>
      <c r="AJ861" t="s">
        <v>13802</v>
      </c>
      <c r="AK861" t="s">
        <v>13803</v>
      </c>
      <c r="AL861" t="s">
        <v>13804</v>
      </c>
      <c r="AM861" t="s">
        <v>13805</v>
      </c>
      <c r="AN861" t="s">
        <v>13806</v>
      </c>
      <c r="AO861" t="s">
        <v>13807</v>
      </c>
      <c r="AP861" t="s">
        <v>13808</v>
      </c>
      <c r="AQ861" t="s">
        <v>13809</v>
      </c>
      <c r="AR861">
        <v>0.06</v>
      </c>
      <c r="AS861" t="s">
        <v>154</v>
      </c>
      <c r="AT861">
        <v>1</v>
      </c>
      <c r="AU861">
        <v>1605933.207157912</v>
      </c>
      <c r="AV861">
        <v>244418.75034382989</v>
      </c>
      <c r="AW861">
        <v>1210.6485600000001</v>
      </c>
      <c r="AX861">
        <v>97.497454903164993</v>
      </c>
      <c r="AY861">
        <v>95.003127843553855</v>
      </c>
      <c r="AZ861">
        <v>1927.60672</v>
      </c>
      <c r="BF861">
        <v>2513</v>
      </c>
      <c r="BG861" t="s">
        <v>13810</v>
      </c>
      <c r="BH861" t="s">
        <v>13811</v>
      </c>
      <c r="BJ861" s="1"/>
    </row>
    <row r="862" spans="1:63" ht="90" x14ac:dyDescent="0.25">
      <c r="A862">
        <v>8720</v>
      </c>
      <c r="B862" t="s">
        <v>13812</v>
      </c>
      <c r="C862" t="s">
        <v>13813</v>
      </c>
      <c r="D862" t="s">
        <v>13814</v>
      </c>
      <c r="E862" t="s">
        <v>13815</v>
      </c>
      <c r="F862" s="1">
        <v>44865</v>
      </c>
      <c r="G862" s="1">
        <v>45657</v>
      </c>
      <c r="H862" t="s">
        <v>615</v>
      </c>
      <c r="I862" t="s">
        <v>66</v>
      </c>
      <c r="K862" t="s">
        <v>133</v>
      </c>
      <c r="L862" t="s">
        <v>100</v>
      </c>
      <c r="M862" t="s">
        <v>120</v>
      </c>
      <c r="O862" t="s">
        <v>13816</v>
      </c>
      <c r="P862" t="s">
        <v>13817</v>
      </c>
      <c r="Q862" t="s">
        <v>13818</v>
      </c>
      <c r="R862" t="s">
        <v>676</v>
      </c>
      <c r="S862" t="s">
        <v>13819</v>
      </c>
      <c r="Z862">
        <v>464</v>
      </c>
      <c r="AA862" t="s">
        <v>430</v>
      </c>
      <c r="AB862" t="s">
        <v>431</v>
      </c>
      <c r="AC862" t="s">
        <v>432</v>
      </c>
      <c r="AD862" t="s">
        <v>433</v>
      </c>
      <c r="AE862" s="4" t="s">
        <v>13820</v>
      </c>
      <c r="AF862" s="8">
        <v>11000000</v>
      </c>
      <c r="AG862" t="s">
        <v>19447</v>
      </c>
      <c r="AH862" t="s">
        <v>13821</v>
      </c>
      <c r="AI862" t="s">
        <v>13822</v>
      </c>
      <c r="AJ862" t="s">
        <v>13823</v>
      </c>
      <c r="AK862" t="s">
        <v>13824</v>
      </c>
      <c r="AL862" t="s">
        <v>13825</v>
      </c>
      <c r="AM862" t="s">
        <v>13826</v>
      </c>
      <c r="AN862" t="s">
        <v>13827</v>
      </c>
      <c r="AO862" t="s">
        <v>13828</v>
      </c>
      <c r="AP862" t="s">
        <v>13829</v>
      </c>
      <c r="AQ862" t="s">
        <v>13830</v>
      </c>
      <c r="AR862">
        <v>0.42</v>
      </c>
      <c r="AS862" t="s">
        <v>94</v>
      </c>
      <c r="AT862">
        <v>0</v>
      </c>
      <c r="AU862">
        <v>788936.30203273625</v>
      </c>
      <c r="AV862">
        <v>499808.3548899141</v>
      </c>
      <c r="AW862">
        <v>3755.7696000000001</v>
      </c>
      <c r="BF862">
        <v>1362</v>
      </c>
      <c r="BG862" t="s">
        <v>13831</v>
      </c>
      <c r="BJ862" s="1"/>
    </row>
    <row r="863" spans="1:63" ht="345" x14ac:dyDescent="0.25">
      <c r="A863">
        <v>8721</v>
      </c>
      <c r="B863" t="s">
        <v>13832</v>
      </c>
      <c r="C863" t="s">
        <v>13833</v>
      </c>
      <c r="D863" t="s">
        <v>13834</v>
      </c>
      <c r="E863" t="s">
        <v>13835</v>
      </c>
      <c r="F863" s="1">
        <v>44470</v>
      </c>
      <c r="G863" s="1">
        <v>44562</v>
      </c>
      <c r="H863" t="s">
        <v>615</v>
      </c>
      <c r="I863" t="s">
        <v>616</v>
      </c>
      <c r="K863" t="s">
        <v>303</v>
      </c>
      <c r="L863" t="s">
        <v>100</v>
      </c>
      <c r="M863" t="s">
        <v>120</v>
      </c>
      <c r="N863" t="s">
        <v>1661</v>
      </c>
      <c r="P863" t="s">
        <v>2623</v>
      </c>
      <c r="Q863" t="s">
        <v>2624</v>
      </c>
      <c r="R863" t="s">
        <v>2625</v>
      </c>
      <c r="S863" t="s">
        <v>2626</v>
      </c>
      <c r="T863" t="s">
        <v>2943</v>
      </c>
      <c r="U863" t="s">
        <v>2944</v>
      </c>
      <c r="V863" t="s">
        <v>2773</v>
      </c>
      <c r="W863" t="s">
        <v>2774</v>
      </c>
      <c r="X863" t="s">
        <v>2775</v>
      </c>
      <c r="Y863" t="s">
        <v>1671</v>
      </c>
      <c r="Z863">
        <v>464</v>
      </c>
      <c r="AA863" t="s">
        <v>430</v>
      </c>
      <c r="AB863" t="s">
        <v>431</v>
      </c>
      <c r="AC863" t="s">
        <v>432</v>
      </c>
      <c r="AD863" t="s">
        <v>433</v>
      </c>
      <c r="AE863" s="4" t="s">
        <v>13836</v>
      </c>
      <c r="AF863" s="8">
        <v>1703000000</v>
      </c>
      <c r="AG863" t="s">
        <v>19447</v>
      </c>
      <c r="AH863" t="s">
        <v>13837</v>
      </c>
      <c r="AI863" t="s">
        <v>13838</v>
      </c>
      <c r="AJ863" t="s">
        <v>13839</v>
      </c>
      <c r="AK863" t="s">
        <v>13840</v>
      </c>
      <c r="AL863" t="s">
        <v>13841</v>
      </c>
      <c r="AM863" t="s">
        <v>13842</v>
      </c>
      <c r="AN863" t="s">
        <v>13843</v>
      </c>
      <c r="AO863" t="s">
        <v>13844</v>
      </c>
      <c r="AP863" t="s">
        <v>13845</v>
      </c>
      <c r="AQ863" t="s">
        <v>13846</v>
      </c>
      <c r="AR863">
        <v>0.18</v>
      </c>
      <c r="AS863" t="s">
        <v>890</v>
      </c>
      <c r="AT863">
        <v>0</v>
      </c>
      <c r="AU863">
        <v>111767.14964934328</v>
      </c>
      <c r="AV863">
        <v>43014.930274897342</v>
      </c>
      <c r="AW863">
        <v>173.5248</v>
      </c>
      <c r="AX863">
        <v>1053.7484872573841</v>
      </c>
      <c r="AY863">
        <v>222.69647878590598</v>
      </c>
      <c r="AZ863">
        <v>2967.4120400000002</v>
      </c>
      <c r="BA863">
        <v>184.60400000000001</v>
      </c>
      <c r="BB863">
        <v>605.4427295689328</v>
      </c>
      <c r="BC863">
        <v>35.458940637035361</v>
      </c>
      <c r="BD863">
        <v>233.01190805669077</v>
      </c>
      <c r="BE863">
        <v>13.646799295760356</v>
      </c>
      <c r="BF863">
        <v>267</v>
      </c>
      <c r="BG863" t="s">
        <v>13847</v>
      </c>
      <c r="BJ863" s="1"/>
    </row>
    <row r="864" spans="1:63" ht="16.5" x14ac:dyDescent="0.25">
      <c r="A864">
        <v>8722</v>
      </c>
      <c r="B864" t="s">
        <v>13848</v>
      </c>
      <c r="C864" t="s">
        <v>13849</v>
      </c>
      <c r="D864" t="s">
        <v>13850</v>
      </c>
      <c r="E864" t="s">
        <v>13851</v>
      </c>
      <c r="F864" s="1">
        <v>45324</v>
      </c>
      <c r="G864" s="1">
        <v>45717</v>
      </c>
      <c r="H864" t="s">
        <v>615</v>
      </c>
      <c r="I864" t="s">
        <v>515</v>
      </c>
      <c r="K864" t="s">
        <v>120</v>
      </c>
      <c r="L864" t="s">
        <v>99</v>
      </c>
      <c r="M864" t="s">
        <v>303</v>
      </c>
      <c r="P864" t="s">
        <v>2623</v>
      </c>
      <c r="Q864" t="s">
        <v>2624</v>
      </c>
      <c r="R864" t="s">
        <v>2625</v>
      </c>
      <c r="S864" t="s">
        <v>2626</v>
      </c>
      <c r="T864" t="s">
        <v>1850</v>
      </c>
      <c r="U864" t="s">
        <v>1851</v>
      </c>
      <c r="Z864">
        <v>464</v>
      </c>
      <c r="AA864" t="s">
        <v>430</v>
      </c>
      <c r="AB864" t="s">
        <v>431</v>
      </c>
      <c r="AC864" t="s">
        <v>432</v>
      </c>
      <c r="AD864" t="s">
        <v>433</v>
      </c>
      <c r="AE864" s="4" t="s">
        <v>13852</v>
      </c>
      <c r="AF864" s="8">
        <v>910500000</v>
      </c>
      <c r="AG864" t="s">
        <v>19447</v>
      </c>
      <c r="AH864" t="s">
        <v>13853</v>
      </c>
      <c r="AI864" t="s">
        <v>13854</v>
      </c>
      <c r="AJ864" t="s">
        <v>13855</v>
      </c>
      <c r="AK864" t="s">
        <v>13856</v>
      </c>
      <c r="AL864" t="s">
        <v>13857</v>
      </c>
      <c r="AM864" t="s">
        <v>13858</v>
      </c>
      <c r="AN864" t="s">
        <v>13859</v>
      </c>
      <c r="AO864" t="s">
        <v>13860</v>
      </c>
      <c r="AP864" t="s">
        <v>13845</v>
      </c>
      <c r="AQ864" t="s">
        <v>13861</v>
      </c>
      <c r="AR864">
        <v>0.1</v>
      </c>
      <c r="AS864" t="s">
        <v>94</v>
      </c>
      <c r="AT864">
        <v>0</v>
      </c>
      <c r="AU864">
        <v>628118.22766569722</v>
      </c>
      <c r="AV864">
        <v>159235.11577623829</v>
      </c>
      <c r="AX864">
        <v>227.631198892866</v>
      </c>
      <c r="AY864">
        <v>360.71630408216083</v>
      </c>
      <c r="AZ864">
        <v>3039.7202400000001</v>
      </c>
      <c r="BF864">
        <v>1422</v>
      </c>
      <c r="BG864" t="s">
        <v>13862</v>
      </c>
      <c r="BJ864" s="1"/>
    </row>
    <row r="865" spans="1:63" ht="30" x14ac:dyDescent="0.25">
      <c r="A865">
        <v>8723</v>
      </c>
      <c r="B865" t="s">
        <v>13863</v>
      </c>
      <c r="C865" t="s">
        <v>13864</v>
      </c>
      <c r="D865" t="s">
        <v>13865</v>
      </c>
      <c r="E865" t="s">
        <v>13866</v>
      </c>
      <c r="F865" s="1">
        <v>45169</v>
      </c>
      <c r="G865" s="1">
        <v>45900</v>
      </c>
      <c r="H865" t="s">
        <v>615</v>
      </c>
      <c r="I865" t="s">
        <v>515</v>
      </c>
      <c r="K865" t="s">
        <v>69</v>
      </c>
      <c r="L865" t="s">
        <v>69</v>
      </c>
      <c r="M865" t="s">
        <v>303</v>
      </c>
      <c r="P865" t="s">
        <v>3344</v>
      </c>
      <c r="Q865" t="s">
        <v>3345</v>
      </c>
      <c r="R865" t="s">
        <v>676</v>
      </c>
      <c r="S865" t="s">
        <v>3346</v>
      </c>
      <c r="T865" t="s">
        <v>1850</v>
      </c>
      <c r="U865" t="s">
        <v>1851</v>
      </c>
      <c r="Z865">
        <v>464</v>
      </c>
      <c r="AA865" t="s">
        <v>430</v>
      </c>
      <c r="AB865" t="s">
        <v>431</v>
      </c>
      <c r="AC865" t="s">
        <v>432</v>
      </c>
      <c r="AD865" t="s">
        <v>433</v>
      </c>
      <c r="AE865" s="4" t="s">
        <v>13867</v>
      </c>
      <c r="AF865" s="8">
        <v>1550000</v>
      </c>
      <c r="AG865" t="s">
        <v>19447</v>
      </c>
      <c r="AH865" t="s">
        <v>13868</v>
      </c>
      <c r="AI865" t="s">
        <v>13869</v>
      </c>
      <c r="AJ865" t="s">
        <v>13870</v>
      </c>
      <c r="AK865" t="s">
        <v>13871</v>
      </c>
      <c r="AL865" t="s">
        <v>13872</v>
      </c>
      <c r="AM865" t="s">
        <v>13873</v>
      </c>
      <c r="AN865" t="s">
        <v>13874</v>
      </c>
      <c r="AO865" t="s">
        <v>13875</v>
      </c>
      <c r="AP865" t="s">
        <v>13876</v>
      </c>
      <c r="AQ865" t="s">
        <v>13877</v>
      </c>
      <c r="AR865">
        <v>0</v>
      </c>
      <c r="AS865" t="s">
        <v>154</v>
      </c>
      <c r="AT865">
        <v>3</v>
      </c>
      <c r="AU865">
        <v>7745.7222990304272</v>
      </c>
      <c r="AV865">
        <v>0</v>
      </c>
      <c r="AW865">
        <v>1647.3951999999999</v>
      </c>
      <c r="AX865">
        <v>61.288747741857392</v>
      </c>
      <c r="AY865">
        <v>82.783003658561015</v>
      </c>
      <c r="AZ865">
        <v>88.84805999999999</v>
      </c>
      <c r="BF865">
        <v>1605</v>
      </c>
      <c r="BJ865" s="1"/>
    </row>
    <row r="866" spans="1:63" ht="30" x14ac:dyDescent="0.25">
      <c r="A866">
        <v>8724</v>
      </c>
      <c r="B866" t="s">
        <v>13878</v>
      </c>
      <c r="C866" t="s">
        <v>13879</v>
      </c>
      <c r="D866" t="s">
        <v>13880</v>
      </c>
      <c r="E866" t="s">
        <v>13881</v>
      </c>
      <c r="F866" s="1">
        <v>45442</v>
      </c>
      <c r="G866" s="1">
        <v>45688</v>
      </c>
      <c r="H866" t="s">
        <v>615</v>
      </c>
      <c r="I866" t="s">
        <v>515</v>
      </c>
      <c r="K866" t="s">
        <v>303</v>
      </c>
      <c r="L866" t="s">
        <v>303</v>
      </c>
      <c r="M866" t="s">
        <v>120</v>
      </c>
      <c r="P866" t="s">
        <v>3344</v>
      </c>
      <c r="Q866" t="s">
        <v>3345</v>
      </c>
      <c r="R866" t="s">
        <v>676</v>
      </c>
      <c r="S866" t="s">
        <v>3346</v>
      </c>
      <c r="T866" t="s">
        <v>1850</v>
      </c>
      <c r="U866" t="s">
        <v>1851</v>
      </c>
      <c r="Z866">
        <v>464</v>
      </c>
      <c r="AA866" t="s">
        <v>430</v>
      </c>
      <c r="AB866" t="s">
        <v>431</v>
      </c>
      <c r="AC866" t="s">
        <v>432</v>
      </c>
      <c r="AD866" t="s">
        <v>433</v>
      </c>
      <c r="AE866" s="4" t="s">
        <v>13882</v>
      </c>
      <c r="AF866" s="8">
        <v>4500000</v>
      </c>
      <c r="AG866" t="s">
        <v>19447</v>
      </c>
      <c r="AH866" t="s">
        <v>13883</v>
      </c>
      <c r="AI866" t="s">
        <v>13884</v>
      </c>
      <c r="AJ866" t="s">
        <v>13885</v>
      </c>
      <c r="AK866" t="s">
        <v>13886</v>
      </c>
      <c r="AL866" t="s">
        <v>13887</v>
      </c>
      <c r="AM866" t="s">
        <v>13888</v>
      </c>
      <c r="AN866" t="s">
        <v>13889</v>
      </c>
      <c r="AO866" t="s">
        <v>13890</v>
      </c>
      <c r="AP866" t="s">
        <v>13891</v>
      </c>
      <c r="AQ866" t="s">
        <v>13892</v>
      </c>
      <c r="AR866">
        <v>0.09</v>
      </c>
      <c r="AS866" t="s">
        <v>154</v>
      </c>
      <c r="AT866">
        <v>1</v>
      </c>
      <c r="AU866">
        <v>37249.296095776568</v>
      </c>
      <c r="AV866">
        <v>6653.0802824237708</v>
      </c>
      <c r="AW866">
        <v>4473.61492</v>
      </c>
      <c r="AX866">
        <v>34.979023771094397</v>
      </c>
      <c r="AY866">
        <v>74.81931636921793</v>
      </c>
      <c r="AZ866">
        <v>6.25061</v>
      </c>
      <c r="BF866">
        <v>1393</v>
      </c>
      <c r="BG866" t="s">
        <v>13893</v>
      </c>
      <c r="BJ866" s="1"/>
    </row>
    <row r="867" spans="1:63" ht="30" x14ac:dyDescent="0.25">
      <c r="A867">
        <v>8725</v>
      </c>
      <c r="B867" t="s">
        <v>13894</v>
      </c>
      <c r="C867" t="s">
        <v>13895</v>
      </c>
      <c r="D867" t="s">
        <v>13896</v>
      </c>
      <c r="E867" t="s">
        <v>13897</v>
      </c>
      <c r="F867" s="1">
        <v>45230</v>
      </c>
      <c r="G867" s="1">
        <v>46052</v>
      </c>
      <c r="H867" t="s">
        <v>615</v>
      </c>
      <c r="I867" t="s">
        <v>515</v>
      </c>
      <c r="K867" t="s">
        <v>120</v>
      </c>
      <c r="L867" t="s">
        <v>120</v>
      </c>
      <c r="M867" t="s">
        <v>303</v>
      </c>
      <c r="P867" t="s">
        <v>3344</v>
      </c>
      <c r="Q867" t="s">
        <v>3345</v>
      </c>
      <c r="R867" t="s">
        <v>676</v>
      </c>
      <c r="S867" t="s">
        <v>3346</v>
      </c>
      <c r="T867" t="s">
        <v>1850</v>
      </c>
      <c r="U867" t="s">
        <v>1851</v>
      </c>
      <c r="Z867">
        <v>464</v>
      </c>
      <c r="AA867" t="s">
        <v>430</v>
      </c>
      <c r="AB867" t="s">
        <v>431</v>
      </c>
      <c r="AC867" t="s">
        <v>432</v>
      </c>
      <c r="AD867" t="s">
        <v>433</v>
      </c>
      <c r="AE867" s="4" t="s">
        <v>13898</v>
      </c>
      <c r="AF867" s="8">
        <v>2500000</v>
      </c>
      <c r="AG867" t="s">
        <v>19447</v>
      </c>
      <c r="AH867" t="s">
        <v>13868</v>
      </c>
      <c r="AI867" t="s">
        <v>13899</v>
      </c>
      <c r="AJ867" t="s">
        <v>13900</v>
      </c>
      <c r="AK867" t="s">
        <v>13901</v>
      </c>
      <c r="AL867" t="s">
        <v>13902</v>
      </c>
      <c r="AM867" t="s">
        <v>13903</v>
      </c>
      <c r="AN867" t="s">
        <v>13904</v>
      </c>
      <c r="AO867" t="s">
        <v>13905</v>
      </c>
      <c r="AP867" t="s">
        <v>13906</v>
      </c>
      <c r="AQ867" t="s">
        <v>13907</v>
      </c>
      <c r="AR867">
        <v>0.04</v>
      </c>
      <c r="AS867" t="s">
        <v>154</v>
      </c>
      <c r="AT867">
        <v>2</v>
      </c>
      <c r="AU867">
        <v>42617.385156220167</v>
      </c>
      <c r="AV867">
        <v>4311.5119014284901</v>
      </c>
      <c r="AW867">
        <v>2274.9236709000002</v>
      </c>
      <c r="AX867">
        <v>65.868960798887585</v>
      </c>
      <c r="AY867">
        <v>72.971593391528998</v>
      </c>
      <c r="AZ867">
        <v>102.09424999999999</v>
      </c>
      <c r="BF867">
        <v>1757</v>
      </c>
      <c r="BJ867" s="1"/>
    </row>
    <row r="868" spans="1:63" ht="16.5" x14ac:dyDescent="0.25">
      <c r="A868">
        <v>8726</v>
      </c>
      <c r="B868" t="s">
        <v>13908</v>
      </c>
      <c r="C868" t="s">
        <v>13909</v>
      </c>
      <c r="D868" t="s">
        <v>13910</v>
      </c>
      <c r="E868" t="s">
        <v>13911</v>
      </c>
      <c r="F868" s="1">
        <v>45261</v>
      </c>
      <c r="G868" s="1">
        <v>45383</v>
      </c>
      <c r="H868" t="s">
        <v>119</v>
      </c>
      <c r="I868" t="s">
        <v>515</v>
      </c>
      <c r="K868" t="s">
        <v>99</v>
      </c>
      <c r="L868" t="s">
        <v>99</v>
      </c>
      <c r="M868" t="s">
        <v>303</v>
      </c>
      <c r="P868" t="s">
        <v>4259</v>
      </c>
      <c r="Q868" t="s">
        <v>4260</v>
      </c>
      <c r="R868" t="s">
        <v>676</v>
      </c>
      <c r="S868" t="s">
        <v>4261</v>
      </c>
      <c r="Z868">
        <v>464</v>
      </c>
      <c r="AA868" t="s">
        <v>430</v>
      </c>
      <c r="AB868" t="s">
        <v>431</v>
      </c>
      <c r="AC868" t="s">
        <v>432</v>
      </c>
      <c r="AD868" t="s">
        <v>433</v>
      </c>
      <c r="AE868" s="4" t="s">
        <v>13912</v>
      </c>
      <c r="AF868" s="8">
        <v>4500000</v>
      </c>
      <c r="AG868" t="s">
        <v>19447</v>
      </c>
      <c r="AH868" t="s">
        <v>13913</v>
      </c>
      <c r="AI868" t="s">
        <v>13914</v>
      </c>
      <c r="AJ868" t="s">
        <v>13915</v>
      </c>
      <c r="AK868" t="s">
        <v>13916</v>
      </c>
      <c r="AL868" t="s">
        <v>13917</v>
      </c>
      <c r="AM868" t="s">
        <v>13918</v>
      </c>
      <c r="AN868" t="s">
        <v>13919</v>
      </c>
      <c r="AO868" t="s">
        <v>13920</v>
      </c>
      <c r="AP868" t="s">
        <v>13921</v>
      </c>
      <c r="AQ868" t="s">
        <v>13922</v>
      </c>
      <c r="AR868">
        <v>0.25</v>
      </c>
      <c r="AS868" t="s">
        <v>94</v>
      </c>
      <c r="AT868">
        <v>0</v>
      </c>
      <c r="AU868">
        <v>159631.06264752269</v>
      </c>
      <c r="AV868">
        <v>70390.928036529993</v>
      </c>
      <c r="AW868">
        <v>1888.9967999999999</v>
      </c>
      <c r="AX868">
        <v>816.799643766543</v>
      </c>
      <c r="AY868">
        <v>672.28051810728607</v>
      </c>
      <c r="AZ868">
        <v>1157.96335</v>
      </c>
      <c r="BF868">
        <v>1088</v>
      </c>
      <c r="BG868" t="s">
        <v>13923</v>
      </c>
      <c r="BH868" t="s">
        <v>13924</v>
      </c>
      <c r="BJ868" s="1"/>
      <c r="BK868">
        <v>22.199190000000002</v>
      </c>
    </row>
    <row r="869" spans="1:63" x14ac:dyDescent="0.25">
      <c r="A869">
        <v>8727</v>
      </c>
      <c r="B869" t="s">
        <v>13925</v>
      </c>
      <c r="C869" t="s">
        <v>13926</v>
      </c>
      <c r="D869" t="s">
        <v>13927</v>
      </c>
      <c r="E869" t="s">
        <v>13928</v>
      </c>
      <c r="F869" s="1">
        <v>45231</v>
      </c>
      <c r="G869" s="1">
        <v>45536</v>
      </c>
      <c r="H869" t="s">
        <v>98</v>
      </c>
      <c r="I869" t="s">
        <v>66</v>
      </c>
      <c r="K869" t="s">
        <v>120</v>
      </c>
      <c r="L869" t="s">
        <v>3013</v>
      </c>
      <c r="P869" t="s">
        <v>4979</v>
      </c>
      <c r="Q869" t="s">
        <v>4980</v>
      </c>
      <c r="R869" t="s">
        <v>1675</v>
      </c>
      <c r="S869" t="s">
        <v>4981</v>
      </c>
      <c r="T869" t="s">
        <v>1850</v>
      </c>
      <c r="U869" t="s">
        <v>1851</v>
      </c>
      <c r="Z869">
        <v>464</v>
      </c>
      <c r="AA869" t="s">
        <v>430</v>
      </c>
      <c r="AB869" t="s">
        <v>431</v>
      </c>
      <c r="AC869" t="s">
        <v>432</v>
      </c>
      <c r="AD869" t="s">
        <v>433</v>
      </c>
      <c r="AE869" s="4"/>
      <c r="AT869">
        <v>4</v>
      </c>
      <c r="AU869">
        <v>0</v>
      </c>
      <c r="AV869">
        <v>0</v>
      </c>
      <c r="BF869">
        <v>1241</v>
      </c>
      <c r="BJ869" s="1"/>
    </row>
    <row r="870" spans="1:63" x14ac:dyDescent="0.25">
      <c r="A870">
        <v>8728</v>
      </c>
      <c r="B870" t="s">
        <v>13929</v>
      </c>
      <c r="C870" t="s">
        <v>13930</v>
      </c>
      <c r="D870" t="s">
        <v>13931</v>
      </c>
      <c r="E870" t="s">
        <v>13932</v>
      </c>
      <c r="F870" s="1">
        <v>44866</v>
      </c>
      <c r="G870" s="1">
        <v>45231</v>
      </c>
      <c r="H870" t="s">
        <v>98</v>
      </c>
      <c r="I870" t="s">
        <v>66</v>
      </c>
      <c r="K870" t="s">
        <v>3013</v>
      </c>
      <c r="L870" t="s">
        <v>3013</v>
      </c>
      <c r="P870" t="s">
        <v>4979</v>
      </c>
      <c r="Q870" t="s">
        <v>4980</v>
      </c>
      <c r="R870" t="s">
        <v>1675</v>
      </c>
      <c r="S870" t="s">
        <v>4981</v>
      </c>
      <c r="Z870">
        <v>467</v>
      </c>
      <c r="AA870" t="s">
        <v>1756</v>
      </c>
      <c r="AB870" t="s">
        <v>1757</v>
      </c>
      <c r="AC870" t="s">
        <v>1758</v>
      </c>
      <c r="AD870" t="s">
        <v>1675</v>
      </c>
      <c r="AE870" s="4"/>
      <c r="AR870">
        <v>0</v>
      </c>
      <c r="AS870" t="s">
        <v>94</v>
      </c>
      <c r="AT870">
        <v>0</v>
      </c>
      <c r="BF870">
        <v>936</v>
      </c>
      <c r="BJ870" s="1"/>
    </row>
    <row r="871" spans="1:63" ht="30" x14ac:dyDescent="0.25">
      <c r="A871">
        <v>8729</v>
      </c>
      <c r="B871" t="s">
        <v>13933</v>
      </c>
      <c r="C871" t="s">
        <v>13934</v>
      </c>
      <c r="D871" t="s">
        <v>13935</v>
      </c>
      <c r="E871" t="s">
        <v>13936</v>
      </c>
      <c r="F871" s="1">
        <v>44896</v>
      </c>
      <c r="G871" s="1">
        <v>46023</v>
      </c>
      <c r="H871" t="s">
        <v>98</v>
      </c>
      <c r="I871" t="s">
        <v>639</v>
      </c>
      <c r="K871" t="s">
        <v>69</v>
      </c>
      <c r="L871" t="s">
        <v>99</v>
      </c>
      <c r="M871" t="s">
        <v>120</v>
      </c>
      <c r="P871" t="s">
        <v>7388</v>
      </c>
      <c r="Q871" t="s">
        <v>7389</v>
      </c>
      <c r="R871" t="s">
        <v>267</v>
      </c>
      <c r="S871" t="s">
        <v>7390</v>
      </c>
      <c r="T871" t="s">
        <v>139</v>
      </c>
      <c r="U871" t="s">
        <v>140</v>
      </c>
      <c r="V871" t="s">
        <v>141</v>
      </c>
      <c r="W871" t="s">
        <v>142</v>
      </c>
      <c r="Z871">
        <v>478</v>
      </c>
      <c r="AA871" t="s">
        <v>79</v>
      </c>
      <c r="AB871" t="s">
        <v>80</v>
      </c>
      <c r="AC871" t="s">
        <v>81</v>
      </c>
      <c r="AD871" t="s">
        <v>82</v>
      </c>
      <c r="AE871" s="4" t="s">
        <v>19468</v>
      </c>
      <c r="AF871" s="8">
        <v>6215000</v>
      </c>
      <c r="AG871" t="s">
        <v>19447</v>
      </c>
      <c r="AH871" t="s">
        <v>13937</v>
      </c>
      <c r="AI871" t="s">
        <v>13938</v>
      </c>
      <c r="AJ871" t="s">
        <v>13939</v>
      </c>
      <c r="AK871" t="s">
        <v>13940</v>
      </c>
      <c r="AL871" t="s">
        <v>13941</v>
      </c>
      <c r="AM871" t="s">
        <v>13942</v>
      </c>
      <c r="AN871" t="s">
        <v>13943</v>
      </c>
      <c r="AO871" t="s">
        <v>13944</v>
      </c>
      <c r="AP871" t="s">
        <v>8306</v>
      </c>
      <c r="AQ871" t="s">
        <v>13945</v>
      </c>
      <c r="AR871">
        <v>0</v>
      </c>
      <c r="AS871" t="s">
        <v>94</v>
      </c>
      <c r="AT871">
        <v>0</v>
      </c>
      <c r="AU871">
        <v>0</v>
      </c>
      <c r="AV871">
        <v>0</v>
      </c>
      <c r="AW871">
        <v>423.78755999999998</v>
      </c>
      <c r="AX871">
        <v>2434.9202049999999</v>
      </c>
      <c r="AY871">
        <v>6139.3526131974886</v>
      </c>
      <c r="AZ871">
        <v>3364.8280399999999</v>
      </c>
      <c r="BF871">
        <v>1728</v>
      </c>
      <c r="BH871" t="s">
        <v>13946</v>
      </c>
      <c r="BJ871" s="1"/>
    </row>
    <row r="872" spans="1:63" ht="30" x14ac:dyDescent="0.25">
      <c r="A872">
        <v>8730</v>
      </c>
      <c r="B872" t="s">
        <v>13947</v>
      </c>
      <c r="C872" t="s">
        <v>13948</v>
      </c>
      <c r="D872" t="s">
        <v>13949</v>
      </c>
      <c r="E872" t="s">
        <v>13950</v>
      </c>
      <c r="F872" s="1">
        <v>44165</v>
      </c>
      <c r="G872" s="1">
        <v>44195</v>
      </c>
      <c r="H872" t="s">
        <v>131</v>
      </c>
      <c r="I872" t="s">
        <v>639</v>
      </c>
      <c r="J872" t="s">
        <v>2829</v>
      </c>
      <c r="K872" t="s">
        <v>132</v>
      </c>
      <c r="L872" t="s">
        <v>67</v>
      </c>
      <c r="M872" t="s">
        <v>69</v>
      </c>
      <c r="N872" t="s">
        <v>10243</v>
      </c>
      <c r="P872" t="s">
        <v>13951</v>
      </c>
      <c r="Q872" t="s">
        <v>13952</v>
      </c>
      <c r="R872" t="s">
        <v>8947</v>
      </c>
      <c r="S872" t="s">
        <v>13953</v>
      </c>
      <c r="T872" t="s">
        <v>9955</v>
      </c>
      <c r="U872" t="s">
        <v>9956</v>
      </c>
      <c r="V872" t="s">
        <v>9722</v>
      </c>
      <c r="W872" t="s">
        <v>9723</v>
      </c>
      <c r="X872" t="s">
        <v>9724</v>
      </c>
      <c r="Y872" t="s">
        <v>109</v>
      </c>
      <c r="Z872">
        <v>482</v>
      </c>
      <c r="AA872" t="s">
        <v>8951</v>
      </c>
      <c r="AB872" t="s">
        <v>8952</v>
      </c>
      <c r="AC872" t="s">
        <v>8953</v>
      </c>
      <c r="AD872" t="s">
        <v>8926</v>
      </c>
      <c r="AE872" s="4" t="s">
        <v>13954</v>
      </c>
      <c r="AH872" t="s">
        <v>13955</v>
      </c>
      <c r="AI872" t="s">
        <v>13956</v>
      </c>
      <c r="AJ872" t="s">
        <v>13957</v>
      </c>
      <c r="AK872" t="s">
        <v>13958</v>
      </c>
      <c r="AL872" t="s">
        <v>13959</v>
      </c>
      <c r="AM872" t="s">
        <v>13960</v>
      </c>
      <c r="AN872" t="s">
        <v>13961</v>
      </c>
      <c r="AO872" t="s">
        <v>13962</v>
      </c>
      <c r="AP872" t="s">
        <v>13963</v>
      </c>
      <c r="AQ872" t="s">
        <v>13964</v>
      </c>
      <c r="AR872">
        <v>0.9</v>
      </c>
      <c r="AS872" t="s">
        <v>890</v>
      </c>
      <c r="AT872">
        <v>0</v>
      </c>
      <c r="AU872">
        <v>15790.26474262428</v>
      </c>
      <c r="AV872">
        <v>15790.26474262428</v>
      </c>
      <c r="AX872">
        <v>1095.643317147561</v>
      </c>
      <c r="AY872">
        <v>1192.9173990262457</v>
      </c>
      <c r="AZ872">
        <v>2914.3611535714285</v>
      </c>
      <c r="BF872">
        <v>-100</v>
      </c>
      <c r="BJ872" s="1"/>
    </row>
    <row r="873" spans="1:63" x14ac:dyDescent="0.25">
      <c r="A873">
        <v>8731</v>
      </c>
      <c r="B873" t="s">
        <v>13965</v>
      </c>
      <c r="C873" t="s">
        <v>13966</v>
      </c>
      <c r="D873" t="s">
        <v>13967</v>
      </c>
      <c r="E873" t="s">
        <v>13968</v>
      </c>
      <c r="F873" s="1">
        <v>44925</v>
      </c>
      <c r="G873" s="1">
        <v>44925</v>
      </c>
      <c r="H873" t="s">
        <v>119</v>
      </c>
      <c r="I873" t="s">
        <v>639</v>
      </c>
      <c r="J873" t="s">
        <v>5920</v>
      </c>
      <c r="K873" t="s">
        <v>68</v>
      </c>
      <c r="L873" t="s">
        <v>68</v>
      </c>
      <c r="M873" t="s">
        <v>120</v>
      </c>
      <c r="N873" t="s">
        <v>9906</v>
      </c>
      <c r="O873" t="s">
        <v>13969</v>
      </c>
      <c r="P873" t="s">
        <v>13970</v>
      </c>
      <c r="Q873" t="s">
        <v>13971</v>
      </c>
      <c r="R873" t="s">
        <v>13972</v>
      </c>
      <c r="S873" t="s">
        <v>13973</v>
      </c>
      <c r="T873" t="s">
        <v>9911</v>
      </c>
      <c r="U873" t="s">
        <v>9912</v>
      </c>
      <c r="V873" t="s">
        <v>9722</v>
      </c>
      <c r="W873" t="s">
        <v>9723</v>
      </c>
      <c r="X873" t="s">
        <v>9724</v>
      </c>
      <c r="Y873" t="s">
        <v>109</v>
      </c>
      <c r="Z873">
        <v>486</v>
      </c>
      <c r="AA873" t="s">
        <v>9202</v>
      </c>
      <c r="AB873" t="s">
        <v>9203</v>
      </c>
      <c r="AC873" t="s">
        <v>9204</v>
      </c>
      <c r="AD873" t="s">
        <v>8926</v>
      </c>
      <c r="AE873" s="4"/>
      <c r="AR873">
        <v>0.64</v>
      </c>
      <c r="AS873" t="s">
        <v>94</v>
      </c>
      <c r="AT873">
        <v>0</v>
      </c>
      <c r="AU873">
        <v>189708.54146250285</v>
      </c>
      <c r="AV873">
        <v>164989.3224455431</v>
      </c>
      <c r="AW873">
        <v>4789.8553599999996</v>
      </c>
      <c r="AX873">
        <v>5345.49409957636</v>
      </c>
      <c r="AY873">
        <v>549.57561581277116</v>
      </c>
      <c r="AZ873">
        <v>1860.0880566666665</v>
      </c>
      <c r="BA873">
        <v>3886.9151999999999</v>
      </c>
      <c r="BB873">
        <v>48.806966887907102</v>
      </c>
      <c r="BC873">
        <v>33.009993728894486</v>
      </c>
      <c r="BD873">
        <v>42.447368660253538</v>
      </c>
      <c r="BE873">
        <v>28.708757430083473</v>
      </c>
      <c r="BF873">
        <v>630</v>
      </c>
      <c r="BG873" t="s">
        <v>13974</v>
      </c>
      <c r="BH873" t="s">
        <v>13975</v>
      </c>
      <c r="BI873">
        <v>4934</v>
      </c>
      <c r="BJ873" s="1">
        <v>44545</v>
      </c>
      <c r="BK873">
        <v>225.40244999999999</v>
      </c>
    </row>
    <row r="874" spans="1:63" ht="60" x14ac:dyDescent="0.25">
      <c r="A874">
        <v>8732</v>
      </c>
      <c r="B874" t="s">
        <v>13976</v>
      </c>
      <c r="C874" t="s">
        <v>13977</v>
      </c>
      <c r="D874" t="s">
        <v>13978</v>
      </c>
      <c r="E874" t="s">
        <v>13979</v>
      </c>
      <c r="F874" s="1">
        <v>43951</v>
      </c>
      <c r="G874" s="1">
        <v>43951</v>
      </c>
      <c r="H874" t="s">
        <v>131</v>
      </c>
      <c r="I874" t="s">
        <v>639</v>
      </c>
      <c r="J874" t="s">
        <v>5920</v>
      </c>
      <c r="K874" t="s">
        <v>67</v>
      </c>
      <c r="L874" t="s">
        <v>67</v>
      </c>
      <c r="M874" t="s">
        <v>120</v>
      </c>
      <c r="N874" t="s">
        <v>9906</v>
      </c>
      <c r="O874" t="s">
        <v>13980</v>
      </c>
      <c r="P874" t="s">
        <v>9533</v>
      </c>
      <c r="Q874" t="s">
        <v>9534</v>
      </c>
      <c r="R874" t="s">
        <v>9512</v>
      </c>
      <c r="S874" t="s">
        <v>9535</v>
      </c>
      <c r="T874" t="s">
        <v>9911</v>
      </c>
      <c r="U874" t="s">
        <v>9912</v>
      </c>
      <c r="V874" t="s">
        <v>9722</v>
      </c>
      <c r="W874" t="s">
        <v>9723</v>
      </c>
      <c r="X874" t="s">
        <v>9724</v>
      </c>
      <c r="Y874" t="s">
        <v>109</v>
      </c>
      <c r="Z874">
        <v>486</v>
      </c>
      <c r="AA874" t="s">
        <v>9202</v>
      </c>
      <c r="AB874" t="s">
        <v>9203</v>
      </c>
      <c r="AC874" t="s">
        <v>9204</v>
      </c>
      <c r="AD874" t="s">
        <v>8926</v>
      </c>
      <c r="AE874" s="4" t="s">
        <v>13981</v>
      </c>
      <c r="AH874" t="s">
        <v>13982</v>
      </c>
      <c r="AI874" t="s">
        <v>13983</v>
      </c>
      <c r="AJ874" t="s">
        <v>13984</v>
      </c>
      <c r="AK874" t="s">
        <v>13985</v>
      </c>
      <c r="AL874" t="s">
        <v>13986</v>
      </c>
      <c r="AM874" t="s">
        <v>13987</v>
      </c>
      <c r="AN874" t="s">
        <v>13988</v>
      </c>
      <c r="AO874" t="s">
        <v>13989</v>
      </c>
      <c r="AP874" t="s">
        <v>13990</v>
      </c>
      <c r="AQ874" t="s">
        <v>13991</v>
      </c>
      <c r="AR874">
        <v>1</v>
      </c>
      <c r="AS874" t="s">
        <v>94</v>
      </c>
      <c r="AT874">
        <v>0</v>
      </c>
      <c r="AU874">
        <v>9038.0607902993397</v>
      </c>
      <c r="AV874">
        <v>8279.8625906577417</v>
      </c>
      <c r="AW874">
        <v>0</v>
      </c>
      <c r="AX874">
        <v>1101.1958595763599</v>
      </c>
      <c r="AY874">
        <v>549.57561581277116</v>
      </c>
      <c r="AZ874">
        <v>1634.6856066666664</v>
      </c>
      <c r="BA874">
        <v>0</v>
      </c>
      <c r="BC874">
        <v>5.5289290818000802</v>
      </c>
      <c r="BE874">
        <v>5.0651101085678745</v>
      </c>
      <c r="BF874">
        <v>-344</v>
      </c>
      <c r="BJ874" s="1"/>
    </row>
    <row r="875" spans="1:63" ht="30" x14ac:dyDescent="0.25">
      <c r="A875">
        <v>8733</v>
      </c>
      <c r="B875" t="s">
        <v>13992</v>
      </c>
      <c r="C875" t="s">
        <v>13993</v>
      </c>
      <c r="D875" t="s">
        <v>13994</v>
      </c>
      <c r="E875" t="s">
        <v>13995</v>
      </c>
      <c r="F875" s="1">
        <v>44314</v>
      </c>
      <c r="G875" s="1">
        <v>44408</v>
      </c>
      <c r="H875" t="s">
        <v>119</v>
      </c>
      <c r="I875" t="s">
        <v>639</v>
      </c>
      <c r="J875" t="s">
        <v>1804</v>
      </c>
      <c r="K875" t="s">
        <v>132</v>
      </c>
      <c r="L875" t="s">
        <v>68</v>
      </c>
      <c r="M875" t="s">
        <v>69</v>
      </c>
      <c r="N875" t="s">
        <v>4523</v>
      </c>
      <c r="O875" t="s">
        <v>13996</v>
      </c>
      <c r="P875" t="s">
        <v>10202</v>
      </c>
      <c r="Q875" t="s">
        <v>10203</v>
      </c>
      <c r="R875" t="s">
        <v>10145</v>
      </c>
      <c r="S875" t="s">
        <v>10204</v>
      </c>
      <c r="T875" t="s">
        <v>11361</v>
      </c>
      <c r="U875" t="s">
        <v>11362</v>
      </c>
      <c r="V875" t="s">
        <v>9722</v>
      </c>
      <c r="W875" t="s">
        <v>9723</v>
      </c>
      <c r="X875" t="s">
        <v>9724</v>
      </c>
      <c r="Y875" t="s">
        <v>109</v>
      </c>
      <c r="Z875">
        <v>466</v>
      </c>
      <c r="AA875" t="s">
        <v>8923</v>
      </c>
      <c r="AB875" t="s">
        <v>8924</v>
      </c>
      <c r="AC875" t="s">
        <v>8925</v>
      </c>
      <c r="AD875" t="s">
        <v>8926</v>
      </c>
      <c r="AE875" s="4" t="s">
        <v>13997</v>
      </c>
      <c r="AH875" t="s">
        <v>13998</v>
      </c>
      <c r="AI875" t="s">
        <v>13999</v>
      </c>
      <c r="AJ875" t="s">
        <v>14000</v>
      </c>
      <c r="AK875" t="s">
        <v>14001</v>
      </c>
      <c r="AL875" t="s">
        <v>14002</v>
      </c>
      <c r="AM875" t="s">
        <v>14003</v>
      </c>
      <c r="AN875" t="s">
        <v>14004</v>
      </c>
      <c r="AO875" t="s">
        <v>14005</v>
      </c>
      <c r="AP875" t="s">
        <v>14006</v>
      </c>
      <c r="AQ875" t="s">
        <v>14007</v>
      </c>
      <c r="AR875">
        <v>0.72</v>
      </c>
      <c r="AS875" t="s">
        <v>94</v>
      </c>
      <c r="AT875">
        <v>0</v>
      </c>
      <c r="AU875">
        <v>153994.93775789349</v>
      </c>
      <c r="AV875">
        <v>141034.47073003516</v>
      </c>
      <c r="AW875">
        <v>1087.0997264166667</v>
      </c>
      <c r="AX875">
        <v>1933.0634876481356</v>
      </c>
      <c r="AY875">
        <v>702.18676857082403</v>
      </c>
      <c r="AZ875">
        <v>1734.3474499999998</v>
      </c>
      <c r="BA875">
        <v>829.55500721666647</v>
      </c>
      <c r="BB875">
        <v>185.63559549182793</v>
      </c>
      <c r="BC875">
        <v>60.062713120946142</v>
      </c>
      <c r="BD875">
        <v>170.01219871269996</v>
      </c>
      <c r="BE875">
        <v>55.007736481184253</v>
      </c>
      <c r="BF875">
        <v>113</v>
      </c>
      <c r="BG875" t="s">
        <v>14008</v>
      </c>
      <c r="BH875" t="s">
        <v>14008</v>
      </c>
      <c r="BJ875" s="1"/>
      <c r="BK875">
        <v>9.7850900000000003</v>
      </c>
    </row>
    <row r="876" spans="1:63" ht="45" x14ac:dyDescent="0.25">
      <c r="A876">
        <v>8734</v>
      </c>
      <c r="B876" t="s">
        <v>14009</v>
      </c>
      <c r="C876" t="s">
        <v>14010</v>
      </c>
      <c r="D876" t="s">
        <v>14011</v>
      </c>
      <c r="E876" t="s">
        <v>14012</v>
      </c>
      <c r="F876" s="1">
        <v>44347</v>
      </c>
      <c r="G876" s="1">
        <v>44530</v>
      </c>
      <c r="H876" t="s">
        <v>119</v>
      </c>
      <c r="I876" t="s">
        <v>639</v>
      </c>
      <c r="J876" t="s">
        <v>1804</v>
      </c>
      <c r="K876" t="s">
        <v>68</v>
      </c>
      <c r="L876" t="s">
        <v>133</v>
      </c>
      <c r="M876" t="s">
        <v>120</v>
      </c>
      <c r="N876" t="s">
        <v>4523</v>
      </c>
      <c r="O876" t="s">
        <v>14013</v>
      </c>
      <c r="P876" t="s">
        <v>14014</v>
      </c>
      <c r="Q876" t="s">
        <v>14015</v>
      </c>
      <c r="R876" t="s">
        <v>10145</v>
      </c>
      <c r="S876" t="s">
        <v>14016</v>
      </c>
      <c r="T876" t="s">
        <v>11361</v>
      </c>
      <c r="U876" t="s">
        <v>11362</v>
      </c>
      <c r="V876" t="s">
        <v>9722</v>
      </c>
      <c r="W876" t="s">
        <v>9723</v>
      </c>
      <c r="X876" t="s">
        <v>9724</v>
      </c>
      <c r="Y876" t="s">
        <v>109</v>
      </c>
      <c r="Z876">
        <v>466</v>
      </c>
      <c r="AA876" t="s">
        <v>8923</v>
      </c>
      <c r="AB876" t="s">
        <v>8924</v>
      </c>
      <c r="AC876" t="s">
        <v>8925</v>
      </c>
      <c r="AD876" t="s">
        <v>8926</v>
      </c>
      <c r="AE876" s="4" t="s">
        <v>14017</v>
      </c>
      <c r="AF876" s="8">
        <v>7900000</v>
      </c>
      <c r="AG876" t="s">
        <v>19447</v>
      </c>
      <c r="AH876" t="s">
        <v>14018</v>
      </c>
      <c r="AI876" t="s">
        <v>14019</v>
      </c>
      <c r="AJ876" t="s">
        <v>14020</v>
      </c>
      <c r="AK876" t="s">
        <v>14021</v>
      </c>
      <c r="AL876" t="s">
        <v>14022</v>
      </c>
      <c r="AM876" t="s">
        <v>14023</v>
      </c>
      <c r="AN876" t="s">
        <v>14024</v>
      </c>
      <c r="AO876" t="s">
        <v>14025</v>
      </c>
      <c r="AP876" t="s">
        <v>14026</v>
      </c>
      <c r="AQ876" t="s">
        <v>14027</v>
      </c>
      <c r="AR876">
        <v>0.56000000000000005</v>
      </c>
      <c r="AS876" t="s">
        <v>94</v>
      </c>
      <c r="AT876">
        <v>0</v>
      </c>
      <c r="AU876">
        <v>177782.67739881499</v>
      </c>
      <c r="AV876">
        <v>132757.48927588409</v>
      </c>
      <c r="AW876">
        <v>7857.1336035457598</v>
      </c>
      <c r="AX876">
        <v>8703.097364777228</v>
      </c>
      <c r="AY876">
        <v>702.18676857082403</v>
      </c>
      <c r="AZ876">
        <v>1784.2692299999997</v>
      </c>
      <c r="BA876">
        <v>7698.6019529457599</v>
      </c>
      <c r="BB876">
        <v>23.092852245827441</v>
      </c>
      <c r="BC876">
        <v>18.747768894988678</v>
      </c>
      <c r="BD876">
        <v>17.244363338604142</v>
      </c>
      <c r="BE876">
        <v>13.99971450784216</v>
      </c>
      <c r="BF876">
        <v>235</v>
      </c>
      <c r="BG876" t="s">
        <v>14028</v>
      </c>
      <c r="BH876" t="s">
        <v>14028</v>
      </c>
      <c r="BJ876" s="1"/>
      <c r="BK876">
        <v>59.706870000000002</v>
      </c>
    </row>
    <row r="877" spans="1:63" ht="45" x14ac:dyDescent="0.25">
      <c r="A877">
        <v>8735</v>
      </c>
      <c r="B877" t="s">
        <v>14029</v>
      </c>
      <c r="C877" t="s">
        <v>14030</v>
      </c>
      <c r="D877" t="s">
        <v>14031</v>
      </c>
      <c r="E877" t="s">
        <v>14032</v>
      </c>
      <c r="F877" s="1">
        <v>44592</v>
      </c>
      <c r="G877" s="1">
        <v>44773</v>
      </c>
      <c r="H877" t="s">
        <v>98</v>
      </c>
      <c r="I877" t="s">
        <v>639</v>
      </c>
      <c r="K877" t="s">
        <v>100</v>
      </c>
      <c r="L877" t="s">
        <v>100</v>
      </c>
      <c r="M877" t="s">
        <v>69</v>
      </c>
      <c r="N877" t="s">
        <v>4523</v>
      </c>
      <c r="P877" t="s">
        <v>12635</v>
      </c>
      <c r="Q877" t="s">
        <v>12636</v>
      </c>
      <c r="R877" t="s">
        <v>8919</v>
      </c>
      <c r="S877" t="s">
        <v>12637</v>
      </c>
      <c r="T877" t="s">
        <v>11361</v>
      </c>
      <c r="U877" t="s">
        <v>11362</v>
      </c>
      <c r="V877" t="s">
        <v>9722</v>
      </c>
      <c r="W877" t="s">
        <v>9723</v>
      </c>
      <c r="X877" t="s">
        <v>9724</v>
      </c>
      <c r="Y877" t="s">
        <v>109</v>
      </c>
      <c r="Z877">
        <v>466</v>
      </c>
      <c r="AA877" t="s">
        <v>8923</v>
      </c>
      <c r="AB877" t="s">
        <v>8924</v>
      </c>
      <c r="AC877" t="s">
        <v>8925</v>
      </c>
      <c r="AD877" t="s">
        <v>8926</v>
      </c>
      <c r="AE877" s="4" t="s">
        <v>14033</v>
      </c>
      <c r="AF877" s="8">
        <v>5160000</v>
      </c>
      <c r="AG877" t="s">
        <v>19447</v>
      </c>
      <c r="AH877" t="s">
        <v>14034</v>
      </c>
      <c r="AI877" t="s">
        <v>14035</v>
      </c>
      <c r="AJ877" t="s">
        <v>14036</v>
      </c>
      <c r="AK877" t="s">
        <v>14037</v>
      </c>
      <c r="AL877" t="s">
        <v>14038</v>
      </c>
      <c r="AM877" t="s">
        <v>14039</v>
      </c>
      <c r="AN877" t="s">
        <v>14032</v>
      </c>
      <c r="AO877" t="s">
        <v>14040</v>
      </c>
      <c r="AP877" t="s">
        <v>14041</v>
      </c>
      <c r="AQ877" t="s">
        <v>14042</v>
      </c>
      <c r="AR877">
        <v>0.36</v>
      </c>
      <c r="AS877" t="s">
        <v>94</v>
      </c>
      <c r="AT877">
        <v>0</v>
      </c>
      <c r="AU877">
        <v>101946.90647689195</v>
      </c>
      <c r="AV877">
        <v>54060.014082742811</v>
      </c>
      <c r="AX877">
        <v>14078.498478228321</v>
      </c>
      <c r="AY877">
        <v>2158.0103332036269</v>
      </c>
      <c r="AZ877">
        <v>2498.4937500000001</v>
      </c>
      <c r="BA877">
        <v>11000</v>
      </c>
      <c r="BB877">
        <v>9.2679005888083594</v>
      </c>
      <c r="BC877">
        <v>7.552465361321663</v>
      </c>
      <c r="BD877">
        <v>4.9145467347948015</v>
      </c>
      <c r="BE877">
        <v>4.0048923297640391</v>
      </c>
      <c r="BF877">
        <v>478</v>
      </c>
      <c r="BG877" t="s">
        <v>14043</v>
      </c>
      <c r="BJ877" s="1"/>
    </row>
    <row r="878" spans="1:63" ht="45" x14ac:dyDescent="0.25">
      <c r="A878">
        <v>8736</v>
      </c>
      <c r="B878" t="s">
        <v>14044</v>
      </c>
      <c r="C878" t="s">
        <v>14045</v>
      </c>
      <c r="D878" t="s">
        <v>14046</v>
      </c>
      <c r="E878" t="s">
        <v>14047</v>
      </c>
      <c r="F878" s="1">
        <v>44012</v>
      </c>
      <c r="G878" s="1">
        <v>44012</v>
      </c>
      <c r="H878" t="s">
        <v>131</v>
      </c>
      <c r="I878" t="s">
        <v>639</v>
      </c>
      <c r="J878" t="s">
        <v>2829</v>
      </c>
      <c r="K878" t="s">
        <v>67</v>
      </c>
      <c r="L878" t="s">
        <v>67</v>
      </c>
      <c r="M878" t="s">
        <v>69</v>
      </c>
      <c r="N878" t="s">
        <v>10243</v>
      </c>
      <c r="O878" t="s">
        <v>14048</v>
      </c>
      <c r="P878" t="s">
        <v>13951</v>
      </c>
      <c r="Q878" t="s">
        <v>13952</v>
      </c>
      <c r="R878" t="s">
        <v>8947</v>
      </c>
      <c r="S878" t="s">
        <v>13953</v>
      </c>
      <c r="T878" t="s">
        <v>9955</v>
      </c>
      <c r="U878" t="s">
        <v>9956</v>
      </c>
      <c r="V878" t="s">
        <v>9722</v>
      </c>
      <c r="W878" t="s">
        <v>9723</v>
      </c>
      <c r="X878" t="s">
        <v>9724</v>
      </c>
      <c r="Y878" t="s">
        <v>109</v>
      </c>
      <c r="Z878">
        <v>482</v>
      </c>
      <c r="AA878" t="s">
        <v>8951</v>
      </c>
      <c r="AB878" t="s">
        <v>8952</v>
      </c>
      <c r="AC878" t="s">
        <v>8953</v>
      </c>
      <c r="AD878" t="s">
        <v>8926</v>
      </c>
      <c r="AE878" s="4" t="s">
        <v>14049</v>
      </c>
      <c r="AH878" t="s">
        <v>14050</v>
      </c>
      <c r="AI878" t="s">
        <v>14051</v>
      </c>
      <c r="AJ878" t="s">
        <v>14052</v>
      </c>
      <c r="AK878" t="s">
        <v>13958</v>
      </c>
      <c r="AL878" t="s">
        <v>14053</v>
      </c>
      <c r="AM878" t="s">
        <v>13960</v>
      </c>
      <c r="AN878" t="s">
        <v>14054</v>
      </c>
      <c r="AO878" t="s">
        <v>14055</v>
      </c>
      <c r="AP878" t="s">
        <v>14056</v>
      </c>
      <c r="AQ878" t="s">
        <v>14057</v>
      </c>
      <c r="AR878">
        <v>1</v>
      </c>
      <c r="AS878" t="s">
        <v>94</v>
      </c>
      <c r="AT878">
        <v>0</v>
      </c>
      <c r="AU878">
        <v>524911.06936929515</v>
      </c>
      <c r="AV878">
        <v>524224.7098834191</v>
      </c>
      <c r="AX878">
        <v>1095.643317147561</v>
      </c>
      <c r="AY878">
        <v>1192.9173990262457</v>
      </c>
      <c r="AZ878">
        <v>2914.3611535714285</v>
      </c>
      <c r="BF878">
        <v>-283</v>
      </c>
      <c r="BJ878" s="1"/>
    </row>
    <row r="879" spans="1:63" ht="60" x14ac:dyDescent="0.25">
      <c r="A879">
        <v>8737</v>
      </c>
      <c r="B879" t="s">
        <v>14058</v>
      </c>
      <c r="C879" t="s">
        <v>14059</v>
      </c>
      <c r="D879" t="s">
        <v>14060</v>
      </c>
      <c r="F879" s="1">
        <v>44501</v>
      </c>
      <c r="G879" s="1">
        <v>44652</v>
      </c>
      <c r="H879" t="s">
        <v>98</v>
      </c>
      <c r="I879" t="s">
        <v>66</v>
      </c>
      <c r="K879" t="s">
        <v>100</v>
      </c>
      <c r="L879" t="s">
        <v>303</v>
      </c>
      <c r="P879" t="s">
        <v>13737</v>
      </c>
      <c r="Q879" t="s">
        <v>13738</v>
      </c>
      <c r="R879" t="s">
        <v>5342</v>
      </c>
      <c r="S879" t="s">
        <v>13739</v>
      </c>
      <c r="T879" t="s">
        <v>13699</v>
      </c>
      <c r="U879" t="s">
        <v>13700</v>
      </c>
      <c r="Z879">
        <v>464</v>
      </c>
      <c r="AA879" t="s">
        <v>430</v>
      </c>
      <c r="AB879" t="s">
        <v>431</v>
      </c>
      <c r="AC879" t="s">
        <v>432</v>
      </c>
      <c r="AD879" t="s">
        <v>433</v>
      </c>
      <c r="AE879" s="4" t="s">
        <v>14061</v>
      </c>
      <c r="AF879" s="8">
        <v>800000</v>
      </c>
      <c r="AG879" t="s">
        <v>19447</v>
      </c>
      <c r="AH879" t="s">
        <v>14062</v>
      </c>
      <c r="AI879" t="s">
        <v>14063</v>
      </c>
      <c r="AJ879" t="s">
        <v>14064</v>
      </c>
      <c r="AK879" t="s">
        <v>1836</v>
      </c>
      <c r="AL879" t="s">
        <v>14065</v>
      </c>
      <c r="AM879" t="s">
        <v>14066</v>
      </c>
      <c r="AN879" t="s">
        <v>14067</v>
      </c>
      <c r="AO879" t="s">
        <v>14068</v>
      </c>
      <c r="AP879" t="s">
        <v>14069</v>
      </c>
      <c r="AQ879" t="s">
        <v>14070</v>
      </c>
      <c r="AR879">
        <v>0.18</v>
      </c>
      <c r="AS879" t="s">
        <v>154</v>
      </c>
      <c r="AT879">
        <v>2</v>
      </c>
      <c r="AX879">
        <v>1423.2268799999999</v>
      </c>
      <c r="AY879">
        <v>1968.9062422150232</v>
      </c>
      <c r="AZ879">
        <v>3833.0088800000003</v>
      </c>
      <c r="BF879">
        <v>357</v>
      </c>
      <c r="BJ879" s="1"/>
    </row>
    <row r="880" spans="1:63" ht="45" x14ac:dyDescent="0.25">
      <c r="A880">
        <v>8738</v>
      </c>
      <c r="B880" t="s">
        <v>14071</v>
      </c>
      <c r="C880" t="s">
        <v>14072</v>
      </c>
      <c r="D880" t="s">
        <v>14073</v>
      </c>
      <c r="E880" t="s">
        <v>14074</v>
      </c>
      <c r="F880" s="1">
        <v>44438</v>
      </c>
      <c r="G880" s="1">
        <v>45992</v>
      </c>
      <c r="H880" t="s">
        <v>98</v>
      </c>
      <c r="I880" t="s">
        <v>515</v>
      </c>
      <c r="K880" t="s">
        <v>303</v>
      </c>
      <c r="L880" t="s">
        <v>303</v>
      </c>
      <c r="M880" t="s">
        <v>69</v>
      </c>
      <c r="P880" t="s">
        <v>1279</v>
      </c>
      <c r="Q880" t="s">
        <v>1280</v>
      </c>
      <c r="R880" t="s">
        <v>267</v>
      </c>
      <c r="S880" t="s">
        <v>1281</v>
      </c>
      <c r="Z880">
        <v>464</v>
      </c>
      <c r="AA880" t="s">
        <v>430</v>
      </c>
      <c r="AB880" t="s">
        <v>431</v>
      </c>
      <c r="AC880" t="s">
        <v>432</v>
      </c>
      <c r="AD880" t="s">
        <v>433</v>
      </c>
      <c r="AE880" s="4" t="s">
        <v>19469</v>
      </c>
      <c r="AF880" s="8">
        <v>6143000</v>
      </c>
      <c r="AG880" t="s">
        <v>19447</v>
      </c>
      <c r="AH880" t="s">
        <v>14075</v>
      </c>
      <c r="AI880" t="s">
        <v>14076</v>
      </c>
      <c r="AJ880" t="s">
        <v>14077</v>
      </c>
      <c r="AK880" t="s">
        <v>14078</v>
      </c>
      <c r="AL880" t="s">
        <v>14079</v>
      </c>
      <c r="AM880" t="s">
        <v>14080</v>
      </c>
      <c r="AN880" t="s">
        <v>14081</v>
      </c>
      <c r="AO880" t="s">
        <v>14082</v>
      </c>
      <c r="AP880" t="s">
        <v>14083</v>
      </c>
      <c r="AQ880" t="s">
        <v>14084</v>
      </c>
      <c r="AR880">
        <v>0.09</v>
      </c>
      <c r="AS880" t="s">
        <v>154</v>
      </c>
      <c r="AT880">
        <v>1</v>
      </c>
      <c r="AU880">
        <v>575686.65764024877</v>
      </c>
      <c r="AV880">
        <v>109349.04143776131</v>
      </c>
      <c r="AX880">
        <v>10248.307624499999</v>
      </c>
      <c r="AY880">
        <v>5206.6915314978141</v>
      </c>
      <c r="AZ880">
        <v>3781.1633299999999</v>
      </c>
      <c r="BA880">
        <v>7003.8333333333321</v>
      </c>
      <c r="BB880">
        <v>82.195939029614564</v>
      </c>
      <c r="BC880">
        <v>53.378473411814717</v>
      </c>
      <c r="BD880">
        <v>15.612741799171117</v>
      </c>
      <c r="BE880">
        <v>10.138996316014126</v>
      </c>
      <c r="BF880">
        <v>1697</v>
      </c>
      <c r="BJ880" s="1"/>
    </row>
    <row r="881" spans="1:63" ht="16.5" x14ac:dyDescent="0.25">
      <c r="A881">
        <v>8740</v>
      </c>
      <c r="B881" t="s">
        <v>14085</v>
      </c>
      <c r="C881" t="s">
        <v>14086</v>
      </c>
      <c r="D881" t="s">
        <v>14087</v>
      </c>
      <c r="E881" t="s">
        <v>14088</v>
      </c>
      <c r="F881" s="1">
        <v>44531</v>
      </c>
      <c r="G881" s="1">
        <v>45627</v>
      </c>
      <c r="H881" t="s">
        <v>98</v>
      </c>
      <c r="I881" t="s">
        <v>515</v>
      </c>
      <c r="K881" t="s">
        <v>132</v>
      </c>
      <c r="L881" t="s">
        <v>99</v>
      </c>
      <c r="P881" t="s">
        <v>14089</v>
      </c>
      <c r="Q881" t="s">
        <v>14090</v>
      </c>
      <c r="R881" t="s">
        <v>386</v>
      </c>
      <c r="S881" t="s">
        <v>14091</v>
      </c>
      <c r="T881" t="s">
        <v>13699</v>
      </c>
      <c r="U881" t="s">
        <v>13700</v>
      </c>
      <c r="Z881">
        <v>464</v>
      </c>
      <c r="AA881" t="s">
        <v>430</v>
      </c>
      <c r="AB881" t="s">
        <v>431</v>
      </c>
      <c r="AC881" t="s">
        <v>432</v>
      </c>
      <c r="AD881" t="s">
        <v>433</v>
      </c>
      <c r="AE881" s="4" t="s">
        <v>14092</v>
      </c>
      <c r="AF881" s="8">
        <v>400000</v>
      </c>
      <c r="AG881" t="s">
        <v>19447</v>
      </c>
      <c r="AH881" t="s">
        <v>14093</v>
      </c>
      <c r="AI881" t="s">
        <v>14094</v>
      </c>
      <c r="AJ881" t="s">
        <v>14095</v>
      </c>
      <c r="AK881" t="s">
        <v>5713</v>
      </c>
      <c r="AL881" t="s">
        <v>14096</v>
      </c>
      <c r="AM881" t="s">
        <v>14097</v>
      </c>
      <c r="AN881" t="s">
        <v>14098</v>
      </c>
      <c r="AO881" t="s">
        <v>14099</v>
      </c>
      <c r="AP881" t="s">
        <v>14100</v>
      </c>
      <c r="AQ881" t="s">
        <v>14101</v>
      </c>
      <c r="AR881">
        <v>0.45</v>
      </c>
      <c r="AS881" t="s">
        <v>154</v>
      </c>
      <c r="AT881">
        <v>3</v>
      </c>
      <c r="AU881">
        <v>0</v>
      </c>
      <c r="AV881">
        <v>0</v>
      </c>
      <c r="AX881">
        <v>4487.5051199999998</v>
      </c>
      <c r="AY881">
        <v>1948.5079527551588</v>
      </c>
      <c r="AZ881">
        <v>1579.8084649999998</v>
      </c>
      <c r="BA881">
        <v>2632.6841666666669</v>
      </c>
      <c r="BB881">
        <v>0</v>
      </c>
      <c r="BC881">
        <v>0</v>
      </c>
      <c r="BD881">
        <v>0</v>
      </c>
      <c r="BE881">
        <v>0</v>
      </c>
      <c r="BF881">
        <v>1332</v>
      </c>
      <c r="BJ881" s="1"/>
    </row>
    <row r="882" spans="1:63" ht="90" x14ac:dyDescent="0.25">
      <c r="A882">
        <v>8741</v>
      </c>
      <c r="B882" t="s">
        <v>14102</v>
      </c>
      <c r="C882" t="s">
        <v>14103</v>
      </c>
      <c r="D882" t="s">
        <v>14104</v>
      </c>
      <c r="E882" t="s">
        <v>14105</v>
      </c>
      <c r="F882" s="1">
        <v>44202</v>
      </c>
      <c r="G882" s="1">
        <v>44202</v>
      </c>
      <c r="H882" t="s">
        <v>131</v>
      </c>
      <c r="I882" t="s">
        <v>639</v>
      </c>
      <c r="J882" t="s">
        <v>5920</v>
      </c>
      <c r="K882" t="s">
        <v>67</v>
      </c>
      <c r="L882" t="s">
        <v>67</v>
      </c>
      <c r="M882" t="s">
        <v>120</v>
      </c>
      <c r="N882" t="s">
        <v>14106</v>
      </c>
      <c r="O882" t="s">
        <v>14107</v>
      </c>
      <c r="P882" t="s">
        <v>9952</v>
      </c>
      <c r="Q882" t="s">
        <v>9953</v>
      </c>
      <c r="R882" t="s">
        <v>8947</v>
      </c>
      <c r="S882" t="s">
        <v>9954</v>
      </c>
      <c r="T882" t="s">
        <v>9911</v>
      </c>
      <c r="U882" t="s">
        <v>9912</v>
      </c>
      <c r="V882" t="s">
        <v>9722</v>
      </c>
      <c r="W882" t="s">
        <v>9723</v>
      </c>
      <c r="X882" t="s">
        <v>9724</v>
      </c>
      <c r="Y882" t="s">
        <v>109</v>
      </c>
      <c r="Z882">
        <v>482</v>
      </c>
      <c r="AA882" t="s">
        <v>8951</v>
      </c>
      <c r="AB882" t="s">
        <v>8952</v>
      </c>
      <c r="AC882" t="s">
        <v>8953</v>
      </c>
      <c r="AD882" t="s">
        <v>8926</v>
      </c>
      <c r="AE882" s="4" t="s">
        <v>9957</v>
      </c>
      <c r="AH882" t="s">
        <v>14108</v>
      </c>
      <c r="AI882" t="s">
        <v>14109</v>
      </c>
      <c r="AJ882" t="s">
        <v>14110</v>
      </c>
      <c r="AK882" t="s">
        <v>14111</v>
      </c>
      <c r="AL882" t="s">
        <v>14112</v>
      </c>
      <c r="AM882" t="s">
        <v>14113</v>
      </c>
      <c r="AN882" t="s">
        <v>14114</v>
      </c>
      <c r="AO882" t="s">
        <v>9965</v>
      </c>
      <c r="AP882" t="s">
        <v>14115</v>
      </c>
      <c r="AQ882" t="s">
        <v>14116</v>
      </c>
      <c r="AR882">
        <v>1</v>
      </c>
      <c r="AS882" t="s">
        <v>94</v>
      </c>
      <c r="AT882">
        <v>0</v>
      </c>
      <c r="AU882">
        <v>20849.742674165489</v>
      </c>
      <c r="AV882">
        <v>20811.346000025504</v>
      </c>
      <c r="AW882">
        <v>61.293039999999998</v>
      </c>
      <c r="AX882">
        <v>1611.8963733333303</v>
      </c>
      <c r="AY882">
        <v>1110.9490678204334</v>
      </c>
      <c r="AZ882">
        <v>3840.2107133333325</v>
      </c>
      <c r="BA882">
        <v>31.56307</v>
      </c>
      <c r="BB882">
        <v>660.57397693461019</v>
      </c>
      <c r="BC882">
        <v>5.3850622068666629</v>
      </c>
      <c r="BD882">
        <v>659.35747061440804</v>
      </c>
      <c r="BE882">
        <v>5.3751451310536948</v>
      </c>
      <c r="BF882">
        <v>-93</v>
      </c>
      <c r="BG882" t="s">
        <v>14117</v>
      </c>
      <c r="BJ882" s="1"/>
    </row>
    <row r="883" spans="1:63" x14ac:dyDescent="0.25">
      <c r="A883">
        <v>8742</v>
      </c>
      <c r="B883" t="s">
        <v>14118</v>
      </c>
      <c r="C883" t="s">
        <v>14119</v>
      </c>
      <c r="D883" t="s">
        <v>14120</v>
      </c>
      <c r="E883" t="s">
        <v>14121</v>
      </c>
      <c r="F883" s="1">
        <v>44560</v>
      </c>
      <c r="G883" s="1">
        <v>44560</v>
      </c>
      <c r="H883" t="s">
        <v>119</v>
      </c>
      <c r="I883" t="s">
        <v>639</v>
      </c>
      <c r="J883" t="s">
        <v>5920</v>
      </c>
      <c r="K883" t="s">
        <v>68</v>
      </c>
      <c r="L883" t="s">
        <v>68</v>
      </c>
      <c r="M883" t="s">
        <v>120</v>
      </c>
      <c r="N883" t="s">
        <v>14106</v>
      </c>
      <c r="P883" t="s">
        <v>9952</v>
      </c>
      <c r="Q883" t="s">
        <v>9953</v>
      </c>
      <c r="R883" t="s">
        <v>8947</v>
      </c>
      <c r="S883" t="s">
        <v>9954</v>
      </c>
      <c r="T883" t="s">
        <v>9911</v>
      </c>
      <c r="U883" t="s">
        <v>9912</v>
      </c>
      <c r="V883" t="s">
        <v>9722</v>
      </c>
      <c r="W883" t="s">
        <v>9723</v>
      </c>
      <c r="X883" t="s">
        <v>9724</v>
      </c>
      <c r="Y883" t="s">
        <v>109</v>
      </c>
      <c r="Z883">
        <v>482</v>
      </c>
      <c r="AA883" t="s">
        <v>8951</v>
      </c>
      <c r="AB883" t="s">
        <v>8952</v>
      </c>
      <c r="AC883" t="s">
        <v>8953</v>
      </c>
      <c r="AD883" t="s">
        <v>8926</v>
      </c>
      <c r="AE883" s="4"/>
      <c r="AR883">
        <v>0.64</v>
      </c>
      <c r="AS883" t="s">
        <v>94</v>
      </c>
      <c r="AT883">
        <v>0</v>
      </c>
      <c r="AU883">
        <v>16038.13163667405</v>
      </c>
      <c r="AV883">
        <v>11404.34337951829</v>
      </c>
      <c r="AW883">
        <v>2095.3127500000001</v>
      </c>
      <c r="AX883">
        <v>3645.9160833333303</v>
      </c>
      <c r="AY883">
        <v>1110.9490678204334</v>
      </c>
      <c r="AZ883">
        <v>3927.2210633333325</v>
      </c>
      <c r="BA883">
        <v>1668.8313000000001</v>
      </c>
      <c r="BB883">
        <v>9.6103971903415584</v>
      </c>
      <c r="BC883">
        <v>2.8659724025743052</v>
      </c>
      <c r="BD883">
        <v>6.8337305151924523</v>
      </c>
      <c r="BE883">
        <v>2.0379264951561682</v>
      </c>
      <c r="BF883">
        <v>265</v>
      </c>
      <c r="BG883" t="s">
        <v>14122</v>
      </c>
      <c r="BH883" t="s">
        <v>14123</v>
      </c>
      <c r="BI883">
        <v>9072</v>
      </c>
      <c r="BJ883" s="1">
        <v>44560</v>
      </c>
      <c r="BK883">
        <v>87.010350000000003</v>
      </c>
    </row>
    <row r="884" spans="1:63" ht="90" x14ac:dyDescent="0.25">
      <c r="A884">
        <v>8743</v>
      </c>
      <c r="B884" t="s">
        <v>14124</v>
      </c>
      <c r="C884" t="s">
        <v>14125</v>
      </c>
      <c r="D884" t="s">
        <v>14126</v>
      </c>
      <c r="E884" t="s">
        <v>14127</v>
      </c>
      <c r="F884" s="1">
        <v>44561</v>
      </c>
      <c r="G884" s="1">
        <v>44561</v>
      </c>
      <c r="H884" t="s">
        <v>119</v>
      </c>
      <c r="I884" t="s">
        <v>639</v>
      </c>
      <c r="J884" t="s">
        <v>2829</v>
      </c>
      <c r="K884" t="s">
        <v>100</v>
      </c>
      <c r="L884" t="s">
        <v>133</v>
      </c>
      <c r="M884" t="s">
        <v>120</v>
      </c>
      <c r="N884" t="s">
        <v>10105</v>
      </c>
      <c r="P884" t="s">
        <v>9952</v>
      </c>
      <c r="Q884" t="s">
        <v>9953</v>
      </c>
      <c r="R884" t="s">
        <v>8947</v>
      </c>
      <c r="S884" t="s">
        <v>9954</v>
      </c>
      <c r="T884" t="s">
        <v>9911</v>
      </c>
      <c r="U884" t="s">
        <v>9912</v>
      </c>
      <c r="V884" t="s">
        <v>9722</v>
      </c>
      <c r="W884" t="s">
        <v>9723</v>
      </c>
      <c r="X884" t="s">
        <v>9724</v>
      </c>
      <c r="Y884" t="s">
        <v>109</v>
      </c>
      <c r="Z884">
        <v>482</v>
      </c>
      <c r="AA884" t="s">
        <v>8951</v>
      </c>
      <c r="AB884" t="s">
        <v>8952</v>
      </c>
      <c r="AC884" t="s">
        <v>8953</v>
      </c>
      <c r="AD884" t="s">
        <v>8926</v>
      </c>
      <c r="AE884" s="4" t="s">
        <v>9957</v>
      </c>
      <c r="AH884" t="s">
        <v>9958</v>
      </c>
      <c r="AI884" t="s">
        <v>14128</v>
      </c>
      <c r="AJ884" t="s">
        <v>14129</v>
      </c>
      <c r="AK884" t="s">
        <v>14130</v>
      </c>
      <c r="AL884" t="s">
        <v>14131</v>
      </c>
      <c r="AM884" t="s">
        <v>14132</v>
      </c>
      <c r="AN884" t="s">
        <v>9964</v>
      </c>
      <c r="AO884" t="s">
        <v>9965</v>
      </c>
      <c r="AP884" t="s">
        <v>14133</v>
      </c>
      <c r="AQ884" t="s">
        <v>14134</v>
      </c>
      <c r="AR884">
        <v>0.42</v>
      </c>
      <c r="AS884" t="s">
        <v>890</v>
      </c>
      <c r="AT884">
        <v>0</v>
      </c>
      <c r="AU884">
        <v>93042.581117460519</v>
      </c>
      <c r="AV884">
        <v>62752.328376004087</v>
      </c>
      <c r="AW884">
        <v>1250.4184479999999</v>
      </c>
      <c r="AX884">
        <v>1535.581902663514</v>
      </c>
      <c r="AY884">
        <v>368.73847682767138</v>
      </c>
      <c r="AZ884">
        <v>271.86978333333332</v>
      </c>
      <c r="BA884">
        <v>650.50703999999996</v>
      </c>
      <c r="BB884">
        <v>143.03085961600124</v>
      </c>
      <c r="BC884">
        <v>100.87263552570454</v>
      </c>
      <c r="BD884">
        <v>96.466793619949286</v>
      </c>
      <c r="BE884">
        <v>68.033288335700448</v>
      </c>
      <c r="BF884">
        <v>266</v>
      </c>
      <c r="BG884" t="s">
        <v>14135</v>
      </c>
      <c r="BH884" t="s">
        <v>14135</v>
      </c>
      <c r="BJ884" s="1"/>
      <c r="BK884">
        <v>54.051859999999998</v>
      </c>
    </row>
    <row r="885" spans="1:63" ht="90" x14ac:dyDescent="0.25">
      <c r="A885">
        <v>8744</v>
      </c>
      <c r="B885" t="s">
        <v>14136</v>
      </c>
      <c r="C885" t="s">
        <v>14137</v>
      </c>
      <c r="D885" t="s">
        <v>14138</v>
      </c>
      <c r="E885" t="s">
        <v>14139</v>
      </c>
      <c r="F885" s="1">
        <v>44074</v>
      </c>
      <c r="G885" s="1">
        <v>44074</v>
      </c>
      <c r="H885" t="s">
        <v>131</v>
      </c>
      <c r="I885" t="s">
        <v>639</v>
      </c>
      <c r="J885" t="s">
        <v>2829</v>
      </c>
      <c r="K885" t="s">
        <v>68</v>
      </c>
      <c r="L885" t="s">
        <v>68</v>
      </c>
      <c r="M885" t="s">
        <v>120</v>
      </c>
      <c r="N885" t="s">
        <v>10105</v>
      </c>
      <c r="P885" t="s">
        <v>9952</v>
      </c>
      <c r="Q885" t="s">
        <v>9953</v>
      </c>
      <c r="R885" t="s">
        <v>8947</v>
      </c>
      <c r="S885" t="s">
        <v>9954</v>
      </c>
      <c r="T885" t="s">
        <v>9955</v>
      </c>
      <c r="U885" t="s">
        <v>9956</v>
      </c>
      <c r="V885" t="s">
        <v>9722</v>
      </c>
      <c r="W885" t="s">
        <v>9723</v>
      </c>
      <c r="X885" t="s">
        <v>9724</v>
      </c>
      <c r="Y885" t="s">
        <v>109</v>
      </c>
      <c r="Z885">
        <v>482</v>
      </c>
      <c r="AA885" t="s">
        <v>8951</v>
      </c>
      <c r="AB885" t="s">
        <v>8952</v>
      </c>
      <c r="AC885" t="s">
        <v>8953</v>
      </c>
      <c r="AD885" t="s">
        <v>8926</v>
      </c>
      <c r="AE885" s="4" t="s">
        <v>9957</v>
      </c>
      <c r="AH885" t="s">
        <v>14140</v>
      </c>
      <c r="AI885" t="s">
        <v>9959</v>
      </c>
      <c r="AJ885" t="s">
        <v>14141</v>
      </c>
      <c r="AK885" t="s">
        <v>9961</v>
      </c>
      <c r="AL885" t="s">
        <v>14142</v>
      </c>
      <c r="AM885" t="s">
        <v>9963</v>
      </c>
      <c r="AN885" t="s">
        <v>14114</v>
      </c>
      <c r="AO885" t="s">
        <v>9965</v>
      </c>
      <c r="AP885" t="s">
        <v>9966</v>
      </c>
      <c r="AQ885" t="s">
        <v>14143</v>
      </c>
      <c r="AR885">
        <v>0.64</v>
      </c>
      <c r="AS885" t="s">
        <v>94</v>
      </c>
      <c r="AT885">
        <v>0</v>
      </c>
      <c r="AU885">
        <v>40048.871040678976</v>
      </c>
      <c r="AV885">
        <v>30622.381106880563</v>
      </c>
      <c r="AX885">
        <v>285.16345466351402</v>
      </c>
      <c r="AY885">
        <v>368.73847682767138</v>
      </c>
      <c r="AZ885">
        <v>217.81792333333328</v>
      </c>
      <c r="BF885">
        <v>-221</v>
      </c>
      <c r="BJ885" s="1"/>
    </row>
    <row r="886" spans="1:63" ht="90" x14ac:dyDescent="0.25">
      <c r="A886">
        <v>8745</v>
      </c>
      <c r="B886" t="s">
        <v>14144</v>
      </c>
      <c r="C886" t="s">
        <v>14145</v>
      </c>
      <c r="D886" t="s">
        <v>14146</v>
      </c>
      <c r="E886" t="s">
        <v>14147</v>
      </c>
      <c r="F886" s="1">
        <v>44469</v>
      </c>
      <c r="G886" s="1">
        <v>44469</v>
      </c>
      <c r="H886" t="s">
        <v>119</v>
      </c>
      <c r="I886" t="s">
        <v>639</v>
      </c>
      <c r="J886" t="s">
        <v>2829</v>
      </c>
      <c r="K886" t="s">
        <v>100</v>
      </c>
      <c r="L886" t="s">
        <v>100</v>
      </c>
      <c r="M886" t="s">
        <v>120</v>
      </c>
      <c r="N886" t="s">
        <v>10105</v>
      </c>
      <c r="P886" t="s">
        <v>9952</v>
      </c>
      <c r="Q886" t="s">
        <v>9953</v>
      </c>
      <c r="R886" t="s">
        <v>8947</v>
      </c>
      <c r="S886" t="s">
        <v>9954</v>
      </c>
      <c r="T886" t="s">
        <v>9911</v>
      </c>
      <c r="U886" t="s">
        <v>9912</v>
      </c>
      <c r="V886" t="s">
        <v>9722</v>
      </c>
      <c r="W886" t="s">
        <v>9723</v>
      </c>
      <c r="X886" t="s">
        <v>9724</v>
      </c>
      <c r="Y886" t="s">
        <v>109</v>
      </c>
      <c r="Z886">
        <v>482</v>
      </c>
      <c r="AA886" t="s">
        <v>8951</v>
      </c>
      <c r="AB886" t="s">
        <v>8952</v>
      </c>
      <c r="AC886" t="s">
        <v>8953</v>
      </c>
      <c r="AD886" t="s">
        <v>8926</v>
      </c>
      <c r="AE886" s="4" t="s">
        <v>9957</v>
      </c>
      <c r="AH886" t="s">
        <v>9958</v>
      </c>
      <c r="AI886" t="s">
        <v>14148</v>
      </c>
      <c r="AJ886" t="s">
        <v>14149</v>
      </c>
      <c r="AK886" t="s">
        <v>14130</v>
      </c>
      <c r="AL886" t="s">
        <v>14142</v>
      </c>
      <c r="AM886" t="s">
        <v>14132</v>
      </c>
      <c r="AN886" t="s">
        <v>9964</v>
      </c>
      <c r="AO886" t="s">
        <v>9965</v>
      </c>
      <c r="AP886" t="s">
        <v>14150</v>
      </c>
      <c r="AQ886" t="s">
        <v>14151</v>
      </c>
      <c r="AR886">
        <v>0.36</v>
      </c>
      <c r="AS886" t="s">
        <v>94</v>
      </c>
      <c r="AT886">
        <v>0</v>
      </c>
      <c r="AU886">
        <v>44017.564666006787</v>
      </c>
      <c r="AV886">
        <v>25268.629954162647</v>
      </c>
      <c r="AW886">
        <v>739.00232000000005</v>
      </c>
      <c r="AX886">
        <v>1024.1657746635142</v>
      </c>
      <c r="AY886">
        <v>368.73847682767138</v>
      </c>
      <c r="AZ886">
        <v>269.0712033333333</v>
      </c>
      <c r="BA886">
        <v>409.70215999999999</v>
      </c>
      <c r="BB886">
        <v>107.4379609470616</v>
      </c>
      <c r="BC886">
        <v>64.84869183705807</v>
      </c>
      <c r="BD886">
        <v>61.675608334997918</v>
      </c>
      <c r="BE886">
        <v>37.226902702947825</v>
      </c>
      <c r="BF886">
        <v>174</v>
      </c>
      <c r="BG886" t="s">
        <v>14152</v>
      </c>
      <c r="BH886" t="s">
        <v>14152</v>
      </c>
      <c r="BI886">
        <v>9073</v>
      </c>
      <c r="BJ886" s="1">
        <v>44439</v>
      </c>
      <c r="BK886">
        <v>51.253279999999997</v>
      </c>
    </row>
    <row r="887" spans="1:63" x14ac:dyDescent="0.25">
      <c r="A887">
        <v>8747</v>
      </c>
      <c r="B887" t="s">
        <v>14153</v>
      </c>
      <c r="C887" t="s">
        <v>14154</v>
      </c>
      <c r="D887" t="s">
        <v>14154</v>
      </c>
      <c r="E887" t="s">
        <v>14155</v>
      </c>
      <c r="F887" s="1">
        <v>44651</v>
      </c>
      <c r="G887" s="1">
        <v>45230</v>
      </c>
      <c r="H887" t="s">
        <v>98</v>
      </c>
      <c r="I887" t="s">
        <v>66</v>
      </c>
      <c r="K887" t="s">
        <v>303</v>
      </c>
      <c r="L887" t="s">
        <v>99</v>
      </c>
      <c r="N887" t="s">
        <v>6939</v>
      </c>
      <c r="P887" t="s">
        <v>7204</v>
      </c>
      <c r="Q887" t="s">
        <v>7205</v>
      </c>
      <c r="R887" t="s">
        <v>5395</v>
      </c>
      <c r="S887" t="s">
        <v>7206</v>
      </c>
      <c r="T887" t="s">
        <v>7207</v>
      </c>
      <c r="U887" t="s">
        <v>7208</v>
      </c>
      <c r="V887" t="s">
        <v>6439</v>
      </c>
      <c r="W887" t="s">
        <v>6440</v>
      </c>
      <c r="X887" t="s">
        <v>6441</v>
      </c>
      <c r="Y887" t="s">
        <v>1671</v>
      </c>
      <c r="Z887">
        <v>483</v>
      </c>
      <c r="AA887" t="s">
        <v>201</v>
      </c>
      <c r="AB887" t="s">
        <v>202</v>
      </c>
      <c r="AC887" t="s">
        <v>203</v>
      </c>
      <c r="AD887" t="s">
        <v>82</v>
      </c>
      <c r="AE887" s="4" t="s">
        <v>14156</v>
      </c>
      <c r="AH887" t="s">
        <v>14157</v>
      </c>
      <c r="AI887" t="s">
        <v>14158</v>
      </c>
      <c r="AJ887" t="s">
        <v>14159</v>
      </c>
      <c r="AK887" t="s">
        <v>6939</v>
      </c>
      <c r="AL887" t="s">
        <v>14160</v>
      </c>
      <c r="AM887" t="s">
        <v>14161</v>
      </c>
      <c r="AN887" t="s">
        <v>14162</v>
      </c>
      <c r="AO887" t="s">
        <v>14163</v>
      </c>
      <c r="AP887" t="s">
        <v>14164</v>
      </c>
      <c r="AQ887" t="s">
        <v>14165</v>
      </c>
      <c r="AR887">
        <v>0.15</v>
      </c>
      <c r="AS887" t="s">
        <v>94</v>
      </c>
      <c r="AT887">
        <v>0</v>
      </c>
      <c r="BF887">
        <v>935</v>
      </c>
      <c r="BG887" t="s">
        <v>14166</v>
      </c>
      <c r="BJ887" s="1"/>
    </row>
    <row r="888" spans="1:63" x14ac:dyDescent="0.25">
      <c r="A888">
        <v>8748</v>
      </c>
      <c r="B888" t="s">
        <v>14167</v>
      </c>
      <c r="C888" t="s">
        <v>14168</v>
      </c>
      <c r="D888" t="s">
        <v>14168</v>
      </c>
      <c r="E888" t="s">
        <v>14169</v>
      </c>
      <c r="F888" s="1">
        <v>44286</v>
      </c>
      <c r="G888" s="1">
        <v>44865</v>
      </c>
      <c r="H888" t="s">
        <v>98</v>
      </c>
      <c r="I888" t="s">
        <v>66</v>
      </c>
      <c r="K888" t="s">
        <v>303</v>
      </c>
      <c r="L888" t="s">
        <v>99</v>
      </c>
      <c r="N888" t="s">
        <v>6939</v>
      </c>
      <c r="P888" t="s">
        <v>7204</v>
      </c>
      <c r="Q888" t="s">
        <v>7205</v>
      </c>
      <c r="R888" t="s">
        <v>5395</v>
      </c>
      <c r="S888" t="s">
        <v>7206</v>
      </c>
      <c r="T888" t="s">
        <v>7207</v>
      </c>
      <c r="U888" t="s">
        <v>7208</v>
      </c>
      <c r="V888" t="s">
        <v>6439</v>
      </c>
      <c r="W888" t="s">
        <v>6440</v>
      </c>
      <c r="X888" t="s">
        <v>6441</v>
      </c>
      <c r="Y888" t="s">
        <v>1671</v>
      </c>
      <c r="Z888">
        <v>483</v>
      </c>
      <c r="AA888" t="s">
        <v>201</v>
      </c>
      <c r="AB888" t="s">
        <v>202</v>
      </c>
      <c r="AC888" t="s">
        <v>203</v>
      </c>
      <c r="AD888" t="s">
        <v>82</v>
      </c>
      <c r="AE888" s="4" t="s">
        <v>14156</v>
      </c>
      <c r="AH888" t="s">
        <v>14170</v>
      </c>
      <c r="AI888" t="s">
        <v>14171</v>
      </c>
      <c r="AJ888" t="s">
        <v>14172</v>
      </c>
      <c r="AK888" t="s">
        <v>6939</v>
      </c>
      <c r="AL888" t="s">
        <v>14173</v>
      </c>
      <c r="AM888" t="s">
        <v>14161</v>
      </c>
      <c r="AN888" t="s">
        <v>14174</v>
      </c>
      <c r="AO888" t="s">
        <v>14175</v>
      </c>
      <c r="AP888" t="s">
        <v>14176</v>
      </c>
      <c r="AQ888" t="s">
        <v>14177</v>
      </c>
      <c r="AR888">
        <v>0.15</v>
      </c>
      <c r="AS888" t="s">
        <v>94</v>
      </c>
      <c r="AT888">
        <v>0</v>
      </c>
      <c r="AU888">
        <v>18865.372496988071</v>
      </c>
      <c r="AV888">
        <v>6187.2174162918645</v>
      </c>
      <c r="BF888">
        <v>570</v>
      </c>
      <c r="BG888" t="s">
        <v>14178</v>
      </c>
      <c r="BJ888" s="1"/>
    </row>
    <row r="889" spans="1:63" x14ac:dyDescent="0.25">
      <c r="A889">
        <v>8749</v>
      </c>
      <c r="B889" t="s">
        <v>14179</v>
      </c>
      <c r="C889" t="s">
        <v>14180</v>
      </c>
      <c r="D889" t="s">
        <v>14180</v>
      </c>
      <c r="E889" t="s">
        <v>14181</v>
      </c>
      <c r="F889" s="1">
        <v>44651</v>
      </c>
      <c r="G889" s="1">
        <v>45230</v>
      </c>
      <c r="H889" t="s">
        <v>119</v>
      </c>
      <c r="I889" t="s">
        <v>66</v>
      </c>
      <c r="J889" t="s">
        <v>2811</v>
      </c>
      <c r="K889" t="s">
        <v>303</v>
      </c>
      <c r="L889" t="s">
        <v>99</v>
      </c>
      <c r="N889" t="s">
        <v>6939</v>
      </c>
      <c r="P889" t="s">
        <v>7204</v>
      </c>
      <c r="Q889" t="s">
        <v>7205</v>
      </c>
      <c r="R889" t="s">
        <v>5395</v>
      </c>
      <c r="S889" t="s">
        <v>7206</v>
      </c>
      <c r="T889" t="s">
        <v>7241</v>
      </c>
      <c r="U889" t="s">
        <v>7242</v>
      </c>
      <c r="V889" t="s">
        <v>6778</v>
      </c>
      <c r="W889" t="s">
        <v>6779</v>
      </c>
      <c r="Z889">
        <v>483</v>
      </c>
      <c r="AA889" t="s">
        <v>201</v>
      </c>
      <c r="AB889" t="s">
        <v>202</v>
      </c>
      <c r="AC889" t="s">
        <v>203</v>
      </c>
      <c r="AD889" t="s">
        <v>82</v>
      </c>
      <c r="AE889" s="4" t="s">
        <v>14156</v>
      </c>
      <c r="AH889" t="s">
        <v>14182</v>
      </c>
      <c r="AI889" t="s">
        <v>14183</v>
      </c>
      <c r="AJ889" t="s">
        <v>14159</v>
      </c>
      <c r="AK889" t="s">
        <v>6939</v>
      </c>
      <c r="AL889" t="s">
        <v>14184</v>
      </c>
      <c r="AM889" t="s">
        <v>14161</v>
      </c>
      <c r="AN889" t="s">
        <v>14174</v>
      </c>
      <c r="AO889" t="s">
        <v>14185</v>
      </c>
      <c r="AP889" t="s">
        <v>14164</v>
      </c>
      <c r="AQ889" t="s">
        <v>14165</v>
      </c>
      <c r="AR889">
        <v>0.15</v>
      </c>
      <c r="AS889" t="s">
        <v>94</v>
      </c>
      <c r="AT889">
        <v>0</v>
      </c>
      <c r="AU889">
        <v>20643.257113693056</v>
      </c>
      <c r="AV889">
        <v>6419.9934257692776</v>
      </c>
      <c r="AW889">
        <v>1874.9422999999999</v>
      </c>
      <c r="AX889">
        <v>165.46719999999999</v>
      </c>
      <c r="AZ889">
        <v>51.993259999999999</v>
      </c>
      <c r="BA889">
        <v>138.55600000000001</v>
      </c>
      <c r="BB889">
        <v>148.9885469679628</v>
      </c>
      <c r="BC889">
        <v>108.33554070843968</v>
      </c>
      <c r="BD889">
        <v>46.335008413704763</v>
      </c>
      <c r="BE889">
        <v>33.692040713090556</v>
      </c>
      <c r="BF889">
        <v>935</v>
      </c>
      <c r="BG889" t="s">
        <v>14186</v>
      </c>
      <c r="BH889" t="s">
        <v>14187</v>
      </c>
      <c r="BJ889" s="1"/>
      <c r="BK889">
        <v>51.993259999999999</v>
      </c>
    </row>
    <row r="890" spans="1:63" x14ac:dyDescent="0.25">
      <c r="A890">
        <v>8750</v>
      </c>
      <c r="B890" t="s">
        <v>14188</v>
      </c>
      <c r="C890" t="s">
        <v>14189</v>
      </c>
      <c r="D890" t="s">
        <v>14189</v>
      </c>
      <c r="E890" t="s">
        <v>14190</v>
      </c>
      <c r="F890" s="1">
        <v>44834</v>
      </c>
      <c r="G890" s="1">
        <v>45016</v>
      </c>
      <c r="H890" t="s">
        <v>98</v>
      </c>
      <c r="I890" t="s">
        <v>66</v>
      </c>
      <c r="K890" t="s">
        <v>120</v>
      </c>
      <c r="L890" t="s">
        <v>303</v>
      </c>
      <c r="P890" t="s">
        <v>7204</v>
      </c>
      <c r="Q890" t="s">
        <v>7205</v>
      </c>
      <c r="R890" t="s">
        <v>5395</v>
      </c>
      <c r="S890" t="s">
        <v>7206</v>
      </c>
      <c r="T890" t="s">
        <v>7207</v>
      </c>
      <c r="U890" t="s">
        <v>7208</v>
      </c>
      <c r="V890" t="s">
        <v>6439</v>
      </c>
      <c r="W890" t="s">
        <v>6440</v>
      </c>
      <c r="X890" t="s">
        <v>6441</v>
      </c>
      <c r="Y890" t="s">
        <v>1671</v>
      </c>
      <c r="Z890">
        <v>483</v>
      </c>
      <c r="AA890" t="s">
        <v>201</v>
      </c>
      <c r="AB890" t="s">
        <v>202</v>
      </c>
      <c r="AC890" t="s">
        <v>203</v>
      </c>
      <c r="AD890" t="s">
        <v>82</v>
      </c>
      <c r="AE890" s="4"/>
      <c r="AR890">
        <v>0.06</v>
      </c>
      <c r="AS890" t="s">
        <v>154</v>
      </c>
      <c r="AT890">
        <v>1</v>
      </c>
      <c r="BF890">
        <v>721</v>
      </c>
      <c r="BJ890" s="1"/>
    </row>
    <row r="891" spans="1:63" x14ac:dyDescent="0.25">
      <c r="A891">
        <v>8751</v>
      </c>
      <c r="B891" t="s">
        <v>14191</v>
      </c>
      <c r="C891" t="s">
        <v>14192</v>
      </c>
      <c r="D891" t="s">
        <v>14192</v>
      </c>
      <c r="E891" t="s">
        <v>14193</v>
      </c>
      <c r="F891" s="1">
        <v>44227</v>
      </c>
      <c r="G891" s="1">
        <v>44227</v>
      </c>
      <c r="H891" t="s">
        <v>98</v>
      </c>
      <c r="I891" t="s">
        <v>616</v>
      </c>
      <c r="K891" t="s">
        <v>303</v>
      </c>
      <c r="L891" t="s">
        <v>303</v>
      </c>
      <c r="N891" t="s">
        <v>6939</v>
      </c>
      <c r="P891" t="s">
        <v>7204</v>
      </c>
      <c r="Q891" t="s">
        <v>7205</v>
      </c>
      <c r="R891" t="s">
        <v>5395</v>
      </c>
      <c r="S891" t="s">
        <v>7206</v>
      </c>
      <c r="T891" t="s">
        <v>7207</v>
      </c>
      <c r="U891" t="s">
        <v>7208</v>
      </c>
      <c r="V891" t="s">
        <v>6439</v>
      </c>
      <c r="W891" t="s">
        <v>6440</v>
      </c>
      <c r="X891" t="s">
        <v>6441</v>
      </c>
      <c r="Y891" t="s">
        <v>1671</v>
      </c>
      <c r="Z891">
        <v>483</v>
      </c>
      <c r="AA891" t="s">
        <v>201</v>
      </c>
      <c r="AB891" t="s">
        <v>202</v>
      </c>
      <c r="AC891" t="s">
        <v>203</v>
      </c>
      <c r="AD891" t="s">
        <v>82</v>
      </c>
      <c r="AE891" s="4" t="s">
        <v>14194</v>
      </c>
      <c r="AH891" t="s">
        <v>14195</v>
      </c>
      <c r="AI891" t="s">
        <v>14196</v>
      </c>
      <c r="AJ891" t="s">
        <v>14197</v>
      </c>
      <c r="AK891" t="s">
        <v>14198</v>
      </c>
      <c r="AL891" t="s">
        <v>14199</v>
      </c>
      <c r="AM891" t="s">
        <v>14200</v>
      </c>
      <c r="AN891" t="s">
        <v>14201</v>
      </c>
      <c r="AO891" t="s">
        <v>14202</v>
      </c>
      <c r="AP891" t="s">
        <v>14203</v>
      </c>
      <c r="AQ891" t="s">
        <v>14204</v>
      </c>
      <c r="AR891">
        <v>0.09</v>
      </c>
      <c r="AS891" t="s">
        <v>154</v>
      </c>
      <c r="AT891">
        <v>1</v>
      </c>
      <c r="BF891">
        <v>-68</v>
      </c>
      <c r="BG891" t="s">
        <v>14205</v>
      </c>
      <c r="BJ891" s="1"/>
    </row>
    <row r="892" spans="1:63" x14ac:dyDescent="0.25">
      <c r="A892">
        <v>8752</v>
      </c>
      <c r="B892" t="s">
        <v>14206</v>
      </c>
      <c r="C892" t="s">
        <v>14207</v>
      </c>
      <c r="D892" t="s">
        <v>14207</v>
      </c>
      <c r="E892" t="s">
        <v>14208</v>
      </c>
      <c r="F892" s="1">
        <v>44286</v>
      </c>
      <c r="G892" s="1">
        <v>44286</v>
      </c>
      <c r="H892" t="s">
        <v>98</v>
      </c>
      <c r="I892" t="s">
        <v>66</v>
      </c>
      <c r="K892" t="s">
        <v>303</v>
      </c>
      <c r="L892" t="s">
        <v>303</v>
      </c>
      <c r="N892" t="s">
        <v>6939</v>
      </c>
      <c r="P892" t="s">
        <v>7204</v>
      </c>
      <c r="Q892" t="s">
        <v>7205</v>
      </c>
      <c r="R892" t="s">
        <v>5395</v>
      </c>
      <c r="S892" t="s">
        <v>7206</v>
      </c>
      <c r="T892" t="s">
        <v>7207</v>
      </c>
      <c r="U892" t="s">
        <v>7208</v>
      </c>
      <c r="V892" t="s">
        <v>6439</v>
      </c>
      <c r="W892" t="s">
        <v>6440</v>
      </c>
      <c r="X892" t="s">
        <v>6441</v>
      </c>
      <c r="Y892" t="s">
        <v>1671</v>
      </c>
      <c r="Z892">
        <v>483</v>
      </c>
      <c r="AA892" t="s">
        <v>201</v>
      </c>
      <c r="AB892" t="s">
        <v>202</v>
      </c>
      <c r="AC892" t="s">
        <v>203</v>
      </c>
      <c r="AD892" t="s">
        <v>82</v>
      </c>
      <c r="AE892" s="4"/>
      <c r="AQ892" t="s">
        <v>14209</v>
      </c>
      <c r="AR892">
        <v>0.09</v>
      </c>
      <c r="AS892" t="s">
        <v>154</v>
      </c>
      <c r="AT892">
        <v>1</v>
      </c>
      <c r="BF892">
        <v>-9</v>
      </c>
      <c r="BG892" t="s">
        <v>14210</v>
      </c>
      <c r="BJ892" s="1"/>
    </row>
    <row r="893" spans="1:63" ht="16.5" x14ac:dyDescent="0.25">
      <c r="A893">
        <v>8753</v>
      </c>
      <c r="B893" t="s">
        <v>14211</v>
      </c>
      <c r="C893" t="s">
        <v>14212</v>
      </c>
      <c r="D893" t="s">
        <v>14213</v>
      </c>
      <c r="E893" t="s">
        <v>14214</v>
      </c>
      <c r="F893" s="1">
        <v>44469</v>
      </c>
      <c r="G893" s="1">
        <v>44469</v>
      </c>
      <c r="H893" t="s">
        <v>119</v>
      </c>
      <c r="I893" t="s">
        <v>616</v>
      </c>
      <c r="J893" t="s">
        <v>5920</v>
      </c>
      <c r="K893" t="s">
        <v>99</v>
      </c>
      <c r="L893" t="s">
        <v>100</v>
      </c>
      <c r="M893" t="s">
        <v>69</v>
      </c>
      <c r="N893" t="s">
        <v>9220</v>
      </c>
      <c r="O893" t="s">
        <v>14215</v>
      </c>
      <c r="P893" t="s">
        <v>10796</v>
      </c>
      <c r="Q893" t="s">
        <v>10797</v>
      </c>
      <c r="R893" t="s">
        <v>9198</v>
      </c>
      <c r="S893" t="s">
        <v>10798</v>
      </c>
      <c r="T893" t="s">
        <v>9200</v>
      </c>
      <c r="U893" t="s">
        <v>9201</v>
      </c>
      <c r="V893" t="s">
        <v>9173</v>
      </c>
      <c r="W893" t="s">
        <v>9174</v>
      </c>
      <c r="X893" t="s">
        <v>9175</v>
      </c>
      <c r="Y893" t="s">
        <v>1755</v>
      </c>
      <c r="Z893">
        <v>486</v>
      </c>
      <c r="AA893" t="s">
        <v>9202</v>
      </c>
      <c r="AB893" t="s">
        <v>9203</v>
      </c>
      <c r="AC893" t="s">
        <v>9204</v>
      </c>
      <c r="AD893" t="s">
        <v>8926</v>
      </c>
      <c r="AE893" s="4" t="s">
        <v>14216</v>
      </c>
      <c r="AF893" s="8">
        <v>616620</v>
      </c>
      <c r="AG893" t="s">
        <v>19447</v>
      </c>
      <c r="AH893" t="s">
        <v>14217</v>
      </c>
      <c r="AI893" t="s">
        <v>14218</v>
      </c>
      <c r="AJ893" t="s">
        <v>14219</v>
      </c>
      <c r="AK893" t="s">
        <v>14220</v>
      </c>
      <c r="AL893" t="s">
        <v>14221</v>
      </c>
      <c r="AM893" t="s">
        <v>14222</v>
      </c>
      <c r="AN893" t="s">
        <v>14223</v>
      </c>
      <c r="AP893" t="s">
        <v>14224</v>
      </c>
      <c r="AQ893" t="s">
        <v>14225</v>
      </c>
      <c r="AR893">
        <v>0.3</v>
      </c>
      <c r="AS893" t="s">
        <v>94</v>
      </c>
      <c r="AT893">
        <v>0</v>
      </c>
      <c r="AU893">
        <v>50563.154423089407</v>
      </c>
      <c r="AV893">
        <v>26447.731506521664</v>
      </c>
      <c r="AW893">
        <v>778.80091999999991</v>
      </c>
      <c r="AX893">
        <v>778.80091999999991</v>
      </c>
      <c r="AZ893">
        <v>12.73917</v>
      </c>
      <c r="BA893">
        <v>616.84515999999996</v>
      </c>
      <c r="BB893">
        <v>81.970578196786718</v>
      </c>
      <c r="BC893">
        <v>80.311964599070322</v>
      </c>
      <c r="BD893">
        <v>42.875802910606716</v>
      </c>
      <c r="BE893">
        <v>42.008242972822501</v>
      </c>
      <c r="BF893">
        <v>174</v>
      </c>
      <c r="BG893" t="s">
        <v>14226</v>
      </c>
      <c r="BH893" t="s">
        <v>14226</v>
      </c>
      <c r="BI893">
        <v>9307</v>
      </c>
      <c r="BJ893" s="1">
        <v>44407</v>
      </c>
      <c r="BK893">
        <v>12.73917</v>
      </c>
    </row>
    <row r="894" spans="1:63" ht="16.5" x14ac:dyDescent="0.25">
      <c r="A894">
        <v>8754</v>
      </c>
      <c r="B894" t="s">
        <v>14227</v>
      </c>
      <c r="C894" t="s">
        <v>14228</v>
      </c>
      <c r="D894" t="s">
        <v>14229</v>
      </c>
      <c r="F894" s="1">
        <v>45229</v>
      </c>
      <c r="G894" s="1">
        <v>45229</v>
      </c>
      <c r="H894" t="s">
        <v>119</v>
      </c>
      <c r="I894" t="s">
        <v>616</v>
      </c>
      <c r="J894" t="s">
        <v>5920</v>
      </c>
      <c r="K894" t="s">
        <v>99</v>
      </c>
      <c r="L894" t="s">
        <v>100</v>
      </c>
      <c r="M894" t="s">
        <v>69</v>
      </c>
      <c r="N894" t="s">
        <v>9220</v>
      </c>
      <c r="O894" t="s">
        <v>14230</v>
      </c>
      <c r="P894" t="s">
        <v>10796</v>
      </c>
      <c r="Q894" t="s">
        <v>10797</v>
      </c>
      <c r="R894" t="s">
        <v>9198</v>
      </c>
      <c r="S894" t="s">
        <v>10798</v>
      </c>
      <c r="T894" t="s">
        <v>9200</v>
      </c>
      <c r="U894" t="s">
        <v>9201</v>
      </c>
      <c r="V894" t="s">
        <v>9173</v>
      </c>
      <c r="W894" t="s">
        <v>9174</v>
      </c>
      <c r="X894" t="s">
        <v>9175</v>
      </c>
      <c r="Y894" t="s">
        <v>1755</v>
      </c>
      <c r="Z894">
        <v>486</v>
      </c>
      <c r="AA894" t="s">
        <v>9202</v>
      </c>
      <c r="AB894" t="s">
        <v>9203</v>
      </c>
      <c r="AC894" t="s">
        <v>9204</v>
      </c>
      <c r="AD894" t="s">
        <v>8926</v>
      </c>
      <c r="AE894" s="4" t="s">
        <v>14231</v>
      </c>
      <c r="AF894" s="8">
        <v>1273740</v>
      </c>
      <c r="AG894" t="s">
        <v>19447</v>
      </c>
      <c r="AH894" t="s">
        <v>14217</v>
      </c>
      <c r="AI894" t="s">
        <v>14218</v>
      </c>
      <c r="AJ894" t="s">
        <v>14219</v>
      </c>
      <c r="AK894" t="s">
        <v>14232</v>
      </c>
      <c r="AL894" t="s">
        <v>14221</v>
      </c>
      <c r="AM894" t="s">
        <v>14222</v>
      </c>
      <c r="AN894" t="s">
        <v>14223</v>
      </c>
      <c r="AP894" t="s">
        <v>14224</v>
      </c>
      <c r="AQ894" t="s">
        <v>14225</v>
      </c>
      <c r="AR894">
        <v>0.3</v>
      </c>
      <c r="AS894" t="s">
        <v>94</v>
      </c>
      <c r="AT894">
        <v>0</v>
      </c>
      <c r="AU894">
        <v>45832.397883072008</v>
      </c>
      <c r="AV894">
        <v>23550.970264963729</v>
      </c>
      <c r="AW894">
        <v>1431.6880000000001</v>
      </c>
      <c r="AX894">
        <v>1431.6880000000001</v>
      </c>
      <c r="AZ894">
        <v>11.92516</v>
      </c>
      <c r="BA894">
        <v>1431.6880000000001</v>
      </c>
      <c r="BB894">
        <v>32.012839307916252</v>
      </c>
      <c r="BC894">
        <v>31.748392958035939</v>
      </c>
      <c r="BD894">
        <v>16.449792318552458</v>
      </c>
      <c r="BE894">
        <v>16.313906604289841</v>
      </c>
      <c r="BF894">
        <v>934</v>
      </c>
      <c r="BG894" t="s">
        <v>14233</v>
      </c>
      <c r="BH894" t="s">
        <v>14233</v>
      </c>
      <c r="BI894">
        <v>9316</v>
      </c>
      <c r="BJ894" s="1">
        <v>44895</v>
      </c>
      <c r="BK894">
        <v>11.92516</v>
      </c>
    </row>
    <row r="895" spans="1:63" ht="60" x14ac:dyDescent="0.25">
      <c r="A895">
        <v>8755</v>
      </c>
      <c r="B895" t="s">
        <v>14234</v>
      </c>
      <c r="C895" t="s">
        <v>14235</v>
      </c>
      <c r="D895" t="s">
        <v>14236</v>
      </c>
      <c r="E895" t="s">
        <v>14237</v>
      </c>
      <c r="F895" s="1">
        <v>44165</v>
      </c>
      <c r="G895" s="1">
        <v>44165</v>
      </c>
      <c r="H895" t="s">
        <v>131</v>
      </c>
      <c r="I895" t="s">
        <v>639</v>
      </c>
      <c r="J895" t="s">
        <v>5920</v>
      </c>
      <c r="K895" t="s">
        <v>67</v>
      </c>
      <c r="L895" t="s">
        <v>67</v>
      </c>
      <c r="N895" t="s">
        <v>14238</v>
      </c>
      <c r="P895" t="s">
        <v>14239</v>
      </c>
      <c r="Q895" t="s">
        <v>14240</v>
      </c>
      <c r="R895" t="s">
        <v>9716</v>
      </c>
      <c r="S895" t="s">
        <v>14241</v>
      </c>
      <c r="T895" t="s">
        <v>10366</v>
      </c>
      <c r="U895" t="s">
        <v>10367</v>
      </c>
      <c r="V895" t="s">
        <v>10368</v>
      </c>
      <c r="W895" t="s">
        <v>10369</v>
      </c>
      <c r="X895" t="s">
        <v>10370</v>
      </c>
      <c r="Y895" t="s">
        <v>1755</v>
      </c>
      <c r="Z895">
        <v>471</v>
      </c>
      <c r="AA895" t="s">
        <v>9086</v>
      </c>
      <c r="AB895" t="s">
        <v>9087</v>
      </c>
      <c r="AC895" t="s">
        <v>9088</v>
      </c>
      <c r="AD895" t="s">
        <v>8926</v>
      </c>
      <c r="AE895" s="4" t="s">
        <v>14242</v>
      </c>
      <c r="AH895" t="s">
        <v>14243</v>
      </c>
      <c r="AI895" t="s">
        <v>14244</v>
      </c>
      <c r="AJ895" t="s">
        <v>14245</v>
      </c>
      <c r="AK895" t="s">
        <v>14246</v>
      </c>
      <c r="AL895" t="s">
        <v>14247</v>
      </c>
      <c r="AM895" t="s">
        <v>14248</v>
      </c>
      <c r="AN895" t="s">
        <v>14249</v>
      </c>
      <c r="AO895" t="s">
        <v>14250</v>
      </c>
      <c r="AP895" t="s">
        <v>14251</v>
      </c>
      <c r="AQ895" t="s">
        <v>14252</v>
      </c>
      <c r="AR895">
        <v>1</v>
      </c>
      <c r="AS895" t="s">
        <v>94</v>
      </c>
      <c r="AT895">
        <v>0</v>
      </c>
      <c r="AU895">
        <v>136028.7992073714</v>
      </c>
      <c r="AV895">
        <v>87312.186959118524</v>
      </c>
      <c r="AW895">
        <v>5518.0498100000004</v>
      </c>
      <c r="AX895">
        <v>19199.74481</v>
      </c>
      <c r="AY895">
        <v>2548.9353786156794</v>
      </c>
      <c r="AZ895">
        <v>15828.411190000001</v>
      </c>
      <c r="BA895">
        <v>16094.470600000001</v>
      </c>
      <c r="BB895">
        <v>8.4518964673104193</v>
      </c>
      <c r="BC895">
        <v>4.2611691545336328</v>
      </c>
      <c r="BD895">
        <v>5.4249803630769025</v>
      </c>
      <c r="BE895">
        <v>2.7350972739080688</v>
      </c>
      <c r="BF895">
        <v>-130</v>
      </c>
      <c r="BG895" t="s">
        <v>14253</v>
      </c>
      <c r="BJ895" s="1"/>
    </row>
    <row r="896" spans="1:63" ht="60" x14ac:dyDescent="0.25">
      <c r="A896">
        <v>8756</v>
      </c>
      <c r="B896" t="s">
        <v>14254</v>
      </c>
      <c r="C896" t="s">
        <v>14255</v>
      </c>
      <c r="D896" t="s">
        <v>14256</v>
      </c>
      <c r="E896" t="s">
        <v>14257</v>
      </c>
      <c r="F896" s="1">
        <v>44530</v>
      </c>
      <c r="G896" s="1">
        <v>44530</v>
      </c>
      <c r="H896" t="s">
        <v>119</v>
      </c>
      <c r="I896" t="s">
        <v>639</v>
      </c>
      <c r="J896" t="s">
        <v>5920</v>
      </c>
      <c r="K896" t="s">
        <v>132</v>
      </c>
      <c r="L896" t="s">
        <v>68</v>
      </c>
      <c r="N896" t="s">
        <v>14238</v>
      </c>
      <c r="P896" t="s">
        <v>14239</v>
      </c>
      <c r="Q896" t="s">
        <v>14240</v>
      </c>
      <c r="R896" t="s">
        <v>9716</v>
      </c>
      <c r="S896" t="s">
        <v>14241</v>
      </c>
      <c r="T896" t="s">
        <v>10366</v>
      </c>
      <c r="U896" t="s">
        <v>10367</v>
      </c>
      <c r="V896" t="s">
        <v>10368</v>
      </c>
      <c r="W896" t="s">
        <v>10369</v>
      </c>
      <c r="X896" t="s">
        <v>10370</v>
      </c>
      <c r="Y896" t="s">
        <v>1755</v>
      </c>
      <c r="Z896">
        <v>471</v>
      </c>
      <c r="AA896" t="s">
        <v>9086</v>
      </c>
      <c r="AB896" t="s">
        <v>9087</v>
      </c>
      <c r="AC896" t="s">
        <v>9088</v>
      </c>
      <c r="AD896" t="s">
        <v>8926</v>
      </c>
      <c r="AE896" s="4" t="s">
        <v>14258</v>
      </c>
      <c r="AH896" t="s">
        <v>14259</v>
      </c>
      <c r="AI896" t="s">
        <v>14260</v>
      </c>
      <c r="AJ896" t="s">
        <v>14261</v>
      </c>
      <c r="AK896" t="s">
        <v>14246</v>
      </c>
      <c r="AL896" t="s">
        <v>14247</v>
      </c>
      <c r="AM896" t="s">
        <v>14248</v>
      </c>
      <c r="AN896" t="s">
        <v>14262</v>
      </c>
      <c r="AO896" t="s">
        <v>14263</v>
      </c>
      <c r="AP896" t="s">
        <v>14264</v>
      </c>
      <c r="AQ896" t="s">
        <v>14265</v>
      </c>
      <c r="AR896">
        <v>0.72</v>
      </c>
      <c r="AS896" t="s">
        <v>94</v>
      </c>
      <c r="AT896">
        <v>0</v>
      </c>
      <c r="AU896">
        <v>136028.7992073714</v>
      </c>
      <c r="AV896">
        <v>111339.57060564768</v>
      </c>
      <c r="AW896">
        <v>4865.1975000000002</v>
      </c>
      <c r="AX896">
        <v>18546.892500000002</v>
      </c>
      <c r="AY896">
        <v>2548.9353786156794</v>
      </c>
      <c r="AZ896">
        <v>15828.411190000001</v>
      </c>
      <c r="BA896">
        <v>15520.22294</v>
      </c>
      <c r="BB896">
        <v>8.7646163159671335</v>
      </c>
      <c r="BC896">
        <v>4.3392257105452208</v>
      </c>
      <c r="BD896">
        <v>7.1738383550338156</v>
      </c>
      <c r="BE896">
        <v>3.5516561947781322</v>
      </c>
      <c r="BF896">
        <v>235</v>
      </c>
      <c r="BG896" t="s">
        <v>14266</v>
      </c>
      <c r="BJ896" s="1"/>
    </row>
    <row r="897" spans="1:63" ht="60" x14ac:dyDescent="0.25">
      <c r="A897">
        <v>8757</v>
      </c>
      <c r="B897" t="s">
        <v>14267</v>
      </c>
      <c r="C897" t="s">
        <v>14268</v>
      </c>
      <c r="D897" t="s">
        <v>14269</v>
      </c>
      <c r="E897" t="s">
        <v>14270</v>
      </c>
      <c r="F897" s="1">
        <v>44377</v>
      </c>
      <c r="G897" s="1">
        <v>44377</v>
      </c>
      <c r="H897" t="s">
        <v>119</v>
      </c>
      <c r="I897" t="s">
        <v>639</v>
      </c>
      <c r="J897" t="s">
        <v>5920</v>
      </c>
      <c r="K897" t="s">
        <v>67</v>
      </c>
      <c r="L897" t="s">
        <v>67</v>
      </c>
      <c r="N897" t="s">
        <v>14238</v>
      </c>
      <c r="P897" t="s">
        <v>14239</v>
      </c>
      <c r="Q897" t="s">
        <v>14240</v>
      </c>
      <c r="R897" t="s">
        <v>9716</v>
      </c>
      <c r="S897" t="s">
        <v>14241</v>
      </c>
      <c r="T897" t="s">
        <v>13130</v>
      </c>
      <c r="U897" t="s">
        <v>13131</v>
      </c>
      <c r="V897" t="s">
        <v>10368</v>
      </c>
      <c r="W897" t="s">
        <v>10369</v>
      </c>
      <c r="X897" t="s">
        <v>10370</v>
      </c>
      <c r="Y897" t="s">
        <v>1755</v>
      </c>
      <c r="Z897">
        <v>471</v>
      </c>
      <c r="AA897" t="s">
        <v>9086</v>
      </c>
      <c r="AB897" t="s">
        <v>9087</v>
      </c>
      <c r="AC897" t="s">
        <v>9088</v>
      </c>
      <c r="AD897" t="s">
        <v>8926</v>
      </c>
      <c r="AE897" s="4" t="s">
        <v>14271</v>
      </c>
      <c r="AH897" t="s">
        <v>14272</v>
      </c>
      <c r="AI897" t="s">
        <v>14273</v>
      </c>
      <c r="AJ897" t="s">
        <v>14274</v>
      </c>
      <c r="AK897" t="s">
        <v>14275</v>
      </c>
      <c r="AL897" t="s">
        <v>14276</v>
      </c>
      <c r="AM897" t="s">
        <v>14277</v>
      </c>
      <c r="AN897" t="s">
        <v>14278</v>
      </c>
      <c r="AP897" t="s">
        <v>14279</v>
      </c>
      <c r="AQ897" t="s">
        <v>14280</v>
      </c>
      <c r="AR897">
        <v>1</v>
      </c>
      <c r="AS897" t="s">
        <v>94</v>
      </c>
      <c r="AT897">
        <v>0</v>
      </c>
      <c r="AU897">
        <v>136028.7992073714</v>
      </c>
      <c r="AV897">
        <v>129856.47989480583</v>
      </c>
      <c r="AW897">
        <v>588.41355999999996</v>
      </c>
      <c r="AX897">
        <v>12892.31022666667</v>
      </c>
      <c r="AY897">
        <v>2324.7009300212785</v>
      </c>
      <c r="AZ897">
        <v>11805.593173333333</v>
      </c>
      <c r="BA897">
        <v>10949.408890000001</v>
      </c>
      <c r="BB897">
        <v>12.4233920364053</v>
      </c>
      <c r="BC897">
        <v>5.9779734947404712</v>
      </c>
      <c r="BD897">
        <v>11.859679476706969</v>
      </c>
      <c r="BE897">
        <v>5.7067223959540891</v>
      </c>
      <c r="BF897">
        <v>82</v>
      </c>
      <c r="BG897" t="s">
        <v>14281</v>
      </c>
      <c r="BH897" t="s">
        <v>14281</v>
      </c>
      <c r="BJ897" s="1"/>
      <c r="BK897">
        <v>17.131360000000001</v>
      </c>
    </row>
    <row r="898" spans="1:63" ht="60" x14ac:dyDescent="0.25">
      <c r="A898">
        <v>8758</v>
      </c>
      <c r="B898" t="s">
        <v>14282</v>
      </c>
      <c r="C898" t="s">
        <v>14283</v>
      </c>
      <c r="D898" t="s">
        <v>14284</v>
      </c>
      <c r="E898" t="s">
        <v>14285</v>
      </c>
      <c r="F898" s="1">
        <v>44162</v>
      </c>
      <c r="G898" s="1">
        <v>44162</v>
      </c>
      <c r="H898" t="s">
        <v>131</v>
      </c>
      <c r="I898" t="s">
        <v>639</v>
      </c>
      <c r="J898" t="s">
        <v>5920</v>
      </c>
      <c r="K898" t="s">
        <v>67</v>
      </c>
      <c r="L898" t="s">
        <v>67</v>
      </c>
      <c r="N898" t="s">
        <v>14238</v>
      </c>
      <c r="P898" t="s">
        <v>14239</v>
      </c>
      <c r="Q898" t="s">
        <v>14240</v>
      </c>
      <c r="R898" t="s">
        <v>9716</v>
      </c>
      <c r="S898" t="s">
        <v>14241</v>
      </c>
      <c r="T898" t="s">
        <v>13130</v>
      </c>
      <c r="U898" t="s">
        <v>13131</v>
      </c>
      <c r="V898" t="s">
        <v>10368</v>
      </c>
      <c r="W898" t="s">
        <v>10369</v>
      </c>
      <c r="X898" t="s">
        <v>10370</v>
      </c>
      <c r="Y898" t="s">
        <v>1755</v>
      </c>
      <c r="Z898">
        <v>471</v>
      </c>
      <c r="AA898" t="s">
        <v>9086</v>
      </c>
      <c r="AB898" t="s">
        <v>9087</v>
      </c>
      <c r="AC898" t="s">
        <v>9088</v>
      </c>
      <c r="AD898" t="s">
        <v>8926</v>
      </c>
      <c r="AE898" s="4" t="s">
        <v>14271</v>
      </c>
      <c r="AH898" t="s">
        <v>14286</v>
      </c>
      <c r="AI898" t="s">
        <v>14287</v>
      </c>
      <c r="AJ898" t="s">
        <v>14274</v>
      </c>
      <c r="AK898" t="s">
        <v>14288</v>
      </c>
      <c r="AL898" t="s">
        <v>14289</v>
      </c>
      <c r="AM898" t="s">
        <v>14277</v>
      </c>
      <c r="AN898" t="s">
        <v>14278</v>
      </c>
      <c r="AO898" t="s">
        <v>14290</v>
      </c>
      <c r="AP898" t="s">
        <v>14279</v>
      </c>
      <c r="AQ898" t="s">
        <v>14291</v>
      </c>
      <c r="AR898">
        <v>1</v>
      </c>
      <c r="AS898" t="s">
        <v>94</v>
      </c>
      <c r="AT898">
        <v>0</v>
      </c>
      <c r="AU898">
        <v>164914.92516873413</v>
      </c>
      <c r="AV898">
        <v>163644.80299984806</v>
      </c>
      <c r="AW898">
        <v>931.16102999999998</v>
      </c>
      <c r="AX898">
        <v>13235.05769666667</v>
      </c>
      <c r="AY898">
        <v>2324.7009300212785</v>
      </c>
      <c r="AZ898">
        <v>11788.461813333333</v>
      </c>
      <c r="BA898">
        <v>11250.88891</v>
      </c>
      <c r="BB898">
        <v>14.657946273218881</v>
      </c>
      <c r="BC898">
        <v>7.1579675638044318</v>
      </c>
      <c r="BD898">
        <v>14.54505544485445</v>
      </c>
      <c r="BE898">
        <v>7.1028391800171331</v>
      </c>
      <c r="BF898">
        <v>-133</v>
      </c>
      <c r="BG898" t="s">
        <v>14292</v>
      </c>
      <c r="BJ898" s="1"/>
    </row>
    <row r="899" spans="1:63" ht="60" x14ac:dyDescent="0.25">
      <c r="A899">
        <v>8759</v>
      </c>
      <c r="B899" t="s">
        <v>14293</v>
      </c>
      <c r="C899" t="s">
        <v>14294</v>
      </c>
      <c r="D899" t="s">
        <v>14295</v>
      </c>
      <c r="E899" t="s">
        <v>14296</v>
      </c>
      <c r="F899" s="1">
        <v>44175</v>
      </c>
      <c r="G899" s="1">
        <v>44285</v>
      </c>
      <c r="H899" t="s">
        <v>131</v>
      </c>
      <c r="I899" t="s">
        <v>639</v>
      </c>
      <c r="J899" t="s">
        <v>5920</v>
      </c>
      <c r="K899" t="s">
        <v>67</v>
      </c>
      <c r="L899" t="s">
        <v>67</v>
      </c>
      <c r="N899" t="s">
        <v>14238</v>
      </c>
      <c r="P899" t="s">
        <v>14239</v>
      </c>
      <c r="Q899" t="s">
        <v>14240</v>
      </c>
      <c r="R899" t="s">
        <v>9716</v>
      </c>
      <c r="S899" t="s">
        <v>14241</v>
      </c>
      <c r="T899" t="s">
        <v>13130</v>
      </c>
      <c r="U899" t="s">
        <v>13131</v>
      </c>
      <c r="V899" t="s">
        <v>10368</v>
      </c>
      <c r="W899" t="s">
        <v>10369</v>
      </c>
      <c r="X899" t="s">
        <v>10370</v>
      </c>
      <c r="Y899" t="s">
        <v>1755</v>
      </c>
      <c r="Z899">
        <v>471</v>
      </c>
      <c r="AA899" t="s">
        <v>9086</v>
      </c>
      <c r="AB899" t="s">
        <v>9087</v>
      </c>
      <c r="AC899" t="s">
        <v>9088</v>
      </c>
      <c r="AD899" t="s">
        <v>8926</v>
      </c>
      <c r="AE899" s="4" t="s">
        <v>14271</v>
      </c>
      <c r="AH899" t="s">
        <v>14297</v>
      </c>
      <c r="AI899" t="s">
        <v>14298</v>
      </c>
      <c r="AJ899" t="s">
        <v>14274</v>
      </c>
      <c r="AK899" t="s">
        <v>14288</v>
      </c>
      <c r="AL899" t="s">
        <v>14299</v>
      </c>
      <c r="AM899" t="s">
        <v>14277</v>
      </c>
      <c r="AN899" t="s">
        <v>14300</v>
      </c>
      <c r="AO899" t="s">
        <v>14301</v>
      </c>
      <c r="AP899" t="s">
        <v>14279</v>
      </c>
      <c r="AQ899" t="s">
        <v>14302</v>
      </c>
      <c r="AR899">
        <v>1</v>
      </c>
      <c r="AS899" t="s">
        <v>94</v>
      </c>
      <c r="AT899">
        <v>0</v>
      </c>
      <c r="AU899">
        <v>115953.46281648554</v>
      </c>
      <c r="AV899">
        <v>60448.221964474891</v>
      </c>
      <c r="AW899">
        <v>809.73702000000003</v>
      </c>
      <c r="AX899">
        <v>13113.63368666667</v>
      </c>
      <c r="AY899">
        <v>2324.7009300212785</v>
      </c>
      <c r="AZ899">
        <v>11811.514673333331</v>
      </c>
      <c r="BA899">
        <v>11208.00841</v>
      </c>
      <c r="BB899">
        <v>10.345590275702294</v>
      </c>
      <c r="BC899">
        <v>5.0371791977062514</v>
      </c>
      <c r="BD899">
        <v>5.3933062639872604</v>
      </c>
      <c r="BE899">
        <v>2.6259545754117211</v>
      </c>
      <c r="BF899">
        <v>-10</v>
      </c>
      <c r="BG899" t="s">
        <v>14303</v>
      </c>
      <c r="BH899" t="s">
        <v>14303</v>
      </c>
      <c r="BJ899" s="1"/>
      <c r="BK899">
        <v>23.052859999999999</v>
      </c>
    </row>
    <row r="900" spans="1:63" x14ac:dyDescent="0.25">
      <c r="A900">
        <v>8760</v>
      </c>
      <c r="B900" t="s">
        <v>14304</v>
      </c>
      <c r="C900" t="s">
        <v>14305</v>
      </c>
      <c r="D900" t="s">
        <v>14306</v>
      </c>
      <c r="E900" t="s">
        <v>14307</v>
      </c>
      <c r="F900" s="1">
        <v>44377</v>
      </c>
      <c r="G900" s="1">
        <v>44377</v>
      </c>
      <c r="H900" t="s">
        <v>119</v>
      </c>
      <c r="I900" t="s">
        <v>639</v>
      </c>
      <c r="J900" t="s">
        <v>5920</v>
      </c>
      <c r="K900" t="s">
        <v>133</v>
      </c>
      <c r="L900" t="s">
        <v>100</v>
      </c>
      <c r="M900" t="s">
        <v>303</v>
      </c>
      <c r="N900" t="s">
        <v>9271</v>
      </c>
      <c r="P900" t="s">
        <v>14308</v>
      </c>
      <c r="Q900" t="s">
        <v>14309</v>
      </c>
      <c r="R900" t="s">
        <v>9716</v>
      </c>
      <c r="S900" t="s">
        <v>14310</v>
      </c>
      <c r="T900" t="s">
        <v>10366</v>
      </c>
      <c r="U900" t="s">
        <v>10367</v>
      </c>
      <c r="V900" t="s">
        <v>10368</v>
      </c>
      <c r="W900" t="s">
        <v>10369</v>
      </c>
      <c r="X900" t="s">
        <v>10370</v>
      </c>
      <c r="Y900" t="s">
        <v>1755</v>
      </c>
      <c r="Z900">
        <v>471</v>
      </c>
      <c r="AA900" t="s">
        <v>9086</v>
      </c>
      <c r="AB900" t="s">
        <v>9087</v>
      </c>
      <c r="AC900" t="s">
        <v>9088</v>
      </c>
      <c r="AD900" t="s">
        <v>8926</v>
      </c>
      <c r="AE900" s="4"/>
      <c r="AK900" t="s">
        <v>9271</v>
      </c>
      <c r="AM900" t="s">
        <v>14311</v>
      </c>
      <c r="AN900" t="s">
        <v>14312</v>
      </c>
      <c r="AP900" t="s">
        <v>14313</v>
      </c>
      <c r="AQ900" t="s">
        <v>14314</v>
      </c>
      <c r="AR900">
        <v>0.42</v>
      </c>
      <c r="AS900" t="s">
        <v>94</v>
      </c>
      <c r="AT900">
        <v>0</v>
      </c>
      <c r="AU900">
        <v>136028.7992073714</v>
      </c>
      <c r="AV900">
        <v>62816.028923973499</v>
      </c>
      <c r="AW900">
        <v>5383.6319100000001</v>
      </c>
      <c r="AX900">
        <v>29094.20191</v>
      </c>
      <c r="AY900">
        <v>5232.5890042246374</v>
      </c>
      <c r="AZ900">
        <v>28599.25</v>
      </c>
      <c r="BA900">
        <v>24508.040990000001</v>
      </c>
      <c r="BB900">
        <v>5.5503742328028238</v>
      </c>
      <c r="BC900">
        <v>2.5613959339968098</v>
      </c>
      <c r="BD900">
        <v>2.5630783361919578</v>
      </c>
      <c r="BE900">
        <v>1.1828136542645649</v>
      </c>
      <c r="BF900">
        <v>82</v>
      </c>
      <c r="BG900" t="s">
        <v>14315</v>
      </c>
      <c r="BJ900" s="1"/>
    </row>
    <row r="901" spans="1:63" ht="60" x14ac:dyDescent="0.25">
      <c r="A901">
        <v>8761</v>
      </c>
      <c r="B901" t="s">
        <v>14316</v>
      </c>
      <c r="C901" t="s">
        <v>14317</v>
      </c>
      <c r="D901" t="s">
        <v>14318</v>
      </c>
      <c r="E901" t="s">
        <v>14319</v>
      </c>
      <c r="F901" s="1">
        <v>44530</v>
      </c>
      <c r="G901" s="1">
        <v>44530</v>
      </c>
      <c r="H901" t="s">
        <v>119</v>
      </c>
      <c r="I901" t="s">
        <v>639</v>
      </c>
      <c r="J901" t="s">
        <v>5920</v>
      </c>
      <c r="K901" t="s">
        <v>100</v>
      </c>
      <c r="L901" t="s">
        <v>100</v>
      </c>
      <c r="N901" t="s">
        <v>14238</v>
      </c>
      <c r="P901" t="s">
        <v>14239</v>
      </c>
      <c r="Q901" t="s">
        <v>14240</v>
      </c>
      <c r="R901" t="s">
        <v>9716</v>
      </c>
      <c r="S901" t="s">
        <v>14241</v>
      </c>
      <c r="T901" t="s">
        <v>13130</v>
      </c>
      <c r="U901" t="s">
        <v>13131</v>
      </c>
      <c r="V901" t="s">
        <v>10368</v>
      </c>
      <c r="W901" t="s">
        <v>10369</v>
      </c>
      <c r="X901" t="s">
        <v>10370</v>
      </c>
      <c r="Y901" t="s">
        <v>1755</v>
      </c>
      <c r="Z901">
        <v>471</v>
      </c>
      <c r="AA901" t="s">
        <v>9086</v>
      </c>
      <c r="AB901" t="s">
        <v>9087</v>
      </c>
      <c r="AC901" t="s">
        <v>9088</v>
      </c>
      <c r="AD901" t="s">
        <v>8926</v>
      </c>
      <c r="AE901" s="4" t="s">
        <v>14271</v>
      </c>
      <c r="AH901" t="s">
        <v>14320</v>
      </c>
      <c r="AI901" t="s">
        <v>14321</v>
      </c>
      <c r="AJ901" t="s">
        <v>14274</v>
      </c>
      <c r="AK901" t="s">
        <v>14288</v>
      </c>
      <c r="AL901" t="s">
        <v>14276</v>
      </c>
      <c r="AM901" t="s">
        <v>14277</v>
      </c>
      <c r="AN901" t="s">
        <v>14278</v>
      </c>
      <c r="AO901" t="s">
        <v>14322</v>
      </c>
      <c r="AP901" t="s">
        <v>14279</v>
      </c>
      <c r="AQ901" t="s">
        <v>14323</v>
      </c>
      <c r="AR901">
        <v>0.36</v>
      </c>
      <c r="AS901" t="s">
        <v>94</v>
      </c>
      <c r="AT901">
        <v>0</v>
      </c>
      <c r="AU901">
        <v>136028.7992073714</v>
      </c>
      <c r="AV901">
        <v>75998.908132541095</v>
      </c>
      <c r="AW901">
        <v>277.46221000000003</v>
      </c>
      <c r="AX901">
        <v>6690.5822099999996</v>
      </c>
      <c r="AY901">
        <v>735.00439212878666</v>
      </c>
      <c r="AZ901">
        <v>6574.7605100000001</v>
      </c>
      <c r="BA901">
        <v>2984.42524</v>
      </c>
      <c r="BB901">
        <v>45.579563322340547</v>
      </c>
      <c r="BC901">
        <v>14.230165912130266</v>
      </c>
      <c r="BD901">
        <v>25.465174035500752</v>
      </c>
      <c r="BE901">
        <v>7.9503537351537599</v>
      </c>
      <c r="BF901">
        <v>235</v>
      </c>
      <c r="BG901" t="s">
        <v>14324</v>
      </c>
      <c r="BH901" t="s">
        <v>14324</v>
      </c>
      <c r="BJ901" s="1"/>
      <c r="BK901">
        <v>14.52248</v>
      </c>
    </row>
    <row r="902" spans="1:63" x14ac:dyDescent="0.25">
      <c r="A902">
        <v>8762</v>
      </c>
      <c r="B902" t="s">
        <v>14325</v>
      </c>
      <c r="C902" t="s">
        <v>14326</v>
      </c>
      <c r="D902" t="s">
        <v>14327</v>
      </c>
      <c r="E902" t="s">
        <v>14328</v>
      </c>
      <c r="F902" s="1">
        <v>44530</v>
      </c>
      <c r="G902" s="1">
        <v>44530</v>
      </c>
      <c r="H902" t="s">
        <v>119</v>
      </c>
      <c r="I902" t="s">
        <v>639</v>
      </c>
      <c r="J902" t="s">
        <v>5920</v>
      </c>
      <c r="K902" t="s">
        <v>99</v>
      </c>
      <c r="L902" t="s">
        <v>99</v>
      </c>
      <c r="N902" t="s">
        <v>9716</v>
      </c>
      <c r="P902" t="s">
        <v>14329</v>
      </c>
      <c r="Q902" t="s">
        <v>14330</v>
      </c>
      <c r="R902" t="s">
        <v>9716</v>
      </c>
      <c r="S902" t="s">
        <v>14331</v>
      </c>
      <c r="T902" t="s">
        <v>13266</v>
      </c>
      <c r="U902" t="s">
        <v>13267</v>
      </c>
      <c r="V902" t="s">
        <v>10368</v>
      </c>
      <c r="W902" t="s">
        <v>10369</v>
      </c>
      <c r="X902" t="s">
        <v>10370</v>
      </c>
      <c r="Y902" t="s">
        <v>1755</v>
      </c>
      <c r="Z902">
        <v>471</v>
      </c>
      <c r="AA902" t="s">
        <v>9086</v>
      </c>
      <c r="AB902" t="s">
        <v>9087</v>
      </c>
      <c r="AC902" t="s">
        <v>9088</v>
      </c>
      <c r="AD902" t="s">
        <v>8926</v>
      </c>
      <c r="AE902" s="4"/>
      <c r="AR902">
        <v>0.25</v>
      </c>
      <c r="AS902" t="s">
        <v>94</v>
      </c>
      <c r="AT902">
        <v>0</v>
      </c>
      <c r="AU902">
        <v>136028.7992073714</v>
      </c>
      <c r="AV902">
        <v>55849.417449137989</v>
      </c>
      <c r="AW902">
        <v>4728.9020899999996</v>
      </c>
      <c r="AX902">
        <v>9070.1520899999996</v>
      </c>
      <c r="AY902">
        <v>882.43502779112748</v>
      </c>
      <c r="AZ902">
        <v>4447.5155599999998</v>
      </c>
      <c r="BA902">
        <v>6855.4790599999997</v>
      </c>
      <c r="BB902">
        <v>19.842347707115803</v>
      </c>
      <c r="BC902">
        <v>12.034757493972107</v>
      </c>
      <c r="BD902">
        <v>8.1466833988313567</v>
      </c>
      <c r="BE902">
        <v>4.941116874488789</v>
      </c>
      <c r="BF902">
        <v>235</v>
      </c>
      <c r="BG902" t="s">
        <v>14332</v>
      </c>
      <c r="BH902" t="s">
        <v>14332</v>
      </c>
      <c r="BJ902" s="1"/>
      <c r="BK902">
        <v>40.030419999999999</v>
      </c>
    </row>
    <row r="903" spans="1:63" ht="30" x14ac:dyDescent="0.25">
      <c r="A903">
        <v>8763</v>
      </c>
      <c r="B903" t="s">
        <v>14333</v>
      </c>
      <c r="C903" t="s">
        <v>14334</v>
      </c>
      <c r="D903" t="s">
        <v>14335</v>
      </c>
      <c r="E903" t="s">
        <v>14336</v>
      </c>
      <c r="F903" s="1">
        <v>44560</v>
      </c>
      <c r="G903" s="1">
        <v>44560</v>
      </c>
      <c r="H903" t="s">
        <v>119</v>
      </c>
      <c r="I903" t="s">
        <v>66</v>
      </c>
      <c r="K903" t="s">
        <v>133</v>
      </c>
      <c r="L903" t="s">
        <v>100</v>
      </c>
      <c r="M903" t="s">
        <v>69</v>
      </c>
      <c r="N903" t="s">
        <v>9078</v>
      </c>
      <c r="P903" t="s">
        <v>14337</v>
      </c>
      <c r="Q903" t="s">
        <v>14338</v>
      </c>
      <c r="R903" t="s">
        <v>9716</v>
      </c>
      <c r="S903" t="s">
        <v>14339</v>
      </c>
      <c r="T903" t="s">
        <v>10366</v>
      </c>
      <c r="U903" t="s">
        <v>10367</v>
      </c>
      <c r="V903" t="s">
        <v>10368</v>
      </c>
      <c r="W903" t="s">
        <v>10369</v>
      </c>
      <c r="X903" t="s">
        <v>10370</v>
      </c>
      <c r="Y903" t="s">
        <v>1755</v>
      </c>
      <c r="Z903">
        <v>471</v>
      </c>
      <c r="AA903" t="s">
        <v>9086</v>
      </c>
      <c r="AB903" t="s">
        <v>9087</v>
      </c>
      <c r="AC903" t="s">
        <v>9088</v>
      </c>
      <c r="AD903" t="s">
        <v>8926</v>
      </c>
      <c r="AE903" s="4" t="s">
        <v>14340</v>
      </c>
      <c r="AH903" t="s">
        <v>14341</v>
      </c>
      <c r="AI903" t="s">
        <v>14342</v>
      </c>
      <c r="AJ903" t="s">
        <v>14343</v>
      </c>
      <c r="AK903" t="s">
        <v>14344</v>
      </c>
      <c r="AL903" t="s">
        <v>14345</v>
      </c>
      <c r="AM903" t="s">
        <v>14346</v>
      </c>
      <c r="AN903" t="s">
        <v>14347</v>
      </c>
      <c r="AO903" t="s">
        <v>14348</v>
      </c>
      <c r="AP903" t="s">
        <v>14349</v>
      </c>
      <c r="AQ903" t="s">
        <v>14350</v>
      </c>
      <c r="AR903">
        <v>0.42</v>
      </c>
      <c r="AS903" t="s">
        <v>94</v>
      </c>
      <c r="AT903">
        <v>0</v>
      </c>
      <c r="AU903">
        <v>145859.17230216169</v>
      </c>
      <c r="AV903">
        <v>78591.059211607804</v>
      </c>
      <c r="AW903">
        <v>4332.5916299999999</v>
      </c>
      <c r="AX903">
        <v>23353.004611415912</v>
      </c>
      <c r="AY903">
        <v>2985.3762365176781</v>
      </c>
      <c r="AZ903">
        <v>23106.024950000003</v>
      </c>
      <c r="BA903">
        <v>16464.613310000001</v>
      </c>
      <c r="BB903">
        <v>8.8589491630254198</v>
      </c>
      <c r="BC903">
        <v>3.6860454800802018</v>
      </c>
      <c r="BD903">
        <v>4.7733316131921848</v>
      </c>
      <c r="BE903">
        <v>1.9860953137834931</v>
      </c>
      <c r="BF903">
        <v>265</v>
      </c>
      <c r="BG903" t="s">
        <v>14351</v>
      </c>
      <c r="BJ903" s="1"/>
    </row>
    <row r="904" spans="1:63" ht="30" x14ac:dyDescent="0.25">
      <c r="A904">
        <v>8764</v>
      </c>
      <c r="B904" t="s">
        <v>14352</v>
      </c>
      <c r="C904" t="s">
        <v>14353</v>
      </c>
      <c r="D904" t="s">
        <v>14354</v>
      </c>
      <c r="E904" t="s">
        <v>4522</v>
      </c>
      <c r="F904" s="1">
        <v>44561</v>
      </c>
      <c r="G904" s="1">
        <v>44621</v>
      </c>
      <c r="H904" t="s">
        <v>98</v>
      </c>
      <c r="I904" t="s">
        <v>515</v>
      </c>
      <c r="J904" t="s">
        <v>2394</v>
      </c>
      <c r="K904" t="s">
        <v>100</v>
      </c>
      <c r="L904" t="s">
        <v>133</v>
      </c>
      <c r="M904" t="s">
        <v>120</v>
      </c>
      <c r="N904" t="s">
        <v>14355</v>
      </c>
      <c r="O904" t="s">
        <v>14356</v>
      </c>
      <c r="P904" t="s">
        <v>1942</v>
      </c>
      <c r="Q904" t="s">
        <v>1943</v>
      </c>
      <c r="R904" t="s">
        <v>1748</v>
      </c>
      <c r="S904" t="s">
        <v>1944</v>
      </c>
      <c r="T904" t="s">
        <v>1888</v>
      </c>
      <c r="U904" t="s">
        <v>1889</v>
      </c>
      <c r="V904" t="s">
        <v>1890</v>
      </c>
      <c r="W904" t="s">
        <v>1891</v>
      </c>
      <c r="X904" t="s">
        <v>1892</v>
      </c>
      <c r="Y904" t="s">
        <v>1755</v>
      </c>
      <c r="Z904">
        <v>467</v>
      </c>
      <c r="AA904" t="s">
        <v>1756</v>
      </c>
      <c r="AB904" t="s">
        <v>1757</v>
      </c>
      <c r="AC904" t="s">
        <v>1758</v>
      </c>
      <c r="AD904" t="s">
        <v>1675</v>
      </c>
      <c r="AE904" s="4" t="s">
        <v>4525</v>
      </c>
      <c r="AH904" t="s">
        <v>14357</v>
      </c>
      <c r="AI904" t="s">
        <v>4527</v>
      </c>
      <c r="AJ904" t="s">
        <v>4528</v>
      </c>
      <c r="AK904" t="s">
        <v>4529</v>
      </c>
      <c r="AL904" t="s">
        <v>4530</v>
      </c>
      <c r="AM904" t="s">
        <v>4531</v>
      </c>
      <c r="AN904" t="s">
        <v>14358</v>
      </c>
      <c r="AO904" t="s">
        <v>14359</v>
      </c>
      <c r="AP904" t="s">
        <v>4534</v>
      </c>
      <c r="AQ904" t="s">
        <v>14360</v>
      </c>
      <c r="AR904">
        <v>0.42</v>
      </c>
      <c r="AS904" t="s">
        <v>890</v>
      </c>
      <c r="AT904">
        <v>0</v>
      </c>
      <c r="AU904">
        <v>249716.20920488492</v>
      </c>
      <c r="AV904">
        <v>169222.83985672594</v>
      </c>
      <c r="AW904">
        <v>33542.510679999999</v>
      </c>
      <c r="AX904">
        <v>2983.868234200665</v>
      </c>
      <c r="AY904">
        <v>157.77713007547618</v>
      </c>
      <c r="AZ904">
        <v>921.21350646399992</v>
      </c>
      <c r="BA904">
        <v>2357.370555555558</v>
      </c>
      <c r="BB904">
        <v>105.92997720124433</v>
      </c>
      <c r="BC904">
        <v>76.165870534691607</v>
      </c>
      <c r="BD904">
        <v>71.784573476546825</v>
      </c>
      <c r="BE904">
        <v>51.614610653748883</v>
      </c>
      <c r="BF904">
        <v>326</v>
      </c>
      <c r="BG904" t="s">
        <v>14361</v>
      </c>
      <c r="BJ904" s="1"/>
    </row>
    <row r="905" spans="1:63" ht="75" x14ac:dyDescent="0.25">
      <c r="A905">
        <v>8765</v>
      </c>
      <c r="B905" t="s">
        <v>14362</v>
      </c>
      <c r="C905" t="s">
        <v>14363</v>
      </c>
      <c r="D905" t="s">
        <v>14364</v>
      </c>
      <c r="E905" t="s">
        <v>14365</v>
      </c>
      <c r="F905" s="1">
        <v>44136</v>
      </c>
      <c r="G905" s="1">
        <v>44499</v>
      </c>
      <c r="H905" t="s">
        <v>615</v>
      </c>
      <c r="I905" t="s">
        <v>639</v>
      </c>
      <c r="J905" t="s">
        <v>2394</v>
      </c>
      <c r="K905" t="s">
        <v>68</v>
      </c>
      <c r="L905" t="s">
        <v>303</v>
      </c>
      <c r="M905" t="s">
        <v>69</v>
      </c>
      <c r="N905" t="s">
        <v>14366</v>
      </c>
      <c r="P905" t="s">
        <v>2363</v>
      </c>
      <c r="Q905" t="s">
        <v>2364</v>
      </c>
      <c r="R905" t="s">
        <v>1748</v>
      </c>
      <c r="S905" t="s">
        <v>2365</v>
      </c>
      <c r="T905" t="s">
        <v>4550</v>
      </c>
      <c r="U905" t="s">
        <v>4551</v>
      </c>
      <c r="V905" t="s">
        <v>3286</v>
      </c>
      <c r="W905" t="s">
        <v>3287</v>
      </c>
      <c r="X905" t="s">
        <v>3288</v>
      </c>
      <c r="Y905" t="s">
        <v>109</v>
      </c>
      <c r="Z905">
        <v>467</v>
      </c>
      <c r="AA905" t="s">
        <v>1756</v>
      </c>
      <c r="AB905" t="s">
        <v>1757</v>
      </c>
      <c r="AC905" t="s">
        <v>1758</v>
      </c>
      <c r="AD905" t="s">
        <v>1675</v>
      </c>
      <c r="AE905" s="4" t="s">
        <v>14367</v>
      </c>
      <c r="AH905" t="s">
        <v>14368</v>
      </c>
      <c r="AI905" t="s">
        <v>14369</v>
      </c>
      <c r="AJ905" t="s">
        <v>14370</v>
      </c>
      <c r="AK905" t="s">
        <v>14371</v>
      </c>
      <c r="AL905" t="s">
        <v>14372</v>
      </c>
      <c r="AM905" t="s">
        <v>14373</v>
      </c>
      <c r="AN905" t="s">
        <v>14374</v>
      </c>
      <c r="AO905" t="s">
        <v>14375</v>
      </c>
      <c r="AP905" t="s">
        <v>14376</v>
      </c>
      <c r="AQ905" t="s">
        <v>14377</v>
      </c>
      <c r="AR905">
        <v>0.24</v>
      </c>
      <c r="AS905" t="s">
        <v>154</v>
      </c>
      <c r="AT905">
        <v>3</v>
      </c>
      <c r="AU905">
        <v>58873.621366486659</v>
      </c>
      <c r="AV905">
        <v>19515.033595342818</v>
      </c>
      <c r="AW905">
        <v>400</v>
      </c>
      <c r="AX905">
        <v>597.87631023418396</v>
      </c>
      <c r="AY905">
        <v>280.58363304711031</v>
      </c>
      <c r="AZ905">
        <v>1773.5772793829999</v>
      </c>
      <c r="BA905">
        <v>0</v>
      </c>
      <c r="BC905">
        <v>33.194844144016031</v>
      </c>
      <c r="BE905">
        <v>11.003204552852525</v>
      </c>
      <c r="BF905">
        <v>204</v>
      </c>
      <c r="BJ905" s="1"/>
    </row>
    <row r="906" spans="1:63" ht="60" x14ac:dyDescent="0.25">
      <c r="A906">
        <v>8766</v>
      </c>
      <c r="B906" t="s">
        <v>14378</v>
      </c>
      <c r="C906" t="s">
        <v>14379</v>
      </c>
      <c r="D906" t="s">
        <v>14380</v>
      </c>
      <c r="E906" t="s">
        <v>14381</v>
      </c>
      <c r="F906" s="1">
        <v>44772</v>
      </c>
      <c r="G906" s="1">
        <v>44909</v>
      </c>
      <c r="H906" t="s">
        <v>119</v>
      </c>
      <c r="I906" t="s">
        <v>515</v>
      </c>
      <c r="K906" t="s">
        <v>99</v>
      </c>
      <c r="L906" t="s">
        <v>100</v>
      </c>
      <c r="M906" t="s">
        <v>69</v>
      </c>
      <c r="N906" t="s">
        <v>2104</v>
      </c>
      <c r="P906" t="s">
        <v>5720</v>
      </c>
      <c r="Q906" t="s">
        <v>5721</v>
      </c>
      <c r="R906" t="s">
        <v>2081</v>
      </c>
      <c r="S906" t="s">
        <v>5722</v>
      </c>
      <c r="T906" t="s">
        <v>2083</v>
      </c>
      <c r="U906" t="s">
        <v>2084</v>
      </c>
      <c r="V906" t="s">
        <v>2085</v>
      </c>
      <c r="W906" t="s">
        <v>2086</v>
      </c>
      <c r="X906" t="s">
        <v>2087</v>
      </c>
      <c r="Y906" t="s">
        <v>1671</v>
      </c>
      <c r="Z906">
        <v>467</v>
      </c>
      <c r="AA906" t="s">
        <v>1756</v>
      </c>
      <c r="AB906" t="s">
        <v>1757</v>
      </c>
      <c r="AC906" t="s">
        <v>1758</v>
      </c>
      <c r="AD906" t="s">
        <v>1675</v>
      </c>
      <c r="AE906" s="4" t="s">
        <v>14382</v>
      </c>
      <c r="AH906" t="s">
        <v>14383</v>
      </c>
      <c r="AI906" t="s">
        <v>14384</v>
      </c>
      <c r="AJ906" t="s">
        <v>14385</v>
      </c>
      <c r="AK906" t="s">
        <v>14386</v>
      </c>
      <c r="AL906" t="s">
        <v>14387</v>
      </c>
      <c r="AM906" t="s">
        <v>14388</v>
      </c>
      <c r="AN906" t="s">
        <v>14389</v>
      </c>
      <c r="AO906" t="s">
        <v>14390</v>
      </c>
      <c r="AP906" t="s">
        <v>14391</v>
      </c>
      <c r="AQ906" t="s">
        <v>14392</v>
      </c>
      <c r="AR906">
        <v>0.3</v>
      </c>
      <c r="AS906" t="s">
        <v>94</v>
      </c>
      <c r="AT906">
        <v>0</v>
      </c>
      <c r="AU906">
        <v>53079.645718022759</v>
      </c>
      <c r="AV906">
        <v>26562.884513689729</v>
      </c>
      <c r="AW906">
        <v>3453.8846999999992</v>
      </c>
      <c r="AX906">
        <v>3726.1580236534751</v>
      </c>
      <c r="AY906">
        <v>406.46049337064994</v>
      </c>
      <c r="AZ906">
        <v>3254.0978734439996</v>
      </c>
      <c r="BA906">
        <v>3339.2398199999993</v>
      </c>
      <c r="BB906">
        <v>15.895727344920909</v>
      </c>
      <c r="BC906">
        <v>8.0504970602069754</v>
      </c>
      <c r="BD906">
        <v>7.9547699313461502</v>
      </c>
      <c r="BE906">
        <v>4.0287462509469512</v>
      </c>
      <c r="BF906">
        <v>614</v>
      </c>
      <c r="BG906" t="s">
        <v>14393</v>
      </c>
      <c r="BH906" t="s">
        <v>14394</v>
      </c>
      <c r="BI906">
        <v>5751</v>
      </c>
      <c r="BJ906" s="1">
        <v>44499</v>
      </c>
      <c r="BK906">
        <v>48.351190000000003</v>
      </c>
    </row>
    <row r="907" spans="1:63" x14ac:dyDescent="0.25">
      <c r="A907">
        <v>8767</v>
      </c>
      <c r="B907" t="s">
        <v>14395</v>
      </c>
      <c r="C907" t="s">
        <v>14396</v>
      </c>
      <c r="D907" t="s">
        <v>14397</v>
      </c>
      <c r="F907" s="1">
        <v>44739</v>
      </c>
      <c r="G907" s="1">
        <v>45470</v>
      </c>
      <c r="H907" t="s">
        <v>98</v>
      </c>
      <c r="I907" t="s">
        <v>66</v>
      </c>
      <c r="J907" t="s">
        <v>2394</v>
      </c>
      <c r="K907" t="s">
        <v>100</v>
      </c>
      <c r="L907" t="s">
        <v>99</v>
      </c>
      <c r="P907" t="s">
        <v>4805</v>
      </c>
      <c r="Q907" t="s">
        <v>4806</v>
      </c>
      <c r="R907" t="s">
        <v>2081</v>
      </c>
      <c r="S907" t="s">
        <v>4807</v>
      </c>
      <c r="T907" t="s">
        <v>4540</v>
      </c>
      <c r="U907" t="s">
        <v>4541</v>
      </c>
      <c r="V907" t="s">
        <v>3690</v>
      </c>
      <c r="W907" t="s">
        <v>3691</v>
      </c>
      <c r="X907" t="s">
        <v>3692</v>
      </c>
      <c r="Y907" t="s">
        <v>1671</v>
      </c>
      <c r="Z907">
        <v>467</v>
      </c>
      <c r="AA907" t="s">
        <v>1756</v>
      </c>
      <c r="AB907" t="s">
        <v>1757</v>
      </c>
      <c r="AC907" t="s">
        <v>1758</v>
      </c>
      <c r="AD907" t="s">
        <v>1675</v>
      </c>
      <c r="AE907" s="4"/>
      <c r="AR907">
        <v>0.3</v>
      </c>
      <c r="AS907" t="s">
        <v>154</v>
      </c>
      <c r="AT907">
        <v>1</v>
      </c>
      <c r="AU907">
        <v>0</v>
      </c>
      <c r="AV907">
        <v>0</v>
      </c>
      <c r="AX907">
        <v>367.65020002347802</v>
      </c>
      <c r="AY907">
        <v>37.681223010175302</v>
      </c>
      <c r="AZ907">
        <v>61.855922499999998</v>
      </c>
      <c r="BA907">
        <v>291.22199999999998</v>
      </c>
      <c r="BB907">
        <v>0</v>
      </c>
      <c r="BC907">
        <v>0</v>
      </c>
      <c r="BD907">
        <v>0</v>
      </c>
      <c r="BE907">
        <v>0</v>
      </c>
      <c r="BF907">
        <v>1175</v>
      </c>
      <c r="BJ907" s="1"/>
    </row>
    <row r="908" spans="1:63" ht="75" x14ac:dyDescent="0.25">
      <c r="A908">
        <v>8768</v>
      </c>
      <c r="B908" t="s">
        <v>14398</v>
      </c>
      <c r="C908" t="s">
        <v>14399</v>
      </c>
      <c r="D908" t="s">
        <v>14400</v>
      </c>
      <c r="E908" t="s">
        <v>14401</v>
      </c>
      <c r="F908" s="1">
        <v>44527</v>
      </c>
      <c r="G908" s="1">
        <v>44545</v>
      </c>
      <c r="H908" t="s">
        <v>119</v>
      </c>
      <c r="I908" t="s">
        <v>639</v>
      </c>
      <c r="K908" t="s">
        <v>133</v>
      </c>
      <c r="L908" t="s">
        <v>68</v>
      </c>
      <c r="M908" t="s">
        <v>69</v>
      </c>
      <c r="N908" t="s">
        <v>2104</v>
      </c>
      <c r="O908" t="s">
        <v>14402</v>
      </c>
      <c r="P908" t="s">
        <v>2278</v>
      </c>
      <c r="Q908" t="s">
        <v>2279</v>
      </c>
      <c r="R908" t="s">
        <v>2081</v>
      </c>
      <c r="S908" t="s">
        <v>2280</v>
      </c>
      <c r="T908" t="s">
        <v>2083</v>
      </c>
      <c r="U908" t="s">
        <v>2084</v>
      </c>
      <c r="V908" t="s">
        <v>2085</v>
      </c>
      <c r="W908" t="s">
        <v>2086</v>
      </c>
      <c r="X908" t="s">
        <v>2087</v>
      </c>
      <c r="Y908" t="s">
        <v>1671</v>
      </c>
      <c r="Z908">
        <v>467</v>
      </c>
      <c r="AA908" t="s">
        <v>1756</v>
      </c>
      <c r="AB908" t="s">
        <v>1757</v>
      </c>
      <c r="AC908" t="s">
        <v>1758</v>
      </c>
      <c r="AD908" t="s">
        <v>1675</v>
      </c>
      <c r="AE908" s="4" t="s">
        <v>14403</v>
      </c>
      <c r="AH908" t="s">
        <v>2282</v>
      </c>
      <c r="AI908" t="s">
        <v>14404</v>
      </c>
      <c r="AJ908" t="s">
        <v>14405</v>
      </c>
      <c r="AK908" t="s">
        <v>14406</v>
      </c>
      <c r="AL908" t="s">
        <v>14407</v>
      </c>
      <c r="AM908" t="s">
        <v>14408</v>
      </c>
      <c r="AN908" t="s">
        <v>14409</v>
      </c>
      <c r="AO908" t="s">
        <v>14410</v>
      </c>
      <c r="AP908" t="s">
        <v>14411</v>
      </c>
      <c r="AQ908" t="s">
        <v>14412</v>
      </c>
      <c r="AR908">
        <v>0.56000000000000005</v>
      </c>
      <c r="AS908" t="s">
        <v>890</v>
      </c>
      <c r="AT908">
        <v>0</v>
      </c>
      <c r="AU908">
        <v>163980.54004149241</v>
      </c>
      <c r="AV908">
        <v>137022.45639268673</v>
      </c>
      <c r="AW908">
        <v>1520.7453</v>
      </c>
      <c r="AX908">
        <v>2121.6353832736008</v>
      </c>
      <c r="AY908">
        <v>247.42774757228781</v>
      </c>
      <c r="AZ908">
        <v>2779.7444653739999</v>
      </c>
      <c r="BA908">
        <v>1481.5230599999998</v>
      </c>
      <c r="BB908">
        <v>110.68375813299352</v>
      </c>
      <c r="BC908">
        <v>38.481634646278231</v>
      </c>
      <c r="BD908">
        <v>92.487562355382266</v>
      </c>
      <c r="BE908">
        <v>32.15532833289096</v>
      </c>
      <c r="BF908">
        <v>250</v>
      </c>
      <c r="BG908" t="s">
        <v>14413</v>
      </c>
      <c r="BH908" t="s">
        <v>14413</v>
      </c>
      <c r="BI908">
        <v>7390</v>
      </c>
      <c r="BJ908" s="1">
        <v>44316</v>
      </c>
      <c r="BK908">
        <v>23.378599999999999</v>
      </c>
    </row>
    <row r="909" spans="1:63" ht="16.5" x14ac:dyDescent="0.25">
      <c r="A909">
        <v>8769</v>
      </c>
      <c r="B909" t="s">
        <v>14414</v>
      </c>
      <c r="C909" t="s">
        <v>14415</v>
      </c>
      <c r="D909" t="s">
        <v>14416</v>
      </c>
      <c r="E909" t="s">
        <v>14417</v>
      </c>
      <c r="F909" s="1">
        <v>44834</v>
      </c>
      <c r="G909" s="1">
        <v>45046</v>
      </c>
      <c r="H909" t="s">
        <v>98</v>
      </c>
      <c r="I909" t="s">
        <v>515</v>
      </c>
      <c r="J909" t="s">
        <v>2394</v>
      </c>
      <c r="K909" t="s">
        <v>68</v>
      </c>
      <c r="L909" t="s">
        <v>100</v>
      </c>
      <c r="M909" t="s">
        <v>120</v>
      </c>
      <c r="N909" t="s">
        <v>2104</v>
      </c>
      <c r="O909" t="s">
        <v>14418</v>
      </c>
      <c r="P909" t="s">
        <v>4805</v>
      </c>
      <c r="Q909" t="s">
        <v>4806</v>
      </c>
      <c r="R909" t="s">
        <v>2081</v>
      </c>
      <c r="S909" t="s">
        <v>4807</v>
      </c>
      <c r="T909" t="s">
        <v>4569</v>
      </c>
      <c r="U909" t="s">
        <v>4570</v>
      </c>
      <c r="V909" t="s">
        <v>2344</v>
      </c>
      <c r="W909" t="s">
        <v>2345</v>
      </c>
      <c r="X909" t="s">
        <v>2346</v>
      </c>
      <c r="Y909" t="s">
        <v>1671</v>
      </c>
      <c r="Z909">
        <v>467</v>
      </c>
      <c r="AA909" t="s">
        <v>1756</v>
      </c>
      <c r="AB909" t="s">
        <v>1757</v>
      </c>
      <c r="AC909" t="s">
        <v>1758</v>
      </c>
      <c r="AD909" t="s">
        <v>1675</v>
      </c>
      <c r="AE909" s="6">
        <v>7083224.3799999999</v>
      </c>
      <c r="AF909" s="8">
        <v>7083224.3799999999</v>
      </c>
      <c r="AG909" t="s">
        <v>19447</v>
      </c>
      <c r="AH909" t="s">
        <v>14419</v>
      </c>
      <c r="AI909" t="s">
        <v>14420</v>
      </c>
      <c r="AJ909" t="s">
        <v>14421</v>
      </c>
      <c r="AK909" t="s">
        <v>14422</v>
      </c>
      <c r="AL909" t="s">
        <v>14423</v>
      </c>
      <c r="AM909" t="s">
        <v>14424</v>
      </c>
      <c r="AN909" t="s">
        <v>14425</v>
      </c>
      <c r="AO909" t="s">
        <v>14426</v>
      </c>
      <c r="AP909" t="s">
        <v>14427</v>
      </c>
      <c r="AQ909" t="s">
        <v>14428</v>
      </c>
      <c r="AR909">
        <v>0.48</v>
      </c>
      <c r="AS909" t="s">
        <v>154</v>
      </c>
      <c r="AT909">
        <v>1</v>
      </c>
      <c r="AU909">
        <v>138817.3663850966</v>
      </c>
      <c r="AV909">
        <v>92652.860080204729</v>
      </c>
      <c r="AW909">
        <v>1855.45813</v>
      </c>
      <c r="AX909">
        <v>367.65020002347802</v>
      </c>
      <c r="AY909">
        <v>37.681223010175302</v>
      </c>
      <c r="AZ909">
        <v>61.855922499999998</v>
      </c>
      <c r="BA909">
        <v>291.22199999999998</v>
      </c>
      <c r="BB909">
        <v>476.67197665388119</v>
      </c>
      <c r="BC909">
        <v>393.16354135706854</v>
      </c>
      <c r="BD909">
        <v>318.15199428684895</v>
      </c>
      <c r="BE909">
        <v>262.41476505856787</v>
      </c>
      <c r="BF909">
        <v>751</v>
      </c>
      <c r="BG909" t="s">
        <v>14429</v>
      </c>
      <c r="BH909" t="s">
        <v>14430</v>
      </c>
      <c r="BJ909" s="1"/>
    </row>
    <row r="910" spans="1:63" x14ac:dyDescent="0.25">
      <c r="A910">
        <v>8770</v>
      </c>
      <c r="B910" t="s">
        <v>14431</v>
      </c>
      <c r="C910" t="s">
        <v>14432</v>
      </c>
      <c r="D910" t="s">
        <v>14433</v>
      </c>
      <c r="E910" t="s">
        <v>14434</v>
      </c>
      <c r="F910" s="1">
        <v>44651</v>
      </c>
      <c r="G910" s="1">
        <v>44651</v>
      </c>
      <c r="H910" t="s">
        <v>98</v>
      </c>
      <c r="I910" t="s">
        <v>639</v>
      </c>
      <c r="J910" t="s">
        <v>2394</v>
      </c>
      <c r="K910" t="s">
        <v>100</v>
      </c>
      <c r="L910" t="s">
        <v>100</v>
      </c>
      <c r="N910" t="s">
        <v>1745</v>
      </c>
      <c r="P910" t="s">
        <v>2329</v>
      </c>
      <c r="Q910" t="s">
        <v>2330</v>
      </c>
      <c r="R910" t="s">
        <v>2081</v>
      </c>
      <c r="S910" t="s">
        <v>2331</v>
      </c>
      <c r="T910" t="s">
        <v>4550</v>
      </c>
      <c r="U910" t="s">
        <v>4551</v>
      </c>
      <c r="V910" t="s">
        <v>3286</v>
      </c>
      <c r="W910" t="s">
        <v>3287</v>
      </c>
      <c r="X910" t="s">
        <v>3288</v>
      </c>
      <c r="Y910" t="s">
        <v>109</v>
      </c>
      <c r="Z910">
        <v>467</v>
      </c>
      <c r="AA910" t="s">
        <v>1756</v>
      </c>
      <c r="AB910" t="s">
        <v>1757</v>
      </c>
      <c r="AC910" t="s">
        <v>1758</v>
      </c>
      <c r="AD910" t="s">
        <v>1675</v>
      </c>
      <c r="AE910" s="4"/>
      <c r="AR910">
        <v>0.36</v>
      </c>
      <c r="AS910" t="s">
        <v>94</v>
      </c>
      <c r="AT910">
        <v>0</v>
      </c>
      <c r="AU910">
        <v>43495.907564733003</v>
      </c>
      <c r="AV910">
        <v>24735.856896599904</v>
      </c>
      <c r="AW910">
        <v>3968.6696000000002</v>
      </c>
      <c r="AX910">
        <v>3994.2454647841719</v>
      </c>
      <c r="AY910">
        <v>53.62947619863008</v>
      </c>
      <c r="BA910">
        <v>3908.8548799999999</v>
      </c>
      <c r="BB910">
        <v>11.127531949902679</v>
      </c>
      <c r="BD910">
        <v>6.3281594369653105</v>
      </c>
      <c r="BF910">
        <v>356</v>
      </c>
      <c r="BG910" t="s">
        <v>14435</v>
      </c>
      <c r="BH910" t="s">
        <v>14436</v>
      </c>
      <c r="BJ910" s="1"/>
    </row>
    <row r="911" spans="1:63" x14ac:dyDescent="0.25">
      <c r="A911">
        <v>8771</v>
      </c>
      <c r="B911" t="s">
        <v>14437</v>
      </c>
      <c r="C911" t="s">
        <v>14438</v>
      </c>
      <c r="D911" t="s">
        <v>14439</v>
      </c>
      <c r="E911" t="s">
        <v>14434</v>
      </c>
      <c r="F911" s="1">
        <v>45016</v>
      </c>
      <c r="G911" s="1">
        <v>45016</v>
      </c>
      <c r="H911" t="s">
        <v>98</v>
      </c>
      <c r="I911" t="s">
        <v>639</v>
      </c>
      <c r="J911" t="s">
        <v>2394</v>
      </c>
      <c r="K911" t="s">
        <v>99</v>
      </c>
      <c r="L911" t="s">
        <v>100</v>
      </c>
      <c r="M911" t="s">
        <v>69</v>
      </c>
      <c r="N911" t="s">
        <v>1745</v>
      </c>
      <c r="P911" t="s">
        <v>2329</v>
      </c>
      <c r="Q911" t="s">
        <v>2330</v>
      </c>
      <c r="R911" t="s">
        <v>2081</v>
      </c>
      <c r="S911" t="s">
        <v>2331</v>
      </c>
      <c r="T911" t="s">
        <v>4550</v>
      </c>
      <c r="U911" t="s">
        <v>4551</v>
      </c>
      <c r="V911" t="s">
        <v>3286</v>
      </c>
      <c r="W911" t="s">
        <v>3287</v>
      </c>
      <c r="X911" t="s">
        <v>3288</v>
      </c>
      <c r="Y911" t="s">
        <v>109</v>
      </c>
      <c r="Z911">
        <v>467</v>
      </c>
      <c r="AA911" t="s">
        <v>1756</v>
      </c>
      <c r="AB911" t="s">
        <v>1757</v>
      </c>
      <c r="AC911" t="s">
        <v>1758</v>
      </c>
      <c r="AD911" t="s">
        <v>1675</v>
      </c>
      <c r="AE911" s="4"/>
      <c r="AR911">
        <v>0.3</v>
      </c>
      <c r="AS911" t="s">
        <v>94</v>
      </c>
      <c r="AT911">
        <v>0</v>
      </c>
      <c r="AU911">
        <v>54433.922310600748</v>
      </c>
      <c r="AV911">
        <v>28147.470871311511</v>
      </c>
      <c r="AW911">
        <v>3150</v>
      </c>
      <c r="AX911">
        <v>3462.1530076413151</v>
      </c>
      <c r="AY911">
        <v>53.62947619863008</v>
      </c>
      <c r="BA911">
        <v>3436.5771428571429</v>
      </c>
      <c r="BB911">
        <v>15.839575265679855</v>
      </c>
      <c r="BD911">
        <v>8.1905540604014853</v>
      </c>
      <c r="BF911">
        <v>721</v>
      </c>
      <c r="BG911" t="s">
        <v>14440</v>
      </c>
      <c r="BH911" t="s">
        <v>14441</v>
      </c>
      <c r="BJ911" s="1"/>
    </row>
    <row r="912" spans="1:63" ht="60" x14ac:dyDescent="0.25">
      <c r="A912">
        <v>8772</v>
      </c>
      <c r="B912" t="s">
        <v>14442</v>
      </c>
      <c r="C912" t="s">
        <v>14443</v>
      </c>
      <c r="D912" t="s">
        <v>14444</v>
      </c>
      <c r="E912" t="s">
        <v>14445</v>
      </c>
      <c r="F912" s="1">
        <v>44228</v>
      </c>
      <c r="G912" s="1">
        <v>44256</v>
      </c>
      <c r="H912" t="s">
        <v>131</v>
      </c>
      <c r="I912" t="s">
        <v>639</v>
      </c>
      <c r="J912" t="s">
        <v>2394</v>
      </c>
      <c r="K912" t="s">
        <v>68</v>
      </c>
      <c r="L912" t="s">
        <v>133</v>
      </c>
      <c r="M912" t="s">
        <v>69</v>
      </c>
      <c r="N912" t="s">
        <v>4670</v>
      </c>
      <c r="O912" t="s">
        <v>14446</v>
      </c>
      <c r="P912" t="s">
        <v>4671</v>
      </c>
      <c r="Q912" t="s">
        <v>4672</v>
      </c>
      <c r="R912" t="s">
        <v>1748</v>
      </c>
      <c r="S912" t="s">
        <v>4673</v>
      </c>
      <c r="T912" t="s">
        <v>4550</v>
      </c>
      <c r="U912" t="s">
        <v>4551</v>
      </c>
      <c r="V912" t="s">
        <v>3286</v>
      </c>
      <c r="W912" t="s">
        <v>3287</v>
      </c>
      <c r="X912" t="s">
        <v>3288</v>
      </c>
      <c r="Y912" t="s">
        <v>109</v>
      </c>
      <c r="Z912">
        <v>467</v>
      </c>
      <c r="AA912" t="s">
        <v>1756</v>
      </c>
      <c r="AB912" t="s">
        <v>1757</v>
      </c>
      <c r="AC912" t="s">
        <v>1758</v>
      </c>
      <c r="AD912" t="s">
        <v>1675</v>
      </c>
      <c r="AE912" s="4" t="s">
        <v>14447</v>
      </c>
      <c r="AH912" t="s">
        <v>14448</v>
      </c>
      <c r="AI912" t="s">
        <v>14449</v>
      </c>
      <c r="AJ912" t="s">
        <v>14450</v>
      </c>
      <c r="AK912" t="s">
        <v>14451</v>
      </c>
      <c r="AL912" t="s">
        <v>14452</v>
      </c>
      <c r="AM912" t="s">
        <v>14453</v>
      </c>
      <c r="AN912" t="s">
        <v>14454</v>
      </c>
      <c r="AO912" t="s">
        <v>14455</v>
      </c>
      <c r="AP912" t="s">
        <v>14456</v>
      </c>
      <c r="AQ912" t="s">
        <v>14444</v>
      </c>
      <c r="AR912">
        <v>0.56000000000000005</v>
      </c>
      <c r="AS912" t="s">
        <v>94</v>
      </c>
      <c r="AT912">
        <v>0</v>
      </c>
      <c r="AU912">
        <v>206392.8392272465</v>
      </c>
      <c r="AV912">
        <v>159802.9007062953</v>
      </c>
      <c r="AW912">
        <v>2123.7336</v>
      </c>
      <c r="AX912">
        <v>2321.6099102341841</v>
      </c>
      <c r="AY912">
        <v>34.652177687540089</v>
      </c>
      <c r="AZ912">
        <v>247.90310982499997</v>
      </c>
      <c r="BA912">
        <v>2061.2500799999998</v>
      </c>
      <c r="BB912">
        <v>100.12993630896378</v>
      </c>
      <c r="BC912">
        <v>89.380314886293036</v>
      </c>
      <c r="BD912">
        <v>77.527177442872571</v>
      </c>
      <c r="BE912">
        <v>69.20411404944771</v>
      </c>
      <c r="BF912">
        <v>-39</v>
      </c>
      <c r="BG912" t="s">
        <v>14457</v>
      </c>
      <c r="BH912" t="s">
        <v>14458</v>
      </c>
      <c r="BJ912" s="1"/>
      <c r="BK912">
        <v>28.865690000000001</v>
      </c>
    </row>
    <row r="913" spans="1:63" ht="30" x14ac:dyDescent="0.25">
      <c r="A913">
        <v>8773</v>
      </c>
      <c r="B913" t="s">
        <v>14459</v>
      </c>
      <c r="C913" t="s">
        <v>14460</v>
      </c>
      <c r="D913" t="s">
        <v>14461</v>
      </c>
      <c r="E913" t="s">
        <v>14462</v>
      </c>
      <c r="F913" s="1">
        <v>46021</v>
      </c>
      <c r="G913" s="1">
        <v>46052</v>
      </c>
      <c r="H913" t="s">
        <v>98</v>
      </c>
      <c r="I913" t="s">
        <v>639</v>
      </c>
      <c r="J913" t="s">
        <v>2394</v>
      </c>
      <c r="K913" t="s">
        <v>303</v>
      </c>
      <c r="L913" t="s">
        <v>303</v>
      </c>
      <c r="M913" t="s">
        <v>120</v>
      </c>
      <c r="N913" t="s">
        <v>2146</v>
      </c>
      <c r="P913" t="s">
        <v>2147</v>
      </c>
      <c r="Q913" t="s">
        <v>2148</v>
      </c>
      <c r="R913" t="s">
        <v>2081</v>
      </c>
      <c r="S913" t="s">
        <v>2149</v>
      </c>
      <c r="T913" t="s">
        <v>4569</v>
      </c>
      <c r="U913" t="s">
        <v>4570</v>
      </c>
      <c r="V913" t="s">
        <v>2344</v>
      </c>
      <c r="W913" t="s">
        <v>2345</v>
      </c>
      <c r="X913" t="s">
        <v>2346</v>
      </c>
      <c r="Y913" t="s">
        <v>1671</v>
      </c>
      <c r="Z913">
        <v>467</v>
      </c>
      <c r="AA913" t="s">
        <v>1756</v>
      </c>
      <c r="AB913" t="s">
        <v>1757</v>
      </c>
      <c r="AC913" t="s">
        <v>1758</v>
      </c>
      <c r="AD913" t="s">
        <v>1675</v>
      </c>
      <c r="AE913" s="4" t="s">
        <v>4586</v>
      </c>
      <c r="AH913" t="s">
        <v>14463</v>
      </c>
      <c r="AI913" t="s">
        <v>14464</v>
      </c>
      <c r="AJ913" t="s">
        <v>14465</v>
      </c>
      <c r="AK913" t="s">
        <v>14466</v>
      </c>
      <c r="AL913" t="s">
        <v>14467</v>
      </c>
      <c r="AM913" t="s">
        <v>4576</v>
      </c>
      <c r="AN913" t="s">
        <v>14468</v>
      </c>
      <c r="AO913" t="s">
        <v>14469</v>
      </c>
      <c r="AP913" t="s">
        <v>14470</v>
      </c>
      <c r="AQ913" t="s">
        <v>14471</v>
      </c>
      <c r="AR913">
        <v>0.09</v>
      </c>
      <c r="AS913" t="s">
        <v>154</v>
      </c>
      <c r="AT913">
        <v>1</v>
      </c>
      <c r="AU913">
        <v>995526.97443187877</v>
      </c>
      <c r="AV913">
        <v>163679.22771745335</v>
      </c>
      <c r="AX913">
        <v>1469.6244362127443</v>
      </c>
      <c r="AY913">
        <v>53.62947619863008</v>
      </c>
      <c r="BA913">
        <v>1382.3766666666672</v>
      </c>
      <c r="BB913">
        <v>720.15608946322754</v>
      </c>
      <c r="BD913">
        <v>118.40421765229442</v>
      </c>
      <c r="BF913">
        <v>1757</v>
      </c>
      <c r="BJ913" s="1"/>
    </row>
    <row r="914" spans="1:63" x14ac:dyDescent="0.25">
      <c r="A914">
        <v>8774</v>
      </c>
      <c r="B914" t="s">
        <v>14472</v>
      </c>
      <c r="C914" t="s">
        <v>14473</v>
      </c>
      <c r="D914" t="s">
        <v>14474</v>
      </c>
      <c r="F914" s="1">
        <v>45291</v>
      </c>
      <c r="G914" s="1">
        <v>45292</v>
      </c>
      <c r="H914" t="s">
        <v>98</v>
      </c>
      <c r="I914" t="s">
        <v>639</v>
      </c>
      <c r="J914" t="s">
        <v>2394</v>
      </c>
      <c r="K914" t="s">
        <v>99</v>
      </c>
      <c r="L914" t="s">
        <v>99</v>
      </c>
      <c r="P914" t="s">
        <v>2329</v>
      </c>
      <c r="Q914" t="s">
        <v>2330</v>
      </c>
      <c r="R914" t="s">
        <v>2081</v>
      </c>
      <c r="S914" t="s">
        <v>2331</v>
      </c>
      <c r="T914" t="s">
        <v>2240</v>
      </c>
      <c r="U914" t="s">
        <v>2241</v>
      </c>
      <c r="V914" t="s">
        <v>1776</v>
      </c>
      <c r="W914" t="s">
        <v>1777</v>
      </c>
      <c r="X914" t="s">
        <v>1778</v>
      </c>
      <c r="Y914" t="s">
        <v>1671</v>
      </c>
      <c r="Z914">
        <v>467</v>
      </c>
      <c r="AA914" t="s">
        <v>1756</v>
      </c>
      <c r="AB914" t="s">
        <v>1757</v>
      </c>
      <c r="AC914" t="s">
        <v>1758</v>
      </c>
      <c r="AD914" t="s">
        <v>1675</v>
      </c>
      <c r="AE914" s="4"/>
      <c r="AR914">
        <v>0.25</v>
      </c>
      <c r="AS914" t="s">
        <v>94</v>
      </c>
      <c r="AT914">
        <v>0</v>
      </c>
      <c r="BF914">
        <v>997</v>
      </c>
      <c r="BJ914" s="1"/>
    </row>
    <row r="915" spans="1:63" x14ac:dyDescent="0.25">
      <c r="A915">
        <v>8775</v>
      </c>
      <c r="B915" t="s">
        <v>14475</v>
      </c>
      <c r="C915" t="s">
        <v>14476</v>
      </c>
      <c r="D915" t="s">
        <v>14477</v>
      </c>
      <c r="E915" t="s">
        <v>14478</v>
      </c>
      <c r="F915" s="1">
        <v>45397</v>
      </c>
      <c r="G915" s="1">
        <v>45412</v>
      </c>
      <c r="H915" t="s">
        <v>119</v>
      </c>
      <c r="I915" t="s">
        <v>639</v>
      </c>
      <c r="J915" t="s">
        <v>2394</v>
      </c>
      <c r="K915" t="s">
        <v>133</v>
      </c>
      <c r="L915" t="s">
        <v>100</v>
      </c>
      <c r="M915" t="s">
        <v>69</v>
      </c>
      <c r="N915" t="s">
        <v>4549</v>
      </c>
      <c r="O915" t="s">
        <v>14479</v>
      </c>
      <c r="P915" t="s">
        <v>2329</v>
      </c>
      <c r="Q915" t="s">
        <v>2330</v>
      </c>
      <c r="R915" t="s">
        <v>2081</v>
      </c>
      <c r="S915" t="s">
        <v>2331</v>
      </c>
      <c r="T915" t="s">
        <v>4550</v>
      </c>
      <c r="U915" t="s">
        <v>4551</v>
      </c>
      <c r="V915" t="s">
        <v>3286</v>
      </c>
      <c r="W915" t="s">
        <v>3287</v>
      </c>
      <c r="X915" t="s">
        <v>3288</v>
      </c>
      <c r="Y915" t="s">
        <v>109</v>
      </c>
      <c r="Z915">
        <v>467</v>
      </c>
      <c r="AA915" t="s">
        <v>1756</v>
      </c>
      <c r="AB915" t="s">
        <v>1757</v>
      </c>
      <c r="AC915" t="s">
        <v>1758</v>
      </c>
      <c r="AD915" t="s">
        <v>1675</v>
      </c>
      <c r="AE915" s="4" t="s">
        <v>6342</v>
      </c>
      <c r="AH915" t="s">
        <v>6343</v>
      </c>
      <c r="AI915" t="s">
        <v>6344</v>
      </c>
      <c r="AJ915" t="s">
        <v>6345</v>
      </c>
      <c r="AK915" t="s">
        <v>6346</v>
      </c>
      <c r="AL915" t="s">
        <v>14480</v>
      </c>
      <c r="AM915" t="s">
        <v>6348</v>
      </c>
      <c r="AN915" t="s">
        <v>6349</v>
      </c>
      <c r="AO915" t="s">
        <v>6350</v>
      </c>
      <c r="AP915" t="s">
        <v>14481</v>
      </c>
      <c r="AQ915" t="s">
        <v>14482</v>
      </c>
      <c r="AR915">
        <v>0.42</v>
      </c>
      <c r="AS915" t="s">
        <v>94</v>
      </c>
      <c r="AT915">
        <v>0</v>
      </c>
      <c r="AU915">
        <v>9316.6128366149533</v>
      </c>
      <c r="AV915">
        <v>4795.7734222959907</v>
      </c>
      <c r="AW915">
        <v>2022.7513200000001</v>
      </c>
      <c r="AX915">
        <v>2141.9904131567459</v>
      </c>
      <c r="AY915">
        <v>150.67760385324092</v>
      </c>
      <c r="AZ915">
        <v>1755.4508801990003</v>
      </c>
      <c r="BA915">
        <v>1581.74856</v>
      </c>
      <c r="BB915">
        <v>5.8900719572110463</v>
      </c>
      <c r="BC915">
        <v>2.7917458945934013</v>
      </c>
      <c r="BD915">
        <v>3.0319442315762193</v>
      </c>
      <c r="BE915">
        <v>1.437065272314086</v>
      </c>
      <c r="BF915">
        <v>1117</v>
      </c>
      <c r="BG915" t="s">
        <v>14483</v>
      </c>
      <c r="BH915" t="s">
        <v>14484</v>
      </c>
      <c r="BI915">
        <v>8256</v>
      </c>
      <c r="BJ915" s="1">
        <v>44592</v>
      </c>
      <c r="BK915">
        <v>14.432840000000001</v>
      </c>
    </row>
    <row r="916" spans="1:63" x14ac:dyDescent="0.25">
      <c r="A916">
        <v>8776</v>
      </c>
      <c r="B916" t="s">
        <v>14485</v>
      </c>
      <c r="C916" t="s">
        <v>14486</v>
      </c>
      <c r="D916" t="s">
        <v>14487</v>
      </c>
      <c r="E916" t="s">
        <v>14488</v>
      </c>
      <c r="F916" s="1">
        <v>44680</v>
      </c>
      <c r="G916" s="1">
        <v>44680</v>
      </c>
      <c r="H916" t="s">
        <v>98</v>
      </c>
      <c r="I916" t="s">
        <v>639</v>
      </c>
      <c r="J916" t="s">
        <v>2394</v>
      </c>
      <c r="K916" t="s">
        <v>100</v>
      </c>
      <c r="L916" t="s">
        <v>100</v>
      </c>
      <c r="M916" t="s">
        <v>69</v>
      </c>
      <c r="N916" t="s">
        <v>2146</v>
      </c>
      <c r="O916" t="s">
        <v>14489</v>
      </c>
      <c r="P916" t="s">
        <v>6339</v>
      </c>
      <c r="Q916" t="s">
        <v>6340</v>
      </c>
      <c r="R916" t="s">
        <v>1748</v>
      </c>
      <c r="S916" t="s">
        <v>6341</v>
      </c>
      <c r="T916" t="s">
        <v>4569</v>
      </c>
      <c r="U916" t="s">
        <v>4570</v>
      </c>
      <c r="V916" t="s">
        <v>2344</v>
      </c>
      <c r="W916" t="s">
        <v>2345</v>
      </c>
      <c r="X916" t="s">
        <v>2346</v>
      </c>
      <c r="Y916" t="s">
        <v>1671</v>
      </c>
      <c r="Z916">
        <v>467</v>
      </c>
      <c r="AA916" t="s">
        <v>1756</v>
      </c>
      <c r="AB916" t="s">
        <v>1757</v>
      </c>
      <c r="AC916" t="s">
        <v>1758</v>
      </c>
      <c r="AD916" t="s">
        <v>1675</v>
      </c>
      <c r="AE916" s="4"/>
      <c r="AR916">
        <v>0.36</v>
      </c>
      <c r="AS916" t="s">
        <v>94</v>
      </c>
      <c r="AT916">
        <v>0</v>
      </c>
      <c r="AU916">
        <v>19922.653896317392</v>
      </c>
      <c r="AV916">
        <v>11832.752791129944</v>
      </c>
      <c r="AX916">
        <v>611.79075982341294</v>
      </c>
      <c r="AY916">
        <v>68.878317410390409</v>
      </c>
      <c r="AZ916">
        <v>795.86076578999996</v>
      </c>
      <c r="BA916">
        <v>433.44500000000033</v>
      </c>
      <c r="BB916">
        <v>45.963510702205305</v>
      </c>
      <c r="BC916">
        <v>16.206426790420451</v>
      </c>
      <c r="BD916">
        <v>27.299317770720471</v>
      </c>
      <c r="BE916">
        <v>9.6255570586425652</v>
      </c>
      <c r="BF916">
        <v>385</v>
      </c>
      <c r="BG916" t="s">
        <v>14490</v>
      </c>
      <c r="BJ916" s="1"/>
    </row>
    <row r="917" spans="1:63" ht="30" x14ac:dyDescent="0.25">
      <c r="A917">
        <v>8777</v>
      </c>
      <c r="B917" t="s">
        <v>14491</v>
      </c>
      <c r="C917" t="s">
        <v>14492</v>
      </c>
      <c r="D917" t="s">
        <v>14493</v>
      </c>
      <c r="E917" t="s">
        <v>14494</v>
      </c>
      <c r="F917" s="1">
        <v>44561</v>
      </c>
      <c r="G917" s="1">
        <v>44620</v>
      </c>
      <c r="H917" t="s">
        <v>98</v>
      </c>
      <c r="I917" t="s">
        <v>639</v>
      </c>
      <c r="K917" t="s">
        <v>100</v>
      </c>
      <c r="L917" t="s">
        <v>133</v>
      </c>
      <c r="M917" t="s">
        <v>69</v>
      </c>
      <c r="O917" t="s">
        <v>14495</v>
      </c>
      <c r="P917" t="s">
        <v>2217</v>
      </c>
      <c r="Q917" t="s">
        <v>2218</v>
      </c>
      <c r="R917" t="s">
        <v>2081</v>
      </c>
      <c r="S917" t="s">
        <v>2219</v>
      </c>
      <c r="T917" t="s">
        <v>2083</v>
      </c>
      <c r="U917" t="s">
        <v>2084</v>
      </c>
      <c r="V917" t="s">
        <v>2085</v>
      </c>
      <c r="W917" t="s">
        <v>2086</v>
      </c>
      <c r="X917" t="s">
        <v>2087</v>
      </c>
      <c r="Y917" t="s">
        <v>1671</v>
      </c>
      <c r="Z917">
        <v>467</v>
      </c>
      <c r="AA917" t="s">
        <v>1756</v>
      </c>
      <c r="AB917" t="s">
        <v>1757</v>
      </c>
      <c r="AC917" t="s">
        <v>1758</v>
      </c>
      <c r="AD917" t="s">
        <v>1675</v>
      </c>
      <c r="AE917" s="4" t="s">
        <v>14496</v>
      </c>
      <c r="AF917" s="8">
        <v>6100000</v>
      </c>
      <c r="AG917" t="s">
        <v>19447</v>
      </c>
      <c r="AI917" t="s">
        <v>14497</v>
      </c>
      <c r="AJ917" t="s">
        <v>14498</v>
      </c>
      <c r="AK917" t="s">
        <v>14499</v>
      </c>
      <c r="AL917" t="s">
        <v>14500</v>
      </c>
      <c r="AM917" t="s">
        <v>14501</v>
      </c>
      <c r="AN917" t="s">
        <v>14494</v>
      </c>
      <c r="AO917" t="s">
        <v>14502</v>
      </c>
      <c r="AP917" t="s">
        <v>14503</v>
      </c>
      <c r="AQ917" t="s">
        <v>14504</v>
      </c>
      <c r="AR917">
        <v>0.42</v>
      </c>
      <c r="AS917" t="s">
        <v>890</v>
      </c>
      <c r="AT917">
        <v>0</v>
      </c>
      <c r="AU917">
        <v>171938.12135728891</v>
      </c>
      <c r="AV917">
        <v>120181.64497237808</v>
      </c>
      <c r="AX917">
        <v>3806.0669476680255</v>
      </c>
      <c r="AY917">
        <v>343.74813376386362</v>
      </c>
      <c r="AZ917">
        <v>5273.1722360760004</v>
      </c>
      <c r="BA917">
        <v>3275.9458333333337</v>
      </c>
      <c r="BB917">
        <v>52.485031836542532</v>
      </c>
      <c r="BC917">
        <v>20.111796323473662</v>
      </c>
      <c r="BD917">
        <v>36.686090395484683</v>
      </c>
      <c r="BE917">
        <v>14.057782802464153</v>
      </c>
      <c r="BF917">
        <v>325</v>
      </c>
      <c r="BJ917" s="1"/>
    </row>
    <row r="918" spans="1:63" ht="45" x14ac:dyDescent="0.25">
      <c r="A918">
        <v>8778</v>
      </c>
      <c r="B918" t="s">
        <v>14505</v>
      </c>
      <c r="C918" t="s">
        <v>14506</v>
      </c>
      <c r="D918" t="s">
        <v>14507</v>
      </c>
      <c r="E918" t="s">
        <v>14508</v>
      </c>
      <c r="F918" s="1">
        <v>44562</v>
      </c>
      <c r="G918" s="1">
        <v>44742</v>
      </c>
      <c r="H918" t="s">
        <v>119</v>
      </c>
      <c r="I918" t="s">
        <v>639</v>
      </c>
      <c r="J918" t="s">
        <v>1959</v>
      </c>
      <c r="K918" t="s">
        <v>100</v>
      </c>
      <c r="L918" t="s">
        <v>99</v>
      </c>
      <c r="M918" t="s">
        <v>69</v>
      </c>
      <c r="N918" t="s">
        <v>2104</v>
      </c>
      <c r="O918" t="s">
        <v>14509</v>
      </c>
      <c r="P918" t="s">
        <v>2197</v>
      </c>
      <c r="Q918" t="s">
        <v>2198</v>
      </c>
      <c r="R918" t="s">
        <v>2081</v>
      </c>
      <c r="S918" t="s">
        <v>2199</v>
      </c>
      <c r="T918" t="s">
        <v>2083</v>
      </c>
      <c r="U918" t="s">
        <v>2084</v>
      </c>
      <c r="V918" t="s">
        <v>2085</v>
      </c>
      <c r="W918" t="s">
        <v>2086</v>
      </c>
      <c r="X918" t="s">
        <v>2087</v>
      </c>
      <c r="Y918" t="s">
        <v>1671</v>
      </c>
      <c r="Z918">
        <v>467</v>
      </c>
      <c r="AA918" t="s">
        <v>1756</v>
      </c>
      <c r="AB918" t="s">
        <v>1757</v>
      </c>
      <c r="AC918" t="s">
        <v>1758</v>
      </c>
      <c r="AD918" t="s">
        <v>1675</v>
      </c>
      <c r="AE918" s="4" t="s">
        <v>14510</v>
      </c>
      <c r="AF918" s="8">
        <v>3860000</v>
      </c>
      <c r="AG918" t="s">
        <v>19447</v>
      </c>
      <c r="AH918" t="s">
        <v>14511</v>
      </c>
      <c r="AI918" t="s">
        <v>14512</v>
      </c>
      <c r="AJ918" t="s">
        <v>14513</v>
      </c>
      <c r="AK918" t="s">
        <v>14514</v>
      </c>
      <c r="AL918" t="s">
        <v>14515</v>
      </c>
      <c r="AM918" t="s">
        <v>14516</v>
      </c>
      <c r="AN918" t="s">
        <v>14517</v>
      </c>
      <c r="AO918" t="s">
        <v>14518</v>
      </c>
      <c r="AP918" t="s">
        <v>14519</v>
      </c>
      <c r="AQ918" t="s">
        <v>14520</v>
      </c>
      <c r="AR918">
        <v>0.3</v>
      </c>
      <c r="AS918" t="s">
        <v>154</v>
      </c>
      <c r="AT918">
        <v>1</v>
      </c>
      <c r="AU918">
        <v>373688.91579461767</v>
      </c>
      <c r="AV918">
        <v>177987.7197727382</v>
      </c>
      <c r="AW918">
        <v>10115.115848382229</v>
      </c>
      <c r="AX918">
        <v>10899.698640160912</v>
      </c>
      <c r="AY918">
        <v>903.2457336211628</v>
      </c>
      <c r="AZ918">
        <v>8759.922193544</v>
      </c>
      <c r="BA918">
        <v>7936.3016683822298</v>
      </c>
      <c r="BB918">
        <v>47.086027145789188</v>
      </c>
      <c r="BC918">
        <v>22.381642632785443</v>
      </c>
      <c r="BD918">
        <v>22.427035565171504</v>
      </c>
      <c r="BE918">
        <v>10.660357769795974</v>
      </c>
      <c r="BF918">
        <v>447</v>
      </c>
      <c r="BG918" t="s">
        <v>14521</v>
      </c>
      <c r="BH918" t="s">
        <v>14521</v>
      </c>
      <c r="BJ918" s="1"/>
      <c r="BK918">
        <v>107.06879000000001</v>
      </c>
    </row>
    <row r="919" spans="1:63" ht="30" x14ac:dyDescent="0.25">
      <c r="A919">
        <v>8779</v>
      </c>
      <c r="B919" t="s">
        <v>14522</v>
      </c>
      <c r="C919" t="s">
        <v>14523</v>
      </c>
      <c r="D919" t="s">
        <v>14524</v>
      </c>
      <c r="E919" t="s">
        <v>14525</v>
      </c>
      <c r="F919" s="1">
        <v>44531</v>
      </c>
      <c r="G919" s="1">
        <v>44593</v>
      </c>
      <c r="H919" t="s">
        <v>98</v>
      </c>
      <c r="I919" t="s">
        <v>639</v>
      </c>
      <c r="K919" t="s">
        <v>133</v>
      </c>
      <c r="L919" t="s">
        <v>100</v>
      </c>
      <c r="M919" t="s">
        <v>120</v>
      </c>
      <c r="O919" t="s">
        <v>14526</v>
      </c>
      <c r="P919" t="s">
        <v>2258</v>
      </c>
      <c r="Q919" t="s">
        <v>2259</v>
      </c>
      <c r="R919" t="s">
        <v>2081</v>
      </c>
      <c r="S919" t="s">
        <v>2260</v>
      </c>
      <c r="T919" t="s">
        <v>2083</v>
      </c>
      <c r="U919" t="s">
        <v>2084</v>
      </c>
      <c r="V919" t="s">
        <v>2085</v>
      </c>
      <c r="W919" t="s">
        <v>2086</v>
      </c>
      <c r="X919" t="s">
        <v>2087</v>
      </c>
      <c r="Y919" t="s">
        <v>1671</v>
      </c>
      <c r="Z919">
        <v>467</v>
      </c>
      <c r="AA919" t="s">
        <v>1756</v>
      </c>
      <c r="AB919" t="s">
        <v>1757</v>
      </c>
      <c r="AC919" t="s">
        <v>1758</v>
      </c>
      <c r="AD919" t="s">
        <v>1675</v>
      </c>
      <c r="AE919" s="4" t="s">
        <v>14527</v>
      </c>
      <c r="AH919" t="s">
        <v>14528</v>
      </c>
      <c r="AI919" t="s">
        <v>14529</v>
      </c>
      <c r="AJ919" t="s">
        <v>14530</v>
      </c>
      <c r="AK919" t="s">
        <v>14531</v>
      </c>
      <c r="AL919" t="s">
        <v>14532</v>
      </c>
      <c r="AM919" t="s">
        <v>14533</v>
      </c>
      <c r="AN919" t="s">
        <v>2268</v>
      </c>
      <c r="AO919" t="s">
        <v>14534</v>
      </c>
      <c r="AP919" t="s">
        <v>14535</v>
      </c>
      <c r="AQ919" t="s">
        <v>14536</v>
      </c>
      <c r="AR919">
        <v>0.42</v>
      </c>
      <c r="AS919" t="s">
        <v>94</v>
      </c>
      <c r="AT919">
        <v>0</v>
      </c>
      <c r="AU919">
        <v>118422.42599206015</v>
      </c>
      <c r="AV919">
        <v>76273.180258480032</v>
      </c>
      <c r="AX919">
        <v>3116.105708439542</v>
      </c>
      <c r="AY919">
        <v>326.17862467733977</v>
      </c>
      <c r="AZ919">
        <v>3496.2349091200003</v>
      </c>
      <c r="BA919">
        <v>2240.0016666666666</v>
      </c>
      <c r="BB919">
        <v>52.867115125089995</v>
      </c>
      <c r="BC919">
        <v>20.644620288489357</v>
      </c>
      <c r="BD919">
        <v>34.050501565912548</v>
      </c>
      <c r="BE919">
        <v>13.296728482301125</v>
      </c>
      <c r="BF919">
        <v>298</v>
      </c>
      <c r="BJ919" s="1"/>
    </row>
    <row r="920" spans="1:63" x14ac:dyDescent="0.25">
      <c r="A920">
        <v>8780</v>
      </c>
      <c r="B920" t="s">
        <v>14537</v>
      </c>
      <c r="C920" t="s">
        <v>14538</v>
      </c>
      <c r="D920" t="s">
        <v>14539</v>
      </c>
      <c r="E920" t="s">
        <v>14540</v>
      </c>
      <c r="F920" s="1">
        <v>45614</v>
      </c>
      <c r="G920" s="1">
        <v>46344</v>
      </c>
      <c r="H920" t="s">
        <v>98</v>
      </c>
      <c r="I920" t="s">
        <v>515</v>
      </c>
      <c r="J920" t="s">
        <v>2394</v>
      </c>
      <c r="K920" t="s">
        <v>303</v>
      </c>
      <c r="L920" t="s">
        <v>99</v>
      </c>
      <c r="M920" t="s">
        <v>303</v>
      </c>
      <c r="O920" t="s">
        <v>14541</v>
      </c>
      <c r="P920" t="s">
        <v>4805</v>
      </c>
      <c r="Q920" t="s">
        <v>4806</v>
      </c>
      <c r="R920" t="s">
        <v>2081</v>
      </c>
      <c r="S920" t="s">
        <v>4807</v>
      </c>
      <c r="T920" t="s">
        <v>4540</v>
      </c>
      <c r="U920" t="s">
        <v>4541</v>
      </c>
      <c r="V920" t="s">
        <v>3690</v>
      </c>
      <c r="W920" t="s">
        <v>3691</v>
      </c>
      <c r="X920" t="s">
        <v>3692</v>
      </c>
      <c r="Y920" t="s">
        <v>1671</v>
      </c>
      <c r="Z920">
        <v>467</v>
      </c>
      <c r="AA920" t="s">
        <v>1756</v>
      </c>
      <c r="AB920" t="s">
        <v>1757</v>
      </c>
      <c r="AC920" t="s">
        <v>1758</v>
      </c>
      <c r="AD920" t="s">
        <v>1675</v>
      </c>
      <c r="AE920" s="4" t="s">
        <v>14542</v>
      </c>
      <c r="AF920" s="2">
        <v>2949000</v>
      </c>
      <c r="AG920" t="s">
        <v>19447</v>
      </c>
      <c r="AH920" t="s">
        <v>14543</v>
      </c>
      <c r="AI920" t="s">
        <v>14544</v>
      </c>
      <c r="AJ920" t="s">
        <v>14545</v>
      </c>
      <c r="AK920" t="s">
        <v>14546</v>
      </c>
      <c r="AL920" t="s">
        <v>14547</v>
      </c>
      <c r="AM920" t="s">
        <v>14548</v>
      </c>
      <c r="AN920" t="s">
        <v>14549</v>
      </c>
      <c r="AO920" t="s">
        <v>14550</v>
      </c>
      <c r="AP920" t="s">
        <v>14551</v>
      </c>
      <c r="AQ920" t="s">
        <v>14539</v>
      </c>
      <c r="AR920">
        <v>0.15</v>
      </c>
      <c r="AS920" t="s">
        <v>94</v>
      </c>
      <c r="AT920">
        <v>0</v>
      </c>
      <c r="AU920">
        <v>106543.5179056526</v>
      </c>
      <c r="AV920">
        <v>35926.784801587361</v>
      </c>
      <c r="AW920">
        <v>218.62813</v>
      </c>
      <c r="AX920">
        <v>367.65020002347802</v>
      </c>
      <c r="AY920">
        <v>37.681223010175302</v>
      </c>
      <c r="AZ920">
        <v>61.855922499999998</v>
      </c>
      <c r="BA920">
        <v>291.22199999999998</v>
      </c>
      <c r="BB920">
        <v>365.8498255820391</v>
      </c>
      <c r="BC920">
        <v>301.75638610101032</v>
      </c>
      <c r="BD920">
        <v>123.36562760226685</v>
      </c>
      <c r="BE920">
        <v>101.75313298323647</v>
      </c>
      <c r="BF920">
        <v>2049</v>
      </c>
      <c r="BG920" t="s">
        <v>14552</v>
      </c>
      <c r="BJ920" s="1"/>
    </row>
    <row r="921" spans="1:63" ht="45" x14ac:dyDescent="0.25">
      <c r="A921">
        <v>8781</v>
      </c>
      <c r="B921" t="s">
        <v>14553</v>
      </c>
      <c r="C921" t="s">
        <v>14554</v>
      </c>
      <c r="D921" t="s">
        <v>14555</v>
      </c>
      <c r="E921" t="s">
        <v>14556</v>
      </c>
      <c r="F921" s="1">
        <v>44530</v>
      </c>
      <c r="G921" s="1">
        <v>44591</v>
      </c>
      <c r="H921" t="s">
        <v>119</v>
      </c>
      <c r="I921" t="s">
        <v>66</v>
      </c>
      <c r="K921" t="s">
        <v>133</v>
      </c>
      <c r="L921" t="s">
        <v>68</v>
      </c>
      <c r="M921" t="s">
        <v>69</v>
      </c>
      <c r="N921" t="s">
        <v>2104</v>
      </c>
      <c r="P921" t="s">
        <v>2079</v>
      </c>
      <c r="Q921" t="s">
        <v>2080</v>
      </c>
      <c r="R921" t="s">
        <v>2081</v>
      </c>
      <c r="S921" t="s">
        <v>2082</v>
      </c>
      <c r="T921" t="s">
        <v>5698</v>
      </c>
      <c r="U921" t="s">
        <v>5699</v>
      </c>
      <c r="V921" t="s">
        <v>5700</v>
      </c>
      <c r="W921" t="s">
        <v>5701</v>
      </c>
      <c r="X921" t="s">
        <v>5702</v>
      </c>
      <c r="Y921" t="s">
        <v>5703</v>
      </c>
      <c r="Z921">
        <v>467</v>
      </c>
      <c r="AA921" t="s">
        <v>1756</v>
      </c>
      <c r="AB921" t="s">
        <v>1757</v>
      </c>
      <c r="AC921" t="s">
        <v>1758</v>
      </c>
      <c r="AD921" t="s">
        <v>1675</v>
      </c>
      <c r="AE921" s="4" t="s">
        <v>14557</v>
      </c>
      <c r="AH921" t="s">
        <v>14558</v>
      </c>
      <c r="AI921" t="s">
        <v>14559</v>
      </c>
      <c r="AJ921" t="s">
        <v>14560</v>
      </c>
      <c r="AK921" t="s">
        <v>14561</v>
      </c>
      <c r="AL921" t="s">
        <v>14562</v>
      </c>
      <c r="AM921" t="s">
        <v>14563</v>
      </c>
      <c r="AN921" t="s">
        <v>14564</v>
      </c>
      <c r="AO921" t="s">
        <v>14565</v>
      </c>
      <c r="AQ921" t="s">
        <v>14566</v>
      </c>
      <c r="AR921">
        <v>0.56000000000000005</v>
      </c>
      <c r="AS921" t="s">
        <v>890</v>
      </c>
      <c r="AT921">
        <v>0</v>
      </c>
      <c r="AU921">
        <v>53394.434066316811</v>
      </c>
      <c r="AV921">
        <v>42206.689506540119</v>
      </c>
      <c r="AW921">
        <v>4231.6858400000001</v>
      </c>
      <c r="AX921">
        <v>4503.9591636534751</v>
      </c>
      <c r="AY921">
        <v>598.76304168049012</v>
      </c>
      <c r="AZ921">
        <v>2926.3945535759999</v>
      </c>
      <c r="BA921">
        <v>4108.1192000000001</v>
      </c>
      <c r="BB921">
        <v>12.997294252395793</v>
      </c>
      <c r="BC921">
        <v>7.590351790722381</v>
      </c>
      <c r="BD921">
        <v>10.273969048059783</v>
      </c>
      <c r="BE921">
        <v>5.999944130478716</v>
      </c>
      <c r="BF921">
        <v>296</v>
      </c>
      <c r="BG921" t="s">
        <v>14567</v>
      </c>
      <c r="BH921" t="s">
        <v>14567</v>
      </c>
      <c r="BJ921" s="1"/>
      <c r="BK921">
        <v>37.863109999999999</v>
      </c>
    </row>
    <row r="922" spans="1:63" x14ac:dyDescent="0.25">
      <c r="A922">
        <v>8782</v>
      </c>
      <c r="B922" t="s">
        <v>14568</v>
      </c>
      <c r="C922" t="s">
        <v>14569</v>
      </c>
      <c r="D922" t="s">
        <v>14570</v>
      </c>
      <c r="E922" t="s">
        <v>14571</v>
      </c>
      <c r="F922" s="1">
        <v>44530</v>
      </c>
      <c r="G922" s="1">
        <v>44591</v>
      </c>
      <c r="H922" t="s">
        <v>119</v>
      </c>
      <c r="I922" t="s">
        <v>66</v>
      </c>
      <c r="K922" t="s">
        <v>133</v>
      </c>
      <c r="L922" t="s">
        <v>68</v>
      </c>
      <c r="M922" t="s">
        <v>69</v>
      </c>
      <c r="N922" t="s">
        <v>2104</v>
      </c>
      <c r="P922" t="s">
        <v>2079</v>
      </c>
      <c r="Q922" t="s">
        <v>2080</v>
      </c>
      <c r="R922" t="s">
        <v>2081</v>
      </c>
      <c r="S922" t="s">
        <v>2082</v>
      </c>
      <c r="T922" t="s">
        <v>5698</v>
      </c>
      <c r="U922" t="s">
        <v>5699</v>
      </c>
      <c r="V922" t="s">
        <v>5700</v>
      </c>
      <c r="W922" t="s">
        <v>5701</v>
      </c>
      <c r="X922" t="s">
        <v>5702</v>
      </c>
      <c r="Y922" t="s">
        <v>5703</v>
      </c>
      <c r="Z922">
        <v>467</v>
      </c>
      <c r="AA922" t="s">
        <v>1756</v>
      </c>
      <c r="AB922" t="s">
        <v>1757</v>
      </c>
      <c r="AC922" t="s">
        <v>1758</v>
      </c>
      <c r="AD922" t="s">
        <v>1675</v>
      </c>
      <c r="AE922" s="4" t="s">
        <v>5794</v>
      </c>
      <c r="AH922" t="s">
        <v>14572</v>
      </c>
      <c r="AI922" t="s">
        <v>14573</v>
      </c>
      <c r="AJ922" t="s">
        <v>14574</v>
      </c>
      <c r="AK922" t="s">
        <v>14575</v>
      </c>
      <c r="AL922" t="s">
        <v>14562</v>
      </c>
      <c r="AM922" t="s">
        <v>14576</v>
      </c>
      <c r="AN922" t="s">
        <v>5801</v>
      </c>
      <c r="AO922" t="s">
        <v>14577</v>
      </c>
      <c r="AQ922" t="s">
        <v>14578</v>
      </c>
      <c r="AR922">
        <v>0.56000000000000005</v>
      </c>
      <c r="AS922" t="s">
        <v>890</v>
      </c>
      <c r="AT922">
        <v>0</v>
      </c>
      <c r="AU922">
        <v>15113.250682297912</v>
      </c>
      <c r="AV922">
        <v>8478.9720632503504</v>
      </c>
      <c r="AW922">
        <v>6665.2644</v>
      </c>
      <c r="AX922">
        <v>6937.5377236534769</v>
      </c>
      <c r="AY922">
        <v>209.35310308344788</v>
      </c>
      <c r="AZ922">
        <v>1053.322029744</v>
      </c>
      <c r="BA922">
        <v>6443.6773199999998</v>
      </c>
      <c r="BB922">
        <v>2.3454387815772737</v>
      </c>
      <c r="BC922">
        <v>2.0159066284051343</v>
      </c>
      <c r="BD922">
        <v>1.3158591968801985</v>
      </c>
      <c r="BE922">
        <v>1.1309820993301649</v>
      </c>
      <c r="BF922">
        <v>296</v>
      </c>
      <c r="BG922" t="s">
        <v>14579</v>
      </c>
      <c r="BH922" t="s">
        <v>14579</v>
      </c>
      <c r="BJ922" s="1"/>
      <c r="BK922">
        <v>43.368209999999998</v>
      </c>
    </row>
    <row r="923" spans="1:63" x14ac:dyDescent="0.25">
      <c r="A923">
        <v>8783</v>
      </c>
      <c r="B923" t="s">
        <v>14580</v>
      </c>
      <c r="C923" t="s">
        <v>14581</v>
      </c>
      <c r="D923" t="s">
        <v>14582</v>
      </c>
      <c r="E923" t="s">
        <v>14583</v>
      </c>
      <c r="F923" s="1">
        <v>45168</v>
      </c>
      <c r="G923" s="1">
        <v>45290</v>
      </c>
      <c r="H923" t="s">
        <v>119</v>
      </c>
      <c r="I923" t="s">
        <v>639</v>
      </c>
      <c r="J923" t="s">
        <v>2394</v>
      </c>
      <c r="K923" t="s">
        <v>99</v>
      </c>
      <c r="L923" t="s">
        <v>100</v>
      </c>
      <c r="M923" t="s">
        <v>120</v>
      </c>
      <c r="N923" t="s">
        <v>2104</v>
      </c>
      <c r="O923" t="s">
        <v>14584</v>
      </c>
      <c r="P923" t="s">
        <v>4805</v>
      </c>
      <c r="Q923" t="s">
        <v>4806</v>
      </c>
      <c r="R923" t="s">
        <v>2081</v>
      </c>
      <c r="S923" t="s">
        <v>4807</v>
      </c>
      <c r="T923" t="s">
        <v>4569</v>
      </c>
      <c r="U923" t="s">
        <v>4570</v>
      </c>
      <c r="V923" t="s">
        <v>2344</v>
      </c>
      <c r="W923" t="s">
        <v>2345</v>
      </c>
      <c r="X923" t="s">
        <v>2346</v>
      </c>
      <c r="Y923" t="s">
        <v>1671</v>
      </c>
      <c r="Z923">
        <v>467</v>
      </c>
      <c r="AA923" t="s">
        <v>1756</v>
      </c>
      <c r="AB923" t="s">
        <v>1757</v>
      </c>
      <c r="AC923" t="s">
        <v>1758</v>
      </c>
      <c r="AD923" t="s">
        <v>1675</v>
      </c>
      <c r="AE923" s="4" t="s">
        <v>14585</v>
      </c>
      <c r="AF923" s="12">
        <v>960000</v>
      </c>
      <c r="AG923" t="s">
        <v>19447</v>
      </c>
      <c r="AH923" t="s">
        <v>14586</v>
      </c>
      <c r="AI923" t="s">
        <v>14587</v>
      </c>
      <c r="AJ923" t="s">
        <v>14588</v>
      </c>
      <c r="AK923" t="s">
        <v>14589</v>
      </c>
      <c r="AL923" t="s">
        <v>14590</v>
      </c>
      <c r="AM923" t="s">
        <v>14424</v>
      </c>
      <c r="AN923" t="s">
        <v>14425</v>
      </c>
      <c r="AO923" t="s">
        <v>14591</v>
      </c>
      <c r="AP923" t="s">
        <v>14592</v>
      </c>
      <c r="AQ923" t="s">
        <v>14593</v>
      </c>
      <c r="AR923">
        <v>0.3</v>
      </c>
      <c r="AS923" t="s">
        <v>94</v>
      </c>
      <c r="AT923">
        <v>0</v>
      </c>
      <c r="AU923">
        <v>177562.23502705997</v>
      </c>
      <c r="AV923">
        <v>93181.693516244646</v>
      </c>
      <c r="AW923">
        <v>2333.9132359999999</v>
      </c>
      <c r="AX923">
        <v>2266.7991160234778</v>
      </c>
      <c r="AY923">
        <v>37.681223010175302</v>
      </c>
      <c r="AZ923">
        <v>74.076552500000005</v>
      </c>
      <c r="BA923">
        <v>1570.816296</v>
      </c>
      <c r="BB923">
        <v>113.03819261310997</v>
      </c>
      <c r="BC923">
        <v>107.9475998628004</v>
      </c>
      <c r="BD923">
        <v>59.320554385338923</v>
      </c>
      <c r="BE923">
        <v>56.649096384131212</v>
      </c>
      <c r="BF923">
        <v>995</v>
      </c>
      <c r="BG923" t="s">
        <v>14594</v>
      </c>
      <c r="BH923" t="s">
        <v>14595</v>
      </c>
      <c r="BI923">
        <v>8522</v>
      </c>
      <c r="BJ923" s="1">
        <v>45122</v>
      </c>
      <c r="BK923">
        <v>12.22063</v>
      </c>
    </row>
    <row r="924" spans="1:63" x14ac:dyDescent="0.25">
      <c r="A924">
        <v>8784</v>
      </c>
      <c r="B924" t="s">
        <v>14596</v>
      </c>
      <c r="C924" t="s">
        <v>14597</v>
      </c>
      <c r="D924" t="s">
        <v>14598</v>
      </c>
      <c r="F924" s="1">
        <v>44455</v>
      </c>
      <c r="G924" s="1">
        <v>44515</v>
      </c>
      <c r="H924" t="s">
        <v>98</v>
      </c>
      <c r="I924" t="s">
        <v>639</v>
      </c>
      <c r="J924" t="s">
        <v>2394</v>
      </c>
      <c r="K924" t="s">
        <v>303</v>
      </c>
      <c r="L924" t="s">
        <v>100</v>
      </c>
      <c r="P924" t="s">
        <v>2363</v>
      </c>
      <c r="Q924" t="s">
        <v>2364</v>
      </c>
      <c r="R924" t="s">
        <v>1748</v>
      </c>
      <c r="S924" t="s">
        <v>2365</v>
      </c>
      <c r="T924" t="s">
        <v>2240</v>
      </c>
      <c r="U924" t="s">
        <v>2241</v>
      </c>
      <c r="V924" t="s">
        <v>1776</v>
      </c>
      <c r="W924" t="s">
        <v>1777</v>
      </c>
      <c r="X924" t="s">
        <v>1778</v>
      </c>
      <c r="Y924" t="s">
        <v>1671</v>
      </c>
      <c r="Z924">
        <v>467</v>
      </c>
      <c r="AA924" t="s">
        <v>1756</v>
      </c>
      <c r="AB924" t="s">
        <v>1757</v>
      </c>
      <c r="AC924" t="s">
        <v>1758</v>
      </c>
      <c r="AD924" t="s">
        <v>1675</v>
      </c>
      <c r="AE924" s="4"/>
      <c r="AR924">
        <v>0.18</v>
      </c>
      <c r="AS924" t="s">
        <v>890</v>
      </c>
      <c r="AT924">
        <v>0</v>
      </c>
      <c r="AU924">
        <v>0</v>
      </c>
      <c r="AV924">
        <v>0</v>
      </c>
      <c r="AX924">
        <v>1047.3163102341841</v>
      </c>
      <c r="AY924">
        <v>159.99405469447083</v>
      </c>
      <c r="AZ924">
        <v>1011.3270583919999</v>
      </c>
      <c r="BA924">
        <v>757.0241666666667</v>
      </c>
      <c r="BB924">
        <v>0</v>
      </c>
      <c r="BC924">
        <v>0</v>
      </c>
      <c r="BD924">
        <v>0</v>
      </c>
      <c r="BE924">
        <v>0</v>
      </c>
      <c r="BF924">
        <v>220</v>
      </c>
      <c r="BJ924" s="1"/>
    </row>
    <row r="925" spans="1:63" x14ac:dyDescent="0.25">
      <c r="A925">
        <v>8785</v>
      </c>
      <c r="B925" t="s">
        <v>14599</v>
      </c>
      <c r="C925" t="s">
        <v>14600</v>
      </c>
      <c r="D925" t="s">
        <v>14601</v>
      </c>
      <c r="E925" t="s">
        <v>9587</v>
      </c>
      <c r="F925" s="1">
        <v>44228</v>
      </c>
      <c r="G925" s="1">
        <v>44228</v>
      </c>
      <c r="H925" t="s">
        <v>131</v>
      </c>
      <c r="I925" t="s">
        <v>616</v>
      </c>
      <c r="J925" t="s">
        <v>5920</v>
      </c>
      <c r="K925" t="s">
        <v>67</v>
      </c>
      <c r="L925" t="s">
        <v>67</v>
      </c>
      <c r="M925" t="s">
        <v>69</v>
      </c>
      <c r="N925" t="s">
        <v>9382</v>
      </c>
      <c r="P925" t="s">
        <v>14602</v>
      </c>
      <c r="Q925" t="s">
        <v>14603</v>
      </c>
      <c r="R925" t="s">
        <v>9169</v>
      </c>
      <c r="S925" t="s">
        <v>14604</v>
      </c>
      <c r="T925" t="s">
        <v>9591</v>
      </c>
      <c r="U925" t="s">
        <v>9592</v>
      </c>
      <c r="V925" t="s">
        <v>9386</v>
      </c>
      <c r="W925" t="s">
        <v>9387</v>
      </c>
      <c r="X925" t="s">
        <v>9388</v>
      </c>
      <c r="Y925" t="s">
        <v>1755</v>
      </c>
      <c r="Z925">
        <v>486</v>
      </c>
      <c r="AA925" t="s">
        <v>9202</v>
      </c>
      <c r="AB925" t="s">
        <v>9203</v>
      </c>
      <c r="AC925" t="s">
        <v>9204</v>
      </c>
      <c r="AD925" t="s">
        <v>8926</v>
      </c>
      <c r="AE925" s="4" t="s">
        <v>2830</v>
      </c>
      <c r="AH925" t="s">
        <v>14605</v>
      </c>
      <c r="AI925" t="s">
        <v>14606</v>
      </c>
      <c r="AJ925" t="s">
        <v>14607</v>
      </c>
      <c r="AK925" t="s">
        <v>14608</v>
      </c>
      <c r="AL925" t="s">
        <v>14609</v>
      </c>
      <c r="AM925" t="s">
        <v>14610</v>
      </c>
      <c r="AN925" t="s">
        <v>14611</v>
      </c>
      <c r="AO925" t="s">
        <v>9600</v>
      </c>
      <c r="AP925" t="s">
        <v>14612</v>
      </c>
      <c r="AQ925" t="s">
        <v>14613</v>
      </c>
      <c r="AR925">
        <v>1</v>
      </c>
      <c r="AS925" t="s">
        <v>94</v>
      </c>
      <c r="AT925">
        <v>0</v>
      </c>
      <c r="AU925">
        <v>64857.086822931829</v>
      </c>
      <c r="AV925">
        <v>64814.327553258787</v>
      </c>
      <c r="AW925">
        <v>68.257099999999994</v>
      </c>
      <c r="AX925">
        <v>264.949937796548</v>
      </c>
      <c r="AY925">
        <v>681.20709899741871</v>
      </c>
      <c r="AZ925">
        <v>288.04299999999995</v>
      </c>
      <c r="BA925">
        <v>0</v>
      </c>
      <c r="BC925">
        <v>225.16459980951396</v>
      </c>
      <c r="BE925">
        <v>225.01615228718902</v>
      </c>
      <c r="BF925">
        <v>-67</v>
      </c>
      <c r="BG925" t="s">
        <v>14614</v>
      </c>
      <c r="BJ925" s="1"/>
    </row>
    <row r="926" spans="1:63" x14ac:dyDescent="0.25">
      <c r="A926">
        <v>8786</v>
      </c>
      <c r="B926" t="s">
        <v>14615</v>
      </c>
      <c r="C926" t="s">
        <v>14616</v>
      </c>
      <c r="D926" t="s">
        <v>14617</v>
      </c>
      <c r="E926" t="s">
        <v>9587</v>
      </c>
      <c r="F926" s="1">
        <v>44562</v>
      </c>
      <c r="G926" s="1">
        <v>44562</v>
      </c>
      <c r="H926" t="s">
        <v>119</v>
      </c>
      <c r="I926" t="s">
        <v>616</v>
      </c>
      <c r="J926" t="s">
        <v>5920</v>
      </c>
      <c r="K926" t="s">
        <v>68</v>
      </c>
      <c r="L926" t="s">
        <v>100</v>
      </c>
      <c r="M926" t="s">
        <v>69</v>
      </c>
      <c r="N926" t="s">
        <v>9382</v>
      </c>
      <c r="P926" t="s">
        <v>9588</v>
      </c>
      <c r="Q926" t="s">
        <v>9589</v>
      </c>
      <c r="R926" t="s">
        <v>9512</v>
      </c>
      <c r="S926" t="s">
        <v>9590</v>
      </c>
      <c r="T926" t="s">
        <v>9591</v>
      </c>
      <c r="U926" t="s">
        <v>9592</v>
      </c>
      <c r="V926" t="s">
        <v>9386</v>
      </c>
      <c r="W926" t="s">
        <v>9387</v>
      </c>
      <c r="X926" t="s">
        <v>9388</v>
      </c>
      <c r="Y926" t="s">
        <v>1755</v>
      </c>
      <c r="Z926">
        <v>486</v>
      </c>
      <c r="AA926" t="s">
        <v>9202</v>
      </c>
      <c r="AB926" t="s">
        <v>9203</v>
      </c>
      <c r="AC926" t="s">
        <v>9204</v>
      </c>
      <c r="AD926" t="s">
        <v>8926</v>
      </c>
      <c r="AE926" s="4" t="s">
        <v>14618</v>
      </c>
      <c r="AH926" t="s">
        <v>14619</v>
      </c>
      <c r="AI926" t="s">
        <v>14620</v>
      </c>
      <c r="AJ926" t="s">
        <v>14621</v>
      </c>
      <c r="AK926" t="s">
        <v>14622</v>
      </c>
      <c r="AL926" t="s">
        <v>14623</v>
      </c>
      <c r="AM926" t="s">
        <v>14624</v>
      </c>
      <c r="AN926" t="s">
        <v>14625</v>
      </c>
      <c r="AO926" t="s">
        <v>9600</v>
      </c>
      <c r="AP926" t="s">
        <v>14626</v>
      </c>
      <c r="AQ926" t="s">
        <v>14627</v>
      </c>
      <c r="AR926">
        <v>0.48</v>
      </c>
      <c r="AS926" t="s">
        <v>154</v>
      </c>
      <c r="AT926">
        <v>1</v>
      </c>
      <c r="AU926">
        <v>92442.685953808061</v>
      </c>
      <c r="AV926">
        <v>60902.544136281998</v>
      </c>
      <c r="AW926">
        <v>1385.5612399999998</v>
      </c>
      <c r="AX926">
        <v>1582.2540777965478</v>
      </c>
      <c r="AY926">
        <v>681.20709899741871</v>
      </c>
      <c r="AZ926">
        <v>381.72915999999992</v>
      </c>
      <c r="BA926">
        <v>737.96769999999992</v>
      </c>
      <c r="BB926">
        <v>125.26657461269387</v>
      </c>
      <c r="BC926">
        <v>82.560458331380943</v>
      </c>
      <c r="BD926">
        <v>82.527384513281561</v>
      </c>
      <c r="BE926">
        <v>54.391993326016831</v>
      </c>
      <c r="BF926">
        <v>267</v>
      </c>
      <c r="BG926" t="s">
        <v>14628</v>
      </c>
      <c r="BH926" t="s">
        <v>14628</v>
      </c>
      <c r="BJ926" s="1"/>
      <c r="BK926">
        <v>93.686160000000001</v>
      </c>
    </row>
    <row r="927" spans="1:63" ht="30" x14ac:dyDescent="0.25">
      <c r="A927">
        <v>8787</v>
      </c>
      <c r="B927" t="s">
        <v>14629</v>
      </c>
      <c r="C927" t="s">
        <v>14630</v>
      </c>
      <c r="D927" t="s">
        <v>14630</v>
      </c>
      <c r="E927" t="s">
        <v>14631</v>
      </c>
      <c r="F927" s="1">
        <v>44824</v>
      </c>
      <c r="G927" s="1">
        <v>45127</v>
      </c>
      <c r="H927" t="s">
        <v>119</v>
      </c>
      <c r="I927" t="s">
        <v>66</v>
      </c>
      <c r="K927" t="s">
        <v>303</v>
      </c>
      <c r="L927" t="s">
        <v>99</v>
      </c>
      <c r="M927" t="s">
        <v>69</v>
      </c>
      <c r="N927" t="s">
        <v>7838</v>
      </c>
      <c r="O927" t="s">
        <v>14632</v>
      </c>
      <c r="P927" t="s">
        <v>13768</v>
      </c>
      <c r="Q927" t="s">
        <v>13769</v>
      </c>
      <c r="R927" t="s">
        <v>5395</v>
      </c>
      <c r="S927" t="s">
        <v>13770</v>
      </c>
      <c r="T927" t="s">
        <v>7840</v>
      </c>
      <c r="U927" t="s">
        <v>7841</v>
      </c>
      <c r="V927" t="s">
        <v>7842</v>
      </c>
      <c r="W927" t="s">
        <v>7843</v>
      </c>
      <c r="Z927">
        <v>474</v>
      </c>
      <c r="AA927" t="s">
        <v>346</v>
      </c>
      <c r="AB927" t="s">
        <v>347</v>
      </c>
      <c r="AC927" t="s">
        <v>348</v>
      </c>
      <c r="AD927" t="s">
        <v>82</v>
      </c>
      <c r="AE927" s="4" t="s">
        <v>14633</v>
      </c>
      <c r="AF927" s="2">
        <v>4320000</v>
      </c>
      <c r="AG927" t="s">
        <v>19447</v>
      </c>
      <c r="AH927" t="s">
        <v>14634</v>
      </c>
      <c r="AI927" t="s">
        <v>14635</v>
      </c>
      <c r="AJ927" t="s">
        <v>14636</v>
      </c>
      <c r="AK927" t="s">
        <v>14637</v>
      </c>
      <c r="AL927" t="s">
        <v>14638</v>
      </c>
      <c r="AM927" t="s">
        <v>14639</v>
      </c>
      <c r="AN927" t="s">
        <v>14640</v>
      </c>
      <c r="AO927" t="s">
        <v>14641</v>
      </c>
      <c r="AP927" t="s">
        <v>14642</v>
      </c>
      <c r="AQ927" t="s">
        <v>14643</v>
      </c>
      <c r="AR927">
        <v>0.15</v>
      </c>
      <c r="AS927" t="s">
        <v>94</v>
      </c>
      <c r="AT927">
        <v>0</v>
      </c>
      <c r="AU927">
        <v>6772.5992901411937</v>
      </c>
      <c r="AV927">
        <v>1294.4044822662911</v>
      </c>
      <c r="AW927">
        <v>1917.4060199999999</v>
      </c>
      <c r="AX927">
        <v>1462.80412</v>
      </c>
      <c r="AY927">
        <v>1000.1617391116557</v>
      </c>
      <c r="AZ927">
        <v>2785.3212600000002</v>
      </c>
      <c r="BA927">
        <v>628.05611999999996</v>
      </c>
      <c r="BB927">
        <v>10.783430133824973</v>
      </c>
      <c r="BC927">
        <v>1.9841343444249324</v>
      </c>
      <c r="BD927">
        <v>2.0609694596500243</v>
      </c>
      <c r="BE927">
        <v>0.37921516965882368</v>
      </c>
      <c r="BF927">
        <v>832</v>
      </c>
      <c r="BG927" t="s">
        <v>14644</v>
      </c>
      <c r="BH927" t="s">
        <v>14645</v>
      </c>
      <c r="BJ927" s="1"/>
      <c r="BK927">
        <v>85.867339999999999</v>
      </c>
    </row>
    <row r="928" spans="1:63" ht="75" x14ac:dyDescent="0.25">
      <c r="A928">
        <v>8789</v>
      </c>
      <c r="B928" t="s">
        <v>14646</v>
      </c>
      <c r="C928" t="s">
        <v>14647</v>
      </c>
      <c r="D928" t="s">
        <v>14648</v>
      </c>
      <c r="E928" t="s">
        <v>14649</v>
      </c>
      <c r="F928" s="1">
        <v>44894</v>
      </c>
      <c r="G928" s="1">
        <v>44894</v>
      </c>
      <c r="H928" t="s">
        <v>98</v>
      </c>
      <c r="I928" t="s">
        <v>639</v>
      </c>
      <c r="K928" t="s">
        <v>303</v>
      </c>
      <c r="L928" t="s">
        <v>99</v>
      </c>
      <c r="M928" t="s">
        <v>303</v>
      </c>
      <c r="N928" t="s">
        <v>5583</v>
      </c>
      <c r="P928" t="s">
        <v>4475</v>
      </c>
      <c r="Q928" t="s">
        <v>4476</v>
      </c>
      <c r="R928" t="s">
        <v>1703</v>
      </c>
      <c r="S928" t="s">
        <v>4477</v>
      </c>
      <c r="T928" t="s">
        <v>4427</v>
      </c>
      <c r="U928" t="s">
        <v>4428</v>
      </c>
      <c r="V928" t="s">
        <v>3286</v>
      </c>
      <c r="W928" t="s">
        <v>3287</v>
      </c>
      <c r="X928" t="s">
        <v>3288</v>
      </c>
      <c r="Y928" t="s">
        <v>109</v>
      </c>
      <c r="Z928">
        <v>465</v>
      </c>
      <c r="AA928" t="s">
        <v>1707</v>
      </c>
      <c r="AB928" t="s">
        <v>1708</v>
      </c>
      <c r="AC928" t="s">
        <v>1709</v>
      </c>
      <c r="AD928" t="s">
        <v>1675</v>
      </c>
      <c r="AE928" s="4" t="s">
        <v>14650</v>
      </c>
      <c r="AH928" t="s">
        <v>14651</v>
      </c>
      <c r="AI928" t="s">
        <v>14652</v>
      </c>
      <c r="AJ928" t="s">
        <v>14653</v>
      </c>
      <c r="AK928" t="s">
        <v>14654</v>
      </c>
      <c r="AL928" t="s">
        <v>14655</v>
      </c>
      <c r="AM928" t="s">
        <v>14656</v>
      </c>
      <c r="AN928" t="s">
        <v>14657</v>
      </c>
      <c r="AO928" t="s">
        <v>14649</v>
      </c>
      <c r="AP928" t="s">
        <v>14658</v>
      </c>
      <c r="AQ928" t="s">
        <v>14659</v>
      </c>
      <c r="AR928">
        <v>0.15</v>
      </c>
      <c r="AS928" t="s">
        <v>94</v>
      </c>
      <c r="AT928">
        <v>0</v>
      </c>
      <c r="AU928">
        <v>173636.93396582484</v>
      </c>
      <c r="AV928">
        <v>55993.732799906647</v>
      </c>
      <c r="AW928">
        <v>3193.8069599999999</v>
      </c>
      <c r="AX928">
        <v>2995.8510460337134</v>
      </c>
      <c r="AY928">
        <v>563.56412300445481</v>
      </c>
      <c r="AZ928">
        <v>806.16048000000001</v>
      </c>
      <c r="BA928">
        <v>2073.3101999999999</v>
      </c>
      <c r="BB928">
        <v>83.748651777155587</v>
      </c>
      <c r="BC928">
        <v>60.301685018659342</v>
      </c>
      <c r="BD928">
        <v>27.006924868216363</v>
      </c>
      <c r="BE928">
        <v>19.44584231707011</v>
      </c>
      <c r="BF928">
        <v>599</v>
      </c>
      <c r="BG928" t="s">
        <v>14660</v>
      </c>
      <c r="BH928" t="s">
        <v>14661</v>
      </c>
      <c r="BJ928" s="1"/>
    </row>
    <row r="929" spans="1:63" x14ac:dyDescent="0.25">
      <c r="A929">
        <v>8790</v>
      </c>
      <c r="B929" t="s">
        <v>14662</v>
      </c>
      <c r="C929" t="s">
        <v>14663</v>
      </c>
      <c r="D929" t="s">
        <v>14664</v>
      </c>
      <c r="E929" t="s">
        <v>14665</v>
      </c>
      <c r="F929" s="1">
        <v>44895</v>
      </c>
      <c r="G929" s="1">
        <v>45135</v>
      </c>
      <c r="H929" t="s">
        <v>119</v>
      </c>
      <c r="I929" t="s">
        <v>639</v>
      </c>
      <c r="K929" t="s">
        <v>100</v>
      </c>
      <c r="L929" t="s">
        <v>100</v>
      </c>
      <c r="M929" t="s">
        <v>120</v>
      </c>
      <c r="N929" t="s">
        <v>2869</v>
      </c>
      <c r="P929" t="s">
        <v>6086</v>
      </c>
      <c r="Q929" t="s">
        <v>6087</v>
      </c>
      <c r="R929" t="s">
        <v>137</v>
      </c>
      <c r="S929" t="s">
        <v>6088</v>
      </c>
      <c r="T929" t="s">
        <v>6089</v>
      </c>
      <c r="U929" t="s">
        <v>6090</v>
      </c>
      <c r="V929" t="s">
        <v>3286</v>
      </c>
      <c r="W929" t="s">
        <v>3287</v>
      </c>
      <c r="X929" t="s">
        <v>3288</v>
      </c>
      <c r="Y929" t="s">
        <v>109</v>
      </c>
      <c r="Z929">
        <v>465</v>
      </c>
      <c r="AA929" t="s">
        <v>1707</v>
      </c>
      <c r="AB929" t="s">
        <v>1708</v>
      </c>
      <c r="AC929" t="s">
        <v>1709</v>
      </c>
      <c r="AD929" t="s">
        <v>1675</v>
      </c>
      <c r="AE929" s="4" t="s">
        <v>6091</v>
      </c>
      <c r="AF929" s="2">
        <v>1125000</v>
      </c>
      <c r="AG929" t="s">
        <v>19447</v>
      </c>
      <c r="AH929" t="s">
        <v>14666</v>
      </c>
      <c r="AI929" t="s">
        <v>14667</v>
      </c>
      <c r="AJ929" t="s">
        <v>14668</v>
      </c>
      <c r="AK929" t="s">
        <v>6095</v>
      </c>
      <c r="AL929" t="s">
        <v>14669</v>
      </c>
      <c r="AM929" t="s">
        <v>14670</v>
      </c>
      <c r="AN929" t="s">
        <v>14671</v>
      </c>
      <c r="AO929" t="s">
        <v>14672</v>
      </c>
      <c r="AP929" t="s">
        <v>14673</v>
      </c>
      <c r="AQ929" t="s">
        <v>14674</v>
      </c>
      <c r="AR929">
        <v>0.36</v>
      </c>
      <c r="AS929" t="s">
        <v>94</v>
      </c>
      <c r="AT929">
        <v>0</v>
      </c>
      <c r="AU929">
        <v>45315.640050882066</v>
      </c>
      <c r="AV929">
        <v>25316.871210234727</v>
      </c>
      <c r="AW929">
        <v>4918.3468389</v>
      </c>
      <c r="AX929">
        <v>2225.8777407884781</v>
      </c>
      <c r="AY929">
        <v>299.12277499771045</v>
      </c>
      <c r="AZ929">
        <v>565.11482000000001</v>
      </c>
      <c r="BA929">
        <v>1837.0769445000001</v>
      </c>
      <c r="BB929">
        <v>24.667252063966046</v>
      </c>
      <c r="BC929">
        <v>18.864289154831152</v>
      </c>
      <c r="BD929">
        <v>13.781061966963641</v>
      </c>
      <c r="BE929">
        <v>10.53907168627075</v>
      </c>
      <c r="BF929">
        <v>840</v>
      </c>
      <c r="BG929" t="s">
        <v>14675</v>
      </c>
      <c r="BH929" t="s">
        <v>14676</v>
      </c>
      <c r="BJ929" s="1"/>
      <c r="BK929">
        <v>1.1772499999999999</v>
      </c>
    </row>
    <row r="930" spans="1:63" ht="45" x14ac:dyDescent="0.25">
      <c r="A930">
        <v>8791</v>
      </c>
      <c r="B930" t="s">
        <v>14677</v>
      </c>
      <c r="C930" t="s">
        <v>14678</v>
      </c>
      <c r="D930" t="s">
        <v>14679</v>
      </c>
      <c r="E930" t="s">
        <v>14680</v>
      </c>
      <c r="F930" s="1">
        <v>44771</v>
      </c>
      <c r="G930" s="1">
        <v>45135</v>
      </c>
      <c r="H930" t="s">
        <v>119</v>
      </c>
      <c r="I930" t="s">
        <v>639</v>
      </c>
      <c r="K930" t="s">
        <v>133</v>
      </c>
      <c r="L930" t="s">
        <v>100</v>
      </c>
      <c r="M930" t="s">
        <v>120</v>
      </c>
      <c r="N930" t="s">
        <v>2869</v>
      </c>
      <c r="P930" t="s">
        <v>6105</v>
      </c>
      <c r="Q930" t="s">
        <v>6106</v>
      </c>
      <c r="R930" t="s">
        <v>137</v>
      </c>
      <c r="S930" t="s">
        <v>6107</v>
      </c>
      <c r="T930" t="s">
        <v>3284</v>
      </c>
      <c r="U930" t="s">
        <v>3285</v>
      </c>
      <c r="V930" t="s">
        <v>3286</v>
      </c>
      <c r="W930" t="s">
        <v>3287</v>
      </c>
      <c r="X930" t="s">
        <v>3288</v>
      </c>
      <c r="Y930" t="s">
        <v>109</v>
      </c>
      <c r="Z930">
        <v>465</v>
      </c>
      <c r="AA930" t="s">
        <v>1707</v>
      </c>
      <c r="AB930" t="s">
        <v>1708</v>
      </c>
      <c r="AC930" t="s">
        <v>1709</v>
      </c>
      <c r="AD930" t="s">
        <v>1675</v>
      </c>
      <c r="AE930" s="4" t="s">
        <v>14681</v>
      </c>
      <c r="AF930" s="8">
        <v>3380000</v>
      </c>
      <c r="AG930" t="s">
        <v>19447</v>
      </c>
      <c r="AH930" t="s">
        <v>14682</v>
      </c>
      <c r="AI930" t="s">
        <v>14683</v>
      </c>
      <c r="AJ930" t="s">
        <v>14684</v>
      </c>
      <c r="AK930" t="s">
        <v>14685</v>
      </c>
      <c r="AL930" t="s">
        <v>14686</v>
      </c>
      <c r="AM930" t="s">
        <v>14687</v>
      </c>
      <c r="AN930" t="s">
        <v>14688</v>
      </c>
      <c r="AO930" t="s">
        <v>6132</v>
      </c>
      <c r="AP930" t="s">
        <v>14689</v>
      </c>
      <c r="AQ930" t="s">
        <v>14679</v>
      </c>
      <c r="AR930">
        <v>0.42</v>
      </c>
      <c r="AS930" t="s">
        <v>94</v>
      </c>
      <c r="AT930">
        <v>0</v>
      </c>
      <c r="AU930">
        <v>15600.008126610937</v>
      </c>
      <c r="AV930">
        <v>9239.1251272531717</v>
      </c>
      <c r="AW930">
        <v>2742.2352000001715</v>
      </c>
      <c r="AX930">
        <v>1081.8920733335049</v>
      </c>
      <c r="AY930">
        <v>128.12379859978967</v>
      </c>
      <c r="AZ930">
        <v>135.93016666666665</v>
      </c>
      <c r="BA930">
        <v>228.5611700001715</v>
      </c>
      <c r="BB930">
        <v>68.253098838263881</v>
      </c>
      <c r="BC930">
        <v>42.799393448602224</v>
      </c>
      <c r="BD930">
        <v>40.422986665872592</v>
      </c>
      <c r="BE930">
        <v>25.347996503132684</v>
      </c>
      <c r="BF930">
        <v>840</v>
      </c>
      <c r="BG930" t="s">
        <v>14690</v>
      </c>
      <c r="BH930" t="s">
        <v>14691</v>
      </c>
      <c r="BJ930" s="1"/>
      <c r="BK930">
        <v>13.080730000000001</v>
      </c>
    </row>
    <row r="931" spans="1:63" ht="16.5" x14ac:dyDescent="0.25">
      <c r="A931">
        <v>8792</v>
      </c>
      <c r="B931" t="s">
        <v>14692</v>
      </c>
      <c r="C931" t="s">
        <v>14693</v>
      </c>
      <c r="D931" t="s">
        <v>14694</v>
      </c>
      <c r="E931" t="s">
        <v>14695</v>
      </c>
      <c r="F931" s="1">
        <v>44926</v>
      </c>
      <c r="G931" s="1">
        <v>45138</v>
      </c>
      <c r="H931" t="s">
        <v>119</v>
      </c>
      <c r="I931" t="s">
        <v>639</v>
      </c>
      <c r="K931" t="s">
        <v>120</v>
      </c>
      <c r="L931" t="s">
        <v>99</v>
      </c>
      <c r="M931" t="s">
        <v>303</v>
      </c>
      <c r="N931" t="s">
        <v>2812</v>
      </c>
      <c r="P931" t="s">
        <v>5242</v>
      </c>
      <c r="Q931" t="s">
        <v>5243</v>
      </c>
      <c r="R931" t="s">
        <v>817</v>
      </c>
      <c r="S931" t="s">
        <v>5244</v>
      </c>
      <c r="T931" t="s">
        <v>5224</v>
      </c>
      <c r="U931" t="s">
        <v>5225</v>
      </c>
      <c r="V931" t="s">
        <v>1776</v>
      </c>
      <c r="W931" t="s">
        <v>1777</v>
      </c>
      <c r="X931" t="s">
        <v>1778</v>
      </c>
      <c r="Y931" t="s">
        <v>1671</v>
      </c>
      <c r="Z931">
        <v>465</v>
      </c>
      <c r="AA931" t="s">
        <v>1707</v>
      </c>
      <c r="AB931" t="s">
        <v>1708</v>
      </c>
      <c r="AC931" t="s">
        <v>1709</v>
      </c>
      <c r="AD931" t="s">
        <v>1675</v>
      </c>
      <c r="AE931" s="4" t="s">
        <v>14696</v>
      </c>
      <c r="AF931" s="8">
        <v>2600000</v>
      </c>
      <c r="AG931" t="s">
        <v>19447</v>
      </c>
      <c r="AH931" t="s">
        <v>14697</v>
      </c>
      <c r="AI931" t="s">
        <v>14698</v>
      </c>
      <c r="AJ931" t="s">
        <v>14699</v>
      </c>
      <c r="AK931" t="s">
        <v>14700</v>
      </c>
      <c r="AL931" t="s">
        <v>14701</v>
      </c>
      <c r="AM931" t="s">
        <v>14702</v>
      </c>
      <c r="AN931" t="s">
        <v>14703</v>
      </c>
      <c r="AO931" t="s">
        <v>14704</v>
      </c>
      <c r="AP931" t="s">
        <v>14701</v>
      </c>
      <c r="AQ931" t="s">
        <v>14705</v>
      </c>
      <c r="AR931">
        <v>0.1</v>
      </c>
      <c r="AS931" t="s">
        <v>94</v>
      </c>
      <c r="AT931">
        <v>0</v>
      </c>
      <c r="AU931">
        <v>50138.87518082976</v>
      </c>
      <c r="AV931">
        <v>12008.138435415432</v>
      </c>
      <c r="AW931">
        <v>2922.3322017999999</v>
      </c>
      <c r="AX931">
        <v>1435.18133214713</v>
      </c>
      <c r="AY931">
        <v>133.03658246882148</v>
      </c>
      <c r="AZ931">
        <v>547.41721999999993</v>
      </c>
      <c r="BA931">
        <v>209.32128320000001</v>
      </c>
      <c r="BB931">
        <v>239.53070807866021</v>
      </c>
      <c r="BC931">
        <v>66.256540362105042</v>
      </c>
      <c r="BD931">
        <v>57.36702093471321</v>
      </c>
      <c r="BE931">
        <v>15.868279973381735</v>
      </c>
      <c r="BF931">
        <v>843</v>
      </c>
      <c r="BG931" t="s">
        <v>14706</v>
      </c>
      <c r="BH931" t="s">
        <v>14707</v>
      </c>
      <c r="BJ931" s="1"/>
      <c r="BK931">
        <v>8.7897400000000001</v>
      </c>
    </row>
    <row r="932" spans="1:63" x14ac:dyDescent="0.25">
      <c r="A932">
        <v>8793</v>
      </c>
      <c r="B932" t="s">
        <v>14708</v>
      </c>
      <c r="C932" t="s">
        <v>14709</v>
      </c>
      <c r="D932" t="s">
        <v>14710</v>
      </c>
      <c r="E932" t="s">
        <v>14711</v>
      </c>
      <c r="F932" s="1">
        <v>44074</v>
      </c>
      <c r="G932" s="1">
        <v>44530</v>
      </c>
      <c r="H932" t="s">
        <v>119</v>
      </c>
      <c r="I932" t="s">
        <v>639</v>
      </c>
      <c r="J932" t="s">
        <v>1959</v>
      </c>
      <c r="K932" t="s">
        <v>67</v>
      </c>
      <c r="L932" t="s">
        <v>132</v>
      </c>
      <c r="M932" t="s">
        <v>120</v>
      </c>
      <c r="N932" t="s">
        <v>1084</v>
      </c>
      <c r="P932" t="s">
        <v>6068</v>
      </c>
      <c r="Q932" t="s">
        <v>6069</v>
      </c>
      <c r="R932" t="s">
        <v>137</v>
      </c>
      <c r="S932" t="s">
        <v>6070</v>
      </c>
      <c r="T932" t="s">
        <v>4427</v>
      </c>
      <c r="U932" t="s">
        <v>4428</v>
      </c>
      <c r="V932" t="s">
        <v>3286</v>
      </c>
      <c r="W932" t="s">
        <v>3287</v>
      </c>
      <c r="X932" t="s">
        <v>3288</v>
      </c>
      <c r="Y932" t="s">
        <v>109</v>
      </c>
      <c r="Z932">
        <v>465</v>
      </c>
      <c r="AA932" t="s">
        <v>1707</v>
      </c>
      <c r="AB932" t="s">
        <v>1708</v>
      </c>
      <c r="AC932" t="s">
        <v>1709</v>
      </c>
      <c r="AD932" t="s">
        <v>1675</v>
      </c>
      <c r="AE932" s="4" t="s">
        <v>14712</v>
      </c>
      <c r="AH932" t="s">
        <v>14713</v>
      </c>
      <c r="AI932" t="s">
        <v>14714</v>
      </c>
      <c r="AJ932" t="s">
        <v>14715</v>
      </c>
      <c r="AK932" t="s">
        <v>14716</v>
      </c>
      <c r="AL932" t="s">
        <v>14717</v>
      </c>
      <c r="AM932" t="s">
        <v>14718</v>
      </c>
      <c r="AN932" t="s">
        <v>14719</v>
      </c>
      <c r="AO932" t="s">
        <v>14720</v>
      </c>
      <c r="AP932" t="s">
        <v>14721</v>
      </c>
      <c r="AQ932" t="s">
        <v>14722</v>
      </c>
      <c r="AR932">
        <v>0.9</v>
      </c>
      <c r="AS932" t="s">
        <v>94</v>
      </c>
      <c r="AT932">
        <v>0</v>
      </c>
      <c r="AU932">
        <v>39451.347229313244</v>
      </c>
      <c r="AV932">
        <v>38971.126685748961</v>
      </c>
      <c r="AW932">
        <v>766.58141999999998</v>
      </c>
      <c r="AX932">
        <v>1092.6516391206342</v>
      </c>
      <c r="AY932">
        <v>260.55314470566702</v>
      </c>
      <c r="AZ932">
        <v>1417.1633124999998</v>
      </c>
      <c r="BA932">
        <v>695.99181999999996</v>
      </c>
      <c r="BB932">
        <v>56.683636352670412</v>
      </c>
      <c r="BC932">
        <v>18.669404163734882</v>
      </c>
      <c r="BD932">
        <v>55.993656198069914</v>
      </c>
      <c r="BE932">
        <v>18.442151305589942</v>
      </c>
      <c r="BF932">
        <v>235</v>
      </c>
      <c r="BG932" t="s">
        <v>14723</v>
      </c>
      <c r="BH932" t="s">
        <v>14724</v>
      </c>
      <c r="BJ932" s="1"/>
      <c r="BK932">
        <v>36.92033</v>
      </c>
    </row>
    <row r="933" spans="1:63" ht="16.5" x14ac:dyDescent="0.25">
      <c r="A933">
        <v>8794</v>
      </c>
      <c r="B933" t="s">
        <v>14725</v>
      </c>
      <c r="C933" t="s">
        <v>14726</v>
      </c>
      <c r="D933" t="s">
        <v>14727</v>
      </c>
      <c r="E933" t="s">
        <v>6051</v>
      </c>
      <c r="F933" s="1">
        <v>44530</v>
      </c>
      <c r="G933" s="1">
        <v>44530</v>
      </c>
      <c r="H933" t="s">
        <v>119</v>
      </c>
      <c r="I933" t="s">
        <v>639</v>
      </c>
      <c r="J933" t="s">
        <v>1959</v>
      </c>
      <c r="K933" t="s">
        <v>67</v>
      </c>
      <c r="L933" t="s">
        <v>68</v>
      </c>
      <c r="M933" t="s">
        <v>120</v>
      </c>
      <c r="N933" t="s">
        <v>1084</v>
      </c>
      <c r="P933" t="s">
        <v>6105</v>
      </c>
      <c r="Q933" t="s">
        <v>6106</v>
      </c>
      <c r="R933" t="s">
        <v>137</v>
      </c>
      <c r="S933" t="s">
        <v>6107</v>
      </c>
      <c r="T933" t="s">
        <v>4427</v>
      </c>
      <c r="U933" t="s">
        <v>4428</v>
      </c>
      <c r="V933" t="s">
        <v>3286</v>
      </c>
      <c r="W933" t="s">
        <v>3287</v>
      </c>
      <c r="X933" t="s">
        <v>3288</v>
      </c>
      <c r="Y933" t="s">
        <v>109</v>
      </c>
      <c r="Z933">
        <v>465</v>
      </c>
      <c r="AA933" t="s">
        <v>1707</v>
      </c>
      <c r="AB933" t="s">
        <v>1708</v>
      </c>
      <c r="AC933" t="s">
        <v>1709</v>
      </c>
      <c r="AD933" t="s">
        <v>1675</v>
      </c>
      <c r="AE933" s="4" t="s">
        <v>14728</v>
      </c>
      <c r="AF933" s="8">
        <v>700000</v>
      </c>
      <c r="AG933" t="s">
        <v>19447</v>
      </c>
      <c r="AH933" t="s">
        <v>14729</v>
      </c>
      <c r="AI933" t="s">
        <v>14730</v>
      </c>
      <c r="AJ933" t="s">
        <v>14731</v>
      </c>
      <c r="AK933" t="s">
        <v>14732</v>
      </c>
      <c r="AL933" t="s">
        <v>14733</v>
      </c>
      <c r="AM933" t="s">
        <v>6060</v>
      </c>
      <c r="AN933" t="s">
        <v>6051</v>
      </c>
      <c r="AO933" t="s">
        <v>14734</v>
      </c>
      <c r="AP933" t="s">
        <v>6062</v>
      </c>
      <c r="AQ933" t="s">
        <v>14735</v>
      </c>
      <c r="AR933">
        <v>0.8</v>
      </c>
      <c r="AS933" t="s">
        <v>94</v>
      </c>
      <c r="AT933">
        <v>0</v>
      </c>
      <c r="AU933">
        <v>11978.269028703597</v>
      </c>
      <c r="AV933">
        <v>10882.698278236736</v>
      </c>
      <c r="AW933">
        <v>239.58994999999999</v>
      </c>
      <c r="AX933">
        <v>565.66016912063401</v>
      </c>
      <c r="AY933">
        <v>260.55314470566702</v>
      </c>
      <c r="AZ933">
        <v>1380.5372824999999</v>
      </c>
      <c r="BA933">
        <v>207.87871999999999</v>
      </c>
      <c r="BB933">
        <v>57.621429594638627</v>
      </c>
      <c r="BC933">
        <v>7.5410150803385632</v>
      </c>
      <c r="BD933">
        <v>52.351189569748819</v>
      </c>
      <c r="BE933">
        <v>6.8512897509899879</v>
      </c>
      <c r="BF933">
        <v>235</v>
      </c>
      <c r="BG933" t="s">
        <v>14736</v>
      </c>
      <c r="BH933" t="s">
        <v>14737</v>
      </c>
      <c r="BJ933" s="1"/>
      <c r="BK933">
        <v>0.29430000000000001</v>
      </c>
    </row>
    <row r="934" spans="1:63" ht="90" x14ac:dyDescent="0.25">
      <c r="A934">
        <v>8795</v>
      </c>
      <c r="B934" t="s">
        <v>14738</v>
      </c>
      <c r="C934" t="s">
        <v>14739</v>
      </c>
      <c r="D934" t="s">
        <v>14740</v>
      </c>
      <c r="E934" t="s">
        <v>14741</v>
      </c>
      <c r="F934" s="1">
        <v>44925</v>
      </c>
      <c r="G934" s="1">
        <v>45656</v>
      </c>
      <c r="H934" t="s">
        <v>119</v>
      </c>
      <c r="I934" t="s">
        <v>66</v>
      </c>
      <c r="K934" t="s">
        <v>99</v>
      </c>
      <c r="L934" t="s">
        <v>99</v>
      </c>
      <c r="M934" t="s">
        <v>69</v>
      </c>
      <c r="N934" t="s">
        <v>264</v>
      </c>
      <c r="P934" t="s">
        <v>1046</v>
      </c>
      <c r="Q934" t="s">
        <v>1047</v>
      </c>
      <c r="R934" t="s">
        <v>267</v>
      </c>
      <c r="S934" t="s">
        <v>1048</v>
      </c>
      <c r="T934" t="s">
        <v>900</v>
      </c>
      <c r="U934" t="s">
        <v>901</v>
      </c>
      <c r="V934" t="s">
        <v>141</v>
      </c>
      <c r="W934" t="s">
        <v>142</v>
      </c>
      <c r="Z934">
        <v>478</v>
      </c>
      <c r="AA934" t="s">
        <v>79</v>
      </c>
      <c r="AB934" t="s">
        <v>80</v>
      </c>
      <c r="AC934" t="s">
        <v>81</v>
      </c>
      <c r="AD934" t="s">
        <v>82</v>
      </c>
      <c r="AE934" s="4" t="s">
        <v>14742</v>
      </c>
      <c r="AF934" s="2">
        <v>5010000</v>
      </c>
      <c r="AG934" t="s">
        <v>19447</v>
      </c>
      <c r="AH934" t="s">
        <v>14743</v>
      </c>
      <c r="AI934" t="s">
        <v>14744</v>
      </c>
      <c r="AJ934" t="s">
        <v>14745</v>
      </c>
      <c r="AK934" t="s">
        <v>14746</v>
      </c>
      <c r="AL934" t="s">
        <v>14747</v>
      </c>
      <c r="AM934" t="s">
        <v>14748</v>
      </c>
      <c r="AN934" t="s">
        <v>14749</v>
      </c>
      <c r="AO934" t="s">
        <v>14750</v>
      </c>
      <c r="AP934" t="s">
        <v>14751</v>
      </c>
      <c r="AQ934" t="s">
        <v>14752</v>
      </c>
      <c r="AR934">
        <v>0.25</v>
      </c>
      <c r="AS934" t="s">
        <v>94</v>
      </c>
      <c r="AT934">
        <v>0</v>
      </c>
      <c r="AU934">
        <v>121499.05933139182</v>
      </c>
      <c r="AV934">
        <v>50674.516142756125</v>
      </c>
      <c r="AW934">
        <v>3547.1297800000002</v>
      </c>
      <c r="AX934">
        <v>2987.222810563947</v>
      </c>
      <c r="AY934">
        <v>848.80281101826051</v>
      </c>
      <c r="AZ934">
        <v>1469.8604429440438</v>
      </c>
      <c r="BA934">
        <v>1382.6414422635971</v>
      </c>
      <c r="BB934">
        <v>87.874596853164732</v>
      </c>
      <c r="BC934">
        <v>42.593857680324589</v>
      </c>
      <c r="BD934">
        <v>36.650511545346234</v>
      </c>
      <c r="BE934">
        <v>17.764936950801488</v>
      </c>
      <c r="BF934">
        <v>1361</v>
      </c>
      <c r="BG934" t="s">
        <v>14753</v>
      </c>
      <c r="BH934" t="s">
        <v>14754</v>
      </c>
      <c r="BJ934" s="1"/>
      <c r="BK934">
        <v>56.972619999999999</v>
      </c>
    </row>
    <row r="935" spans="1:63" x14ac:dyDescent="0.25">
      <c r="A935">
        <v>8796</v>
      </c>
      <c r="B935" t="s">
        <v>14755</v>
      </c>
      <c r="C935" t="s">
        <v>14756</v>
      </c>
      <c r="D935" t="s">
        <v>14757</v>
      </c>
      <c r="E935" t="s">
        <v>14758</v>
      </c>
      <c r="F935" s="1">
        <v>44530</v>
      </c>
      <c r="G935" s="1">
        <v>46021</v>
      </c>
      <c r="H935" t="s">
        <v>119</v>
      </c>
      <c r="I935" t="s">
        <v>66</v>
      </c>
      <c r="K935" t="s">
        <v>99</v>
      </c>
      <c r="L935" t="s">
        <v>99</v>
      </c>
      <c r="M935" t="s">
        <v>69</v>
      </c>
      <c r="N935" t="s">
        <v>264</v>
      </c>
      <c r="P935" t="s">
        <v>14759</v>
      </c>
      <c r="Q935" t="s">
        <v>14760</v>
      </c>
      <c r="R935" t="s">
        <v>1076</v>
      </c>
      <c r="S935" t="s">
        <v>14761</v>
      </c>
      <c r="T935" t="s">
        <v>900</v>
      </c>
      <c r="U935" t="s">
        <v>901</v>
      </c>
      <c r="V935" t="s">
        <v>141</v>
      </c>
      <c r="W935" t="s">
        <v>142</v>
      </c>
      <c r="Z935">
        <v>478</v>
      </c>
      <c r="AA935" t="s">
        <v>79</v>
      </c>
      <c r="AB935" t="s">
        <v>80</v>
      </c>
      <c r="AC935" t="s">
        <v>81</v>
      </c>
      <c r="AD935" t="s">
        <v>82</v>
      </c>
      <c r="AE935" s="4"/>
      <c r="AR935">
        <v>0.25</v>
      </c>
      <c r="AS935" t="s">
        <v>94</v>
      </c>
      <c r="AT935">
        <v>0</v>
      </c>
      <c r="AU935">
        <v>128967.46742262429</v>
      </c>
      <c r="AV935">
        <v>53522.696252841481</v>
      </c>
      <c r="AW935">
        <v>2514.5351599999999</v>
      </c>
      <c r="AX935">
        <v>3712.2254229099403</v>
      </c>
      <c r="AY935">
        <v>673.37077244460295</v>
      </c>
      <c r="AZ935">
        <v>1128.0501248069841</v>
      </c>
      <c r="BA935">
        <v>2358.493043484681</v>
      </c>
      <c r="BB935">
        <v>54.68214874701281</v>
      </c>
      <c r="BC935">
        <v>36.990067581987148</v>
      </c>
      <c r="BD935">
        <v>22.693599372996893</v>
      </c>
      <c r="BE935">
        <v>15.351221444668504</v>
      </c>
      <c r="BF935">
        <v>1726</v>
      </c>
      <c r="BG935" t="s">
        <v>14762</v>
      </c>
      <c r="BH935" t="s">
        <v>14763</v>
      </c>
      <c r="BJ935" s="1"/>
      <c r="BK935">
        <v>7.1804100000000002</v>
      </c>
    </row>
    <row r="936" spans="1:63" ht="30" x14ac:dyDescent="0.25">
      <c r="A936">
        <v>8797</v>
      </c>
      <c r="B936" t="s">
        <v>14764</v>
      </c>
      <c r="C936" t="s">
        <v>14765</v>
      </c>
      <c r="D936" t="s">
        <v>14766</v>
      </c>
      <c r="E936" t="s">
        <v>14767</v>
      </c>
      <c r="F936" s="1">
        <v>44742</v>
      </c>
      <c r="G936" s="1">
        <v>46021</v>
      </c>
      <c r="H936" t="s">
        <v>119</v>
      </c>
      <c r="I936" t="s">
        <v>66</v>
      </c>
      <c r="K936" t="s">
        <v>303</v>
      </c>
      <c r="L936" t="s">
        <v>100</v>
      </c>
      <c r="M936" t="s">
        <v>69</v>
      </c>
      <c r="N936" t="s">
        <v>264</v>
      </c>
      <c r="P936" t="s">
        <v>14768</v>
      </c>
      <c r="Q936" t="s">
        <v>14769</v>
      </c>
      <c r="R936" t="s">
        <v>1076</v>
      </c>
      <c r="S936" t="s">
        <v>14770</v>
      </c>
      <c r="T936" t="s">
        <v>269</v>
      </c>
      <c r="U936" t="s">
        <v>270</v>
      </c>
      <c r="V936" t="s">
        <v>141</v>
      </c>
      <c r="W936" t="s">
        <v>142</v>
      </c>
      <c r="Z936">
        <v>478</v>
      </c>
      <c r="AA936" t="s">
        <v>79</v>
      </c>
      <c r="AB936" t="s">
        <v>80</v>
      </c>
      <c r="AC936" t="s">
        <v>81</v>
      </c>
      <c r="AD936" t="s">
        <v>82</v>
      </c>
      <c r="AE936" s="4" t="s">
        <v>14771</v>
      </c>
      <c r="AH936" t="s">
        <v>14772</v>
      </c>
      <c r="AI936" t="s">
        <v>14773</v>
      </c>
      <c r="AJ936" t="s">
        <v>14774</v>
      </c>
      <c r="AK936" t="s">
        <v>14775</v>
      </c>
      <c r="AL936" t="s">
        <v>14776</v>
      </c>
      <c r="AM936" t="s">
        <v>14777</v>
      </c>
      <c r="AN936" t="s">
        <v>14778</v>
      </c>
      <c r="AO936" t="s">
        <v>14779</v>
      </c>
      <c r="AP936" t="s">
        <v>14780</v>
      </c>
      <c r="AQ936" t="s">
        <v>14781</v>
      </c>
      <c r="AR936">
        <v>0.18</v>
      </c>
      <c r="AS936" t="s">
        <v>890</v>
      </c>
      <c r="AT936">
        <v>0</v>
      </c>
      <c r="AU936">
        <v>39010.707094740545</v>
      </c>
      <c r="AV936">
        <v>14228.32516671866</v>
      </c>
      <c r="AW936">
        <v>1349.68496</v>
      </c>
      <c r="AX936">
        <v>868.06722447247103</v>
      </c>
      <c r="AY936">
        <v>238.85483323552688</v>
      </c>
      <c r="AZ936">
        <v>329.71316616814249</v>
      </c>
      <c r="BA936">
        <v>574.28987767730302</v>
      </c>
      <c r="BB936">
        <v>67.928599494941651</v>
      </c>
      <c r="BC936">
        <v>43.153291750873883</v>
      </c>
      <c r="BD936">
        <v>24.775510974117573</v>
      </c>
      <c r="BE936">
        <v>15.739244755409509</v>
      </c>
      <c r="BF936">
        <v>1726</v>
      </c>
      <c r="BG936" t="s">
        <v>14782</v>
      </c>
      <c r="BH936" t="s">
        <v>14783</v>
      </c>
      <c r="BJ936" s="1"/>
      <c r="BK936">
        <v>4.3196500000000002</v>
      </c>
    </row>
    <row r="937" spans="1:63" x14ac:dyDescent="0.25">
      <c r="A937">
        <v>8798</v>
      </c>
      <c r="B937" t="s">
        <v>14784</v>
      </c>
      <c r="C937" t="s">
        <v>14785</v>
      </c>
      <c r="D937" t="s">
        <v>14786</v>
      </c>
      <c r="E937" t="s">
        <v>14787</v>
      </c>
      <c r="F937" s="1">
        <v>44560</v>
      </c>
      <c r="G937" s="1">
        <v>44773</v>
      </c>
      <c r="H937" t="s">
        <v>119</v>
      </c>
      <c r="I937" t="s">
        <v>515</v>
      </c>
      <c r="K937" t="s">
        <v>99</v>
      </c>
      <c r="L937" t="s">
        <v>100</v>
      </c>
      <c r="M937" t="s">
        <v>120</v>
      </c>
      <c r="N937" t="s">
        <v>617</v>
      </c>
      <c r="P937" t="s">
        <v>856</v>
      </c>
      <c r="Q937" t="s">
        <v>857</v>
      </c>
      <c r="R937" t="s">
        <v>518</v>
      </c>
      <c r="S937" t="s">
        <v>858</v>
      </c>
      <c r="T937" t="s">
        <v>837</v>
      </c>
      <c r="U937" t="s">
        <v>838</v>
      </c>
      <c r="V937" t="s">
        <v>623</v>
      </c>
      <c r="W937" t="s">
        <v>624</v>
      </c>
      <c r="Z937">
        <v>474</v>
      </c>
      <c r="AA937" t="s">
        <v>346</v>
      </c>
      <c r="AB937" t="s">
        <v>347</v>
      </c>
      <c r="AC937" t="s">
        <v>348</v>
      </c>
      <c r="AD937" t="s">
        <v>82</v>
      </c>
      <c r="AE937" s="4" t="s">
        <v>14788</v>
      </c>
      <c r="AF937" s="2">
        <v>2000000</v>
      </c>
      <c r="AG937" t="s">
        <v>19447</v>
      </c>
      <c r="AH937" t="s">
        <v>14789</v>
      </c>
      <c r="AI937" t="s">
        <v>14790</v>
      </c>
      <c r="AJ937" t="s">
        <v>14791</v>
      </c>
      <c r="AK937" t="s">
        <v>14792</v>
      </c>
      <c r="AL937" t="s">
        <v>14793</v>
      </c>
      <c r="AM937" t="s">
        <v>14794</v>
      </c>
      <c r="AN937" t="s">
        <v>14795</v>
      </c>
      <c r="AO937" t="s">
        <v>14796</v>
      </c>
      <c r="AP937" t="s">
        <v>14797</v>
      </c>
      <c r="AQ937" t="s">
        <v>14798</v>
      </c>
      <c r="AR937">
        <v>0.3</v>
      </c>
      <c r="AS937" t="s">
        <v>94</v>
      </c>
      <c r="AT937">
        <v>0</v>
      </c>
      <c r="AU937">
        <v>247852.19692149409</v>
      </c>
      <c r="AV937">
        <v>126135.47530030283</v>
      </c>
      <c r="AW937">
        <v>1293.69408</v>
      </c>
      <c r="AX937">
        <v>2603.8164684733001</v>
      </c>
      <c r="AY937">
        <v>517.45253144480273</v>
      </c>
      <c r="AZ937">
        <v>1331.5116397506379</v>
      </c>
      <c r="BA937">
        <v>1545.7111622773241</v>
      </c>
      <c r="BB937">
        <v>160.34832572233546</v>
      </c>
      <c r="BC937">
        <v>86.142858574177723</v>
      </c>
      <c r="BD937">
        <v>81.603522300029951</v>
      </c>
      <c r="BE937">
        <v>43.839314498480398</v>
      </c>
      <c r="BF937">
        <v>478</v>
      </c>
      <c r="BG937" t="s">
        <v>14799</v>
      </c>
      <c r="BH937" t="s">
        <v>14800</v>
      </c>
      <c r="BJ937" s="1"/>
      <c r="BK937">
        <v>398.08082000000002</v>
      </c>
    </row>
    <row r="938" spans="1:63" x14ac:dyDescent="0.25">
      <c r="A938">
        <v>8799</v>
      </c>
      <c r="B938" t="s">
        <v>14801</v>
      </c>
      <c r="C938" t="s">
        <v>14802</v>
      </c>
      <c r="D938" t="s">
        <v>14803</v>
      </c>
      <c r="E938" t="s">
        <v>14804</v>
      </c>
      <c r="F938" s="1">
        <v>44530</v>
      </c>
      <c r="G938" s="1">
        <v>44530</v>
      </c>
      <c r="H938" t="s">
        <v>119</v>
      </c>
      <c r="I938" t="s">
        <v>639</v>
      </c>
      <c r="J938" t="s">
        <v>5920</v>
      </c>
      <c r="K938" t="s">
        <v>68</v>
      </c>
      <c r="L938" t="s">
        <v>133</v>
      </c>
      <c r="N938" t="s">
        <v>9716</v>
      </c>
      <c r="P938" t="s">
        <v>14329</v>
      </c>
      <c r="Q938" t="s">
        <v>14330</v>
      </c>
      <c r="R938" t="s">
        <v>9716</v>
      </c>
      <c r="S938" t="s">
        <v>14331</v>
      </c>
      <c r="T938" t="s">
        <v>14805</v>
      </c>
      <c r="U938" t="s">
        <v>14806</v>
      </c>
      <c r="V938" t="s">
        <v>10368</v>
      </c>
      <c r="W938" t="s">
        <v>10369</v>
      </c>
      <c r="X938" t="s">
        <v>10370</v>
      </c>
      <c r="Y938" t="s">
        <v>1755</v>
      </c>
      <c r="Z938">
        <v>471</v>
      </c>
      <c r="AA938" t="s">
        <v>9086</v>
      </c>
      <c r="AB938" t="s">
        <v>9087</v>
      </c>
      <c r="AC938" t="s">
        <v>9088</v>
      </c>
      <c r="AD938" t="s">
        <v>8926</v>
      </c>
      <c r="AE938" s="4"/>
      <c r="AR938">
        <v>0.56000000000000005</v>
      </c>
      <c r="AS938" t="s">
        <v>94</v>
      </c>
      <c r="AT938">
        <v>0</v>
      </c>
      <c r="AU938">
        <v>136028.7992073714</v>
      </c>
      <c r="AV938">
        <v>100316.53843506698</v>
      </c>
      <c r="AW938">
        <v>803.30564000000004</v>
      </c>
      <c r="AX938">
        <v>8533.1656399999993</v>
      </c>
      <c r="AY938">
        <v>3935.5424604093578</v>
      </c>
      <c r="AZ938">
        <v>5417.1409599999997</v>
      </c>
      <c r="BA938">
        <v>7887.5942999999988</v>
      </c>
      <c r="BB938">
        <v>17.245917327083038</v>
      </c>
      <c r="BC938">
        <v>10.224089134365189</v>
      </c>
      <c r="BD938">
        <v>12.71826803199893</v>
      </c>
      <c r="BE938">
        <v>7.539912405221882</v>
      </c>
      <c r="BF938">
        <v>235</v>
      </c>
      <c r="BG938" t="s">
        <v>14807</v>
      </c>
      <c r="BH938" t="s">
        <v>14807</v>
      </c>
      <c r="BJ938" s="1"/>
      <c r="BK938">
        <v>556.97320000000002</v>
      </c>
    </row>
    <row r="939" spans="1:63" x14ac:dyDescent="0.25">
      <c r="A939">
        <v>8800</v>
      </c>
      <c r="B939" t="s">
        <v>14808</v>
      </c>
      <c r="C939" t="s">
        <v>14809</v>
      </c>
      <c r="D939" t="s">
        <v>14810</v>
      </c>
      <c r="E939" t="s">
        <v>14811</v>
      </c>
      <c r="F939" s="1">
        <v>44560</v>
      </c>
      <c r="G939" s="1">
        <v>44895</v>
      </c>
      <c r="H939" t="s">
        <v>119</v>
      </c>
      <c r="I939" t="s">
        <v>66</v>
      </c>
      <c r="K939" t="s">
        <v>133</v>
      </c>
      <c r="L939" t="s">
        <v>133</v>
      </c>
      <c r="M939" t="s">
        <v>69</v>
      </c>
      <c r="N939" t="s">
        <v>7704</v>
      </c>
      <c r="P939" t="s">
        <v>7680</v>
      </c>
      <c r="Q939" t="s">
        <v>7681</v>
      </c>
      <c r="R939" t="s">
        <v>1176</v>
      </c>
      <c r="S939" t="s">
        <v>7682</v>
      </c>
      <c r="T939" t="s">
        <v>1011</v>
      </c>
      <c r="U939" t="s">
        <v>1012</v>
      </c>
      <c r="V939" t="s">
        <v>310</v>
      </c>
      <c r="W939" t="s">
        <v>311</v>
      </c>
      <c r="Z939">
        <v>478</v>
      </c>
      <c r="AA939" t="s">
        <v>79</v>
      </c>
      <c r="AB939" t="s">
        <v>80</v>
      </c>
      <c r="AC939" t="s">
        <v>81</v>
      </c>
      <c r="AD939" t="s">
        <v>82</v>
      </c>
      <c r="AE939" s="4"/>
      <c r="AR939">
        <v>0.49</v>
      </c>
      <c r="AS939" t="s">
        <v>94</v>
      </c>
      <c r="AT939">
        <v>0</v>
      </c>
      <c r="AU939">
        <v>15059.502085327258</v>
      </c>
      <c r="AV939">
        <v>10013.663214374859</v>
      </c>
      <c r="AW939">
        <v>456.26231999999999</v>
      </c>
      <c r="AX939">
        <v>1095.1609862</v>
      </c>
      <c r="AY939">
        <v>279.68905564746927</v>
      </c>
      <c r="AZ939">
        <v>350.9896</v>
      </c>
      <c r="BA939">
        <v>626.17903999999999</v>
      </c>
      <c r="BB939">
        <v>24.049834190117988</v>
      </c>
      <c r="BC939">
        <v>15.411364496231949</v>
      </c>
      <c r="BD939">
        <v>15.991693389122158</v>
      </c>
      <c r="BE939">
        <v>10.247630556763324</v>
      </c>
      <c r="BF939">
        <v>600</v>
      </c>
      <c r="BG939" t="s">
        <v>14812</v>
      </c>
      <c r="BH939" t="s">
        <v>14813</v>
      </c>
      <c r="BJ939" s="1"/>
      <c r="BK939">
        <v>63.417740000000002</v>
      </c>
    </row>
    <row r="940" spans="1:63" x14ac:dyDescent="0.25">
      <c r="A940">
        <v>8801</v>
      </c>
      <c r="B940" t="s">
        <v>14814</v>
      </c>
      <c r="C940" t="s">
        <v>14815</v>
      </c>
      <c r="D940" t="s">
        <v>14816</v>
      </c>
      <c r="E940" t="s">
        <v>14817</v>
      </c>
      <c r="F940" s="1">
        <v>44742</v>
      </c>
      <c r="G940" s="1">
        <v>45930</v>
      </c>
      <c r="H940" t="s">
        <v>119</v>
      </c>
      <c r="I940" t="s">
        <v>66</v>
      </c>
      <c r="K940" t="s">
        <v>68</v>
      </c>
      <c r="L940" t="s">
        <v>100</v>
      </c>
      <c r="M940" t="s">
        <v>69</v>
      </c>
      <c r="N940" t="s">
        <v>492</v>
      </c>
      <c r="P940" t="s">
        <v>14818</v>
      </c>
      <c r="Q940" t="s">
        <v>14819</v>
      </c>
      <c r="R940" t="s">
        <v>14820</v>
      </c>
      <c r="S940" t="s">
        <v>14821</v>
      </c>
      <c r="T940" t="s">
        <v>1011</v>
      </c>
      <c r="U940" t="s">
        <v>1012</v>
      </c>
      <c r="V940" t="s">
        <v>310</v>
      </c>
      <c r="W940" t="s">
        <v>311</v>
      </c>
      <c r="Z940">
        <v>478</v>
      </c>
      <c r="AA940" t="s">
        <v>79</v>
      </c>
      <c r="AB940" t="s">
        <v>80</v>
      </c>
      <c r="AC940" t="s">
        <v>81</v>
      </c>
      <c r="AD940" t="s">
        <v>82</v>
      </c>
      <c r="AE940" s="4"/>
      <c r="AR940">
        <v>0.48</v>
      </c>
      <c r="AS940" t="s">
        <v>154</v>
      </c>
      <c r="AT940">
        <v>1</v>
      </c>
      <c r="AU940">
        <v>26571.202182974001</v>
      </c>
      <c r="AV940">
        <v>14386.196411494046</v>
      </c>
      <c r="AW940">
        <v>2191.39714</v>
      </c>
      <c r="AX940">
        <v>4739.1404709999997</v>
      </c>
      <c r="AY940">
        <v>1398.4452782373467</v>
      </c>
      <c r="AZ940">
        <v>1503.10868</v>
      </c>
      <c r="BA940">
        <v>3053.7339400000001</v>
      </c>
      <c r="BB940">
        <v>8.7012171672604843</v>
      </c>
      <c r="BC940">
        <v>5.8310554914389385</v>
      </c>
      <c r="BD940">
        <v>4.7110182793115394</v>
      </c>
      <c r="BE940">
        <v>3.1570536029383538</v>
      </c>
      <c r="BF940">
        <v>1635</v>
      </c>
      <c r="BG940" t="s">
        <v>14822</v>
      </c>
      <c r="BH940" t="s">
        <v>14823</v>
      </c>
      <c r="BJ940" s="1"/>
      <c r="BK940">
        <v>65.249380000000002</v>
      </c>
    </row>
    <row r="941" spans="1:63" x14ac:dyDescent="0.25">
      <c r="A941">
        <v>8802</v>
      </c>
      <c r="B941" t="s">
        <v>14824</v>
      </c>
      <c r="C941" t="s">
        <v>14825</v>
      </c>
      <c r="D941" t="s">
        <v>14826</v>
      </c>
      <c r="E941" t="s">
        <v>14827</v>
      </c>
      <c r="F941" s="1">
        <v>44438</v>
      </c>
      <c r="G941" s="1">
        <v>44560</v>
      </c>
      <c r="H941" t="s">
        <v>119</v>
      </c>
      <c r="I941" t="s">
        <v>639</v>
      </c>
      <c r="J941" t="s">
        <v>1804</v>
      </c>
      <c r="K941" t="s">
        <v>100</v>
      </c>
      <c r="L941" t="s">
        <v>100</v>
      </c>
      <c r="M941" t="s">
        <v>69</v>
      </c>
      <c r="N941" t="s">
        <v>9991</v>
      </c>
      <c r="O941" t="s">
        <v>14828</v>
      </c>
      <c r="P941" t="s">
        <v>10039</v>
      </c>
      <c r="Q941" t="s">
        <v>10040</v>
      </c>
      <c r="R941" t="s">
        <v>8972</v>
      </c>
      <c r="S941" t="s">
        <v>10041</v>
      </c>
      <c r="T941" t="s">
        <v>9996</v>
      </c>
      <c r="U941" t="s">
        <v>9997</v>
      </c>
      <c r="V941" t="s">
        <v>9722</v>
      </c>
      <c r="W941" t="s">
        <v>9723</v>
      </c>
      <c r="X941" t="s">
        <v>9724</v>
      </c>
      <c r="Y941" t="s">
        <v>109</v>
      </c>
      <c r="Z941">
        <v>482</v>
      </c>
      <c r="AA941" t="s">
        <v>8951</v>
      </c>
      <c r="AB941" t="s">
        <v>8952</v>
      </c>
      <c r="AC941" t="s">
        <v>8953</v>
      </c>
      <c r="AD941" t="s">
        <v>8926</v>
      </c>
      <c r="AE941" s="4" t="s">
        <v>9561</v>
      </c>
      <c r="AH941" t="s">
        <v>14829</v>
      </c>
      <c r="AI941" t="s">
        <v>14830</v>
      </c>
      <c r="AJ941" t="s">
        <v>14831</v>
      </c>
      <c r="AK941" t="s">
        <v>14832</v>
      </c>
      <c r="AL941" t="s">
        <v>14833</v>
      </c>
      <c r="AM941" t="s">
        <v>14834</v>
      </c>
      <c r="AN941" t="s">
        <v>10048</v>
      </c>
      <c r="AO941" t="s">
        <v>10048</v>
      </c>
      <c r="AP941" t="s">
        <v>10049</v>
      </c>
      <c r="AQ941" t="s">
        <v>14835</v>
      </c>
      <c r="AR941">
        <v>0.36</v>
      </c>
      <c r="AS941" t="s">
        <v>94</v>
      </c>
      <c r="AT941">
        <v>0</v>
      </c>
      <c r="AU941">
        <v>18191.937781374443</v>
      </c>
      <c r="AV941">
        <v>9831.0067910477483</v>
      </c>
      <c r="AW941">
        <v>1336.64562</v>
      </c>
      <c r="AX941">
        <v>1452.8630452842669</v>
      </c>
      <c r="AY941">
        <v>37.223953616639903</v>
      </c>
      <c r="AZ941">
        <v>354.46346499999999</v>
      </c>
      <c r="BA941">
        <v>1262.8570900000002</v>
      </c>
      <c r="BB941">
        <v>14.405381199051149</v>
      </c>
      <c r="BC941">
        <v>11.248195495403472</v>
      </c>
      <c r="BD941">
        <v>7.7847342101454622</v>
      </c>
      <c r="BE941">
        <v>6.0785765448011304</v>
      </c>
      <c r="BF941">
        <v>265</v>
      </c>
      <c r="BG941" t="s">
        <v>14836</v>
      </c>
      <c r="BH941" t="s">
        <v>14836</v>
      </c>
      <c r="BJ941" s="1"/>
      <c r="BK941">
        <v>17.88259</v>
      </c>
    </row>
    <row r="942" spans="1:63" x14ac:dyDescent="0.25">
      <c r="A942">
        <v>8803</v>
      </c>
      <c r="B942" t="s">
        <v>14837</v>
      </c>
      <c r="C942" t="s">
        <v>14838</v>
      </c>
      <c r="D942" t="s">
        <v>14839</v>
      </c>
      <c r="E942" t="s">
        <v>9990</v>
      </c>
      <c r="F942" s="1">
        <v>44439</v>
      </c>
      <c r="G942" s="1">
        <v>44560</v>
      </c>
      <c r="H942" t="s">
        <v>119</v>
      </c>
      <c r="I942" t="s">
        <v>66</v>
      </c>
      <c r="J942" t="s">
        <v>1804</v>
      </c>
      <c r="K942" t="s">
        <v>100</v>
      </c>
      <c r="L942" t="s">
        <v>100</v>
      </c>
      <c r="M942" t="s">
        <v>69</v>
      </c>
      <c r="N942" t="s">
        <v>9991</v>
      </c>
      <c r="O942" t="s">
        <v>14840</v>
      </c>
      <c r="P942" t="s">
        <v>10039</v>
      </c>
      <c r="Q942" t="s">
        <v>10040</v>
      </c>
      <c r="R942" t="s">
        <v>8972</v>
      </c>
      <c r="S942" t="s">
        <v>10041</v>
      </c>
      <c r="T942" t="s">
        <v>9996</v>
      </c>
      <c r="U942" t="s">
        <v>9997</v>
      </c>
      <c r="V942" t="s">
        <v>9722</v>
      </c>
      <c r="W942" t="s">
        <v>9723</v>
      </c>
      <c r="X942" t="s">
        <v>9724</v>
      </c>
      <c r="Y942" t="s">
        <v>109</v>
      </c>
      <c r="Z942">
        <v>482</v>
      </c>
      <c r="AA942" t="s">
        <v>8951</v>
      </c>
      <c r="AB942" t="s">
        <v>8952</v>
      </c>
      <c r="AC942" t="s">
        <v>8953</v>
      </c>
      <c r="AD942" t="s">
        <v>8926</v>
      </c>
      <c r="AE942" s="4" t="s">
        <v>9561</v>
      </c>
      <c r="AH942" t="s">
        <v>14841</v>
      </c>
      <c r="AI942" t="s">
        <v>14842</v>
      </c>
      <c r="AJ942" t="s">
        <v>14843</v>
      </c>
      <c r="AK942" t="s">
        <v>14844</v>
      </c>
      <c r="AL942" t="s">
        <v>14845</v>
      </c>
      <c r="AM942" t="s">
        <v>14846</v>
      </c>
      <c r="AN942" t="s">
        <v>10048</v>
      </c>
      <c r="AO942" t="s">
        <v>14847</v>
      </c>
      <c r="AP942" t="s">
        <v>10049</v>
      </c>
      <c r="AQ942" t="s">
        <v>14848</v>
      </c>
      <c r="AR942">
        <v>0.36</v>
      </c>
      <c r="AS942" t="s">
        <v>94</v>
      </c>
      <c r="AT942">
        <v>0</v>
      </c>
      <c r="AU942">
        <v>30934.236852569549</v>
      </c>
      <c r="AV942">
        <v>16812.878387036126</v>
      </c>
      <c r="AW942">
        <v>2193.7856200000001</v>
      </c>
      <c r="AX942">
        <v>2310.003045284267</v>
      </c>
      <c r="AY942">
        <v>37.223953616639903</v>
      </c>
      <c r="AZ942">
        <v>355.40465499999999</v>
      </c>
      <c r="BA942">
        <v>2119.9970899999998</v>
      </c>
      <c r="BB942">
        <v>14.591641185964811</v>
      </c>
      <c r="BC942">
        <v>12.496653084717588</v>
      </c>
      <c r="BD942">
        <v>7.9306138986427213</v>
      </c>
      <c r="BE942">
        <v>6.7919796942035866</v>
      </c>
      <c r="BF942">
        <v>265</v>
      </c>
      <c r="BG942" t="s">
        <v>14849</v>
      </c>
      <c r="BH942" t="s">
        <v>14849</v>
      </c>
      <c r="BI942">
        <v>5048</v>
      </c>
      <c r="BJ942" s="1">
        <v>44377</v>
      </c>
      <c r="BK942">
        <v>18.823779999999999</v>
      </c>
    </row>
    <row r="943" spans="1:63" x14ac:dyDescent="0.25">
      <c r="A943">
        <v>8804</v>
      </c>
      <c r="B943" t="s">
        <v>14850</v>
      </c>
      <c r="C943" t="s">
        <v>14851</v>
      </c>
      <c r="D943" t="s">
        <v>14852</v>
      </c>
      <c r="E943" t="s">
        <v>14853</v>
      </c>
      <c r="F943" s="1">
        <v>45290</v>
      </c>
      <c r="G943" s="1">
        <v>45473</v>
      </c>
      <c r="H943" t="s">
        <v>119</v>
      </c>
      <c r="I943" t="s">
        <v>639</v>
      </c>
      <c r="J943" t="s">
        <v>5920</v>
      </c>
      <c r="K943" t="s">
        <v>99</v>
      </c>
      <c r="L943" t="s">
        <v>99</v>
      </c>
      <c r="N943" t="s">
        <v>9165</v>
      </c>
      <c r="P943" t="s">
        <v>10681</v>
      </c>
      <c r="Q943" t="s">
        <v>10682</v>
      </c>
      <c r="R943" t="s">
        <v>9169</v>
      </c>
      <c r="S943" t="s">
        <v>10683</v>
      </c>
      <c r="T943" t="s">
        <v>10767</v>
      </c>
      <c r="U943" t="s">
        <v>10768</v>
      </c>
      <c r="V943" t="s">
        <v>10642</v>
      </c>
      <c r="W943" t="s">
        <v>10643</v>
      </c>
      <c r="X943" t="s">
        <v>10644</v>
      </c>
      <c r="Y943" t="s">
        <v>1755</v>
      </c>
      <c r="Z943">
        <v>484</v>
      </c>
      <c r="AA943" t="s">
        <v>9176</v>
      </c>
      <c r="AB943" t="s">
        <v>9177</v>
      </c>
      <c r="AC943" t="s">
        <v>9178</v>
      </c>
      <c r="AD943" t="s">
        <v>8926</v>
      </c>
      <c r="AE943" s="4" t="s">
        <v>14854</v>
      </c>
      <c r="AH943" t="s">
        <v>14855</v>
      </c>
      <c r="AI943" t="s">
        <v>14856</v>
      </c>
      <c r="AJ943" t="s">
        <v>14857</v>
      </c>
      <c r="AK943" t="s">
        <v>10773</v>
      </c>
      <c r="AL943" t="s">
        <v>14858</v>
      </c>
      <c r="AM943" t="s">
        <v>14859</v>
      </c>
      <c r="AN943" t="s">
        <v>14853</v>
      </c>
      <c r="AO943" t="s">
        <v>14860</v>
      </c>
      <c r="AP943" t="s">
        <v>14861</v>
      </c>
      <c r="AQ943" t="s">
        <v>14862</v>
      </c>
      <c r="AR943">
        <v>0.25</v>
      </c>
      <c r="AS943" t="s">
        <v>94</v>
      </c>
      <c r="AT943">
        <v>0</v>
      </c>
      <c r="AU943">
        <v>30649.139065350959</v>
      </c>
      <c r="AV943">
        <v>9744.7355671562727</v>
      </c>
      <c r="AW943">
        <v>7511.0552600000001</v>
      </c>
      <c r="AX943">
        <v>7814.0318692036626</v>
      </c>
      <c r="AY943">
        <v>213.71724893671856</v>
      </c>
      <c r="AZ943">
        <v>2560.4871575000002</v>
      </c>
      <c r="BA943">
        <v>7341.6614799999998</v>
      </c>
      <c r="BB943">
        <v>4.1746870444578112</v>
      </c>
      <c r="BC943">
        <v>3.0952008687570016</v>
      </c>
      <c r="BD943">
        <v>1.327320197710379</v>
      </c>
      <c r="BE943">
        <v>0.98410314002482302</v>
      </c>
      <c r="BF943">
        <v>1178</v>
      </c>
      <c r="BG943" t="s">
        <v>14863</v>
      </c>
      <c r="BH943" t="s">
        <v>14863</v>
      </c>
      <c r="BJ943" s="1"/>
      <c r="BK943">
        <v>38.58925</v>
      </c>
    </row>
    <row r="944" spans="1:63" x14ac:dyDescent="0.25">
      <c r="A944">
        <v>8805</v>
      </c>
      <c r="B944" t="s">
        <v>14864</v>
      </c>
      <c r="C944" t="s">
        <v>14865</v>
      </c>
      <c r="D944" t="s">
        <v>10781</v>
      </c>
      <c r="E944" t="s">
        <v>10782</v>
      </c>
      <c r="F944" s="1">
        <v>45290</v>
      </c>
      <c r="G944" s="1">
        <v>45473</v>
      </c>
      <c r="H944" t="s">
        <v>119</v>
      </c>
      <c r="I944" t="s">
        <v>639</v>
      </c>
      <c r="J944" t="s">
        <v>5920</v>
      </c>
      <c r="K944" t="s">
        <v>99</v>
      </c>
      <c r="L944" t="s">
        <v>99</v>
      </c>
      <c r="N944" t="s">
        <v>9165</v>
      </c>
      <c r="P944" t="s">
        <v>10681</v>
      </c>
      <c r="Q944" t="s">
        <v>10682</v>
      </c>
      <c r="R944" t="s">
        <v>9169</v>
      </c>
      <c r="S944" t="s">
        <v>10683</v>
      </c>
      <c r="T944" t="s">
        <v>10767</v>
      </c>
      <c r="U944" t="s">
        <v>10768</v>
      </c>
      <c r="V944" t="s">
        <v>10642</v>
      </c>
      <c r="W944" t="s">
        <v>10643</v>
      </c>
      <c r="X944" t="s">
        <v>10644</v>
      </c>
      <c r="Y944" t="s">
        <v>1755</v>
      </c>
      <c r="Z944">
        <v>484</v>
      </c>
      <c r="AA944" t="s">
        <v>9176</v>
      </c>
      <c r="AB944" t="s">
        <v>9177</v>
      </c>
      <c r="AC944" t="s">
        <v>9178</v>
      </c>
      <c r="AD944" t="s">
        <v>8926</v>
      </c>
      <c r="AE944" s="4" t="s">
        <v>14854</v>
      </c>
      <c r="AH944" t="s">
        <v>14855</v>
      </c>
      <c r="AI944" t="s">
        <v>14866</v>
      </c>
      <c r="AJ944" t="s">
        <v>14857</v>
      </c>
      <c r="AK944" t="s">
        <v>10785</v>
      </c>
      <c r="AL944" t="s">
        <v>14858</v>
      </c>
      <c r="AM944" t="s">
        <v>14867</v>
      </c>
      <c r="AN944" t="s">
        <v>10782</v>
      </c>
      <c r="AO944" t="s">
        <v>14868</v>
      </c>
      <c r="AP944" t="s">
        <v>14861</v>
      </c>
      <c r="AQ944" t="s">
        <v>14869</v>
      </c>
      <c r="AR944">
        <v>0.25</v>
      </c>
      <c r="AS944" t="s">
        <v>94</v>
      </c>
      <c r="AT944">
        <v>0</v>
      </c>
      <c r="AU944">
        <v>30649.139065350959</v>
      </c>
      <c r="AV944">
        <v>10747.200501761163</v>
      </c>
      <c r="AW944">
        <v>5471.7572</v>
      </c>
      <c r="AX944">
        <v>5774.7338092036616</v>
      </c>
      <c r="AY944">
        <v>213.71724893671856</v>
      </c>
      <c r="AZ944">
        <v>2559.1486475000002</v>
      </c>
      <c r="BA944">
        <v>5353.0797199999997</v>
      </c>
      <c r="BB944">
        <v>5.7255151554796875</v>
      </c>
      <c r="BC944">
        <v>3.873641866966874</v>
      </c>
      <c r="BD944">
        <v>2.0076668131071966</v>
      </c>
      <c r="BE944">
        <v>1.3583026174909203</v>
      </c>
      <c r="BF944">
        <v>1178</v>
      </c>
      <c r="BG944" t="s">
        <v>14870</v>
      </c>
      <c r="BH944" t="s">
        <v>14870</v>
      </c>
      <c r="BJ944" s="1"/>
      <c r="BK944">
        <v>37.25074</v>
      </c>
    </row>
    <row r="945" spans="1:63" x14ac:dyDescent="0.25">
      <c r="A945">
        <v>8806</v>
      </c>
      <c r="B945" t="s">
        <v>14871</v>
      </c>
      <c r="C945" t="s">
        <v>14872</v>
      </c>
      <c r="D945" t="s">
        <v>14873</v>
      </c>
      <c r="E945" t="s">
        <v>14874</v>
      </c>
      <c r="F945" s="1">
        <v>44560</v>
      </c>
      <c r="G945" s="1">
        <v>44743</v>
      </c>
      <c r="H945" t="s">
        <v>119</v>
      </c>
      <c r="I945" t="s">
        <v>639</v>
      </c>
      <c r="J945" t="s">
        <v>5920</v>
      </c>
      <c r="K945" t="s">
        <v>99</v>
      </c>
      <c r="L945" t="s">
        <v>99</v>
      </c>
      <c r="N945" t="s">
        <v>9165</v>
      </c>
      <c r="P945" t="s">
        <v>14875</v>
      </c>
      <c r="Q945" t="s">
        <v>14876</v>
      </c>
      <c r="R945" t="s">
        <v>10701</v>
      </c>
      <c r="S945" t="s">
        <v>14877</v>
      </c>
      <c r="T945" t="s">
        <v>10767</v>
      </c>
      <c r="U945" t="s">
        <v>10768</v>
      </c>
      <c r="V945" t="s">
        <v>10642</v>
      </c>
      <c r="W945" t="s">
        <v>10643</v>
      </c>
      <c r="X945" t="s">
        <v>10644</v>
      </c>
      <c r="Y945" t="s">
        <v>1755</v>
      </c>
      <c r="Z945">
        <v>484</v>
      </c>
      <c r="AA945" t="s">
        <v>9176</v>
      </c>
      <c r="AB945" t="s">
        <v>9177</v>
      </c>
      <c r="AC945" t="s">
        <v>9178</v>
      </c>
      <c r="AD945" t="s">
        <v>8926</v>
      </c>
      <c r="AE945" s="4" t="s">
        <v>14878</v>
      </c>
      <c r="AH945" t="s">
        <v>14879</v>
      </c>
      <c r="AI945" t="s">
        <v>14880</v>
      </c>
      <c r="AJ945" t="s">
        <v>14881</v>
      </c>
      <c r="AK945" t="s">
        <v>14882</v>
      </c>
      <c r="AL945" t="s">
        <v>14858</v>
      </c>
      <c r="AM945" t="s">
        <v>14883</v>
      </c>
      <c r="AN945" t="s">
        <v>14884</v>
      </c>
      <c r="AO945" t="s">
        <v>14885</v>
      </c>
      <c r="AP945" t="s">
        <v>14886</v>
      </c>
      <c r="AQ945" t="s">
        <v>14887</v>
      </c>
      <c r="AR945">
        <v>0.25</v>
      </c>
      <c r="AS945" t="s">
        <v>94</v>
      </c>
      <c r="AT945">
        <v>0</v>
      </c>
      <c r="AU945">
        <v>34546.286056721183</v>
      </c>
      <c r="AV945">
        <v>14993.881638628551</v>
      </c>
      <c r="AW945">
        <v>630.90344000000005</v>
      </c>
      <c r="AX945">
        <v>659.83943999999997</v>
      </c>
      <c r="AY945">
        <v>387.93165674040665</v>
      </c>
      <c r="AZ945">
        <v>2945.9244900000003</v>
      </c>
      <c r="BA945">
        <v>351.08784000000003</v>
      </c>
      <c r="BB945">
        <v>98.397842707173169</v>
      </c>
      <c r="BC945">
        <v>10.478057889677709</v>
      </c>
      <c r="BD945">
        <v>42.706923824614798</v>
      </c>
      <c r="BE945">
        <v>4.5477177935299231</v>
      </c>
      <c r="BF945">
        <v>448</v>
      </c>
      <c r="BG945" t="s">
        <v>14888</v>
      </c>
      <c r="BH945" t="s">
        <v>14888</v>
      </c>
      <c r="BJ945" s="1"/>
      <c r="BK945">
        <v>33.230269999999997</v>
      </c>
    </row>
    <row r="946" spans="1:63" ht="45" x14ac:dyDescent="0.25">
      <c r="A946">
        <v>8809</v>
      </c>
      <c r="B946" t="s">
        <v>14889</v>
      </c>
      <c r="C946" t="s">
        <v>14890</v>
      </c>
      <c r="D946" t="s">
        <v>14891</v>
      </c>
      <c r="E946" t="s">
        <v>14892</v>
      </c>
      <c r="F946" s="1">
        <v>45473</v>
      </c>
      <c r="G946" s="1">
        <v>46174</v>
      </c>
      <c r="H946" t="s">
        <v>119</v>
      </c>
      <c r="I946" t="s">
        <v>616</v>
      </c>
      <c r="K946" t="s">
        <v>120</v>
      </c>
      <c r="L946" t="s">
        <v>99</v>
      </c>
      <c r="M946" t="s">
        <v>69</v>
      </c>
      <c r="N946" t="s">
        <v>382</v>
      </c>
      <c r="O946" t="s">
        <v>14893</v>
      </c>
      <c r="P946" t="s">
        <v>6478</v>
      </c>
      <c r="Q946" t="s">
        <v>6479</v>
      </c>
      <c r="R946" t="s">
        <v>6435</v>
      </c>
      <c r="S946" t="s">
        <v>6480</v>
      </c>
      <c r="T946" t="s">
        <v>755</v>
      </c>
      <c r="U946" t="s">
        <v>756</v>
      </c>
      <c r="V946" t="s">
        <v>199</v>
      </c>
      <c r="W946" t="s">
        <v>200</v>
      </c>
      <c r="Z946">
        <v>483</v>
      </c>
      <c r="AA946" t="s">
        <v>201</v>
      </c>
      <c r="AB946" t="s">
        <v>202</v>
      </c>
      <c r="AC946" t="s">
        <v>203</v>
      </c>
      <c r="AD946" t="s">
        <v>82</v>
      </c>
      <c r="AE946" s="4" t="s">
        <v>14894</v>
      </c>
      <c r="AF946" s="2">
        <v>10000000</v>
      </c>
      <c r="AG946" t="s">
        <v>19447</v>
      </c>
      <c r="AH946" t="s">
        <v>14895</v>
      </c>
      <c r="AI946" t="s">
        <v>14896</v>
      </c>
      <c r="AJ946" t="s">
        <v>14897</v>
      </c>
      <c r="AK946" t="s">
        <v>14898</v>
      </c>
      <c r="AL946" t="s">
        <v>14899</v>
      </c>
      <c r="AM946" t="s">
        <v>14900</v>
      </c>
      <c r="AN946" t="s">
        <v>14901</v>
      </c>
      <c r="AO946" t="s">
        <v>14902</v>
      </c>
      <c r="AP946" t="s">
        <v>14903</v>
      </c>
      <c r="AQ946" t="s">
        <v>14904</v>
      </c>
      <c r="AR946">
        <v>0.1</v>
      </c>
      <c r="AS946" t="s">
        <v>94</v>
      </c>
      <c r="AT946">
        <v>0</v>
      </c>
      <c r="AU946">
        <v>370113.36994398845</v>
      </c>
      <c r="AV946">
        <v>84112.524661431307</v>
      </c>
      <c r="AW946">
        <v>19890.447779999999</v>
      </c>
      <c r="AX946">
        <v>465.52854000000002</v>
      </c>
      <c r="AY946">
        <v>1215.4683296713717</v>
      </c>
      <c r="AZ946">
        <v>334.32843999999994</v>
      </c>
      <c r="BA946">
        <v>333.57346000000001</v>
      </c>
      <c r="BB946">
        <v>1109.540818816906</v>
      </c>
      <c r="BC946">
        <v>554.14331048315387</v>
      </c>
      <c r="BD946">
        <v>252.15592589839522</v>
      </c>
      <c r="BE946">
        <v>125.93544749824983</v>
      </c>
      <c r="BF946">
        <v>1879</v>
      </c>
      <c r="BG946" t="s">
        <v>14905</v>
      </c>
      <c r="BH946" t="s">
        <v>14906</v>
      </c>
      <c r="BJ946" s="1"/>
      <c r="BK946">
        <v>86.331940000000003</v>
      </c>
    </row>
    <row r="947" spans="1:63" ht="45" x14ac:dyDescent="0.25">
      <c r="A947">
        <v>8810</v>
      </c>
      <c r="B947" t="s">
        <v>14907</v>
      </c>
      <c r="C947" t="s">
        <v>14908</v>
      </c>
      <c r="D947" t="s">
        <v>14909</v>
      </c>
      <c r="E947" t="s">
        <v>14910</v>
      </c>
      <c r="F947" s="1">
        <v>45565</v>
      </c>
      <c r="G947" s="1">
        <v>46174</v>
      </c>
      <c r="H947" t="s">
        <v>119</v>
      </c>
      <c r="I947" t="s">
        <v>616</v>
      </c>
      <c r="K947" t="s">
        <v>120</v>
      </c>
      <c r="L947" t="s">
        <v>99</v>
      </c>
      <c r="M947" t="s">
        <v>69</v>
      </c>
      <c r="N947" t="s">
        <v>382</v>
      </c>
      <c r="O947" t="s">
        <v>14911</v>
      </c>
      <c r="P947" t="s">
        <v>14912</v>
      </c>
      <c r="Q947" t="s">
        <v>14913</v>
      </c>
      <c r="R947" t="s">
        <v>753</v>
      </c>
      <c r="S947" t="s">
        <v>14914</v>
      </c>
      <c r="T947" t="s">
        <v>755</v>
      </c>
      <c r="U947" t="s">
        <v>756</v>
      </c>
      <c r="V947" t="s">
        <v>199</v>
      </c>
      <c r="W947" t="s">
        <v>200</v>
      </c>
      <c r="Z947">
        <v>483</v>
      </c>
      <c r="AA947" t="s">
        <v>201</v>
      </c>
      <c r="AB947" t="s">
        <v>202</v>
      </c>
      <c r="AC947" t="s">
        <v>203</v>
      </c>
      <c r="AD947" t="s">
        <v>82</v>
      </c>
      <c r="AE947" s="4" t="s">
        <v>14915</v>
      </c>
      <c r="AF947" s="2">
        <v>4000000</v>
      </c>
      <c r="AG947" t="s">
        <v>19447</v>
      </c>
      <c r="AH947" t="s">
        <v>14916</v>
      </c>
      <c r="AI947" t="s">
        <v>14917</v>
      </c>
      <c r="AJ947" t="s">
        <v>14918</v>
      </c>
      <c r="AK947" t="s">
        <v>14919</v>
      </c>
      <c r="AL947" t="s">
        <v>14920</v>
      </c>
      <c r="AM947" t="s">
        <v>14921</v>
      </c>
      <c r="AN947" t="s">
        <v>14922</v>
      </c>
      <c r="AO947" t="s">
        <v>14923</v>
      </c>
      <c r="AP947" t="s">
        <v>14924</v>
      </c>
      <c r="AQ947" t="s">
        <v>14925</v>
      </c>
      <c r="AR947">
        <v>0.1</v>
      </c>
      <c r="AS947" t="s">
        <v>94</v>
      </c>
      <c r="AT947">
        <v>0</v>
      </c>
      <c r="AU947">
        <v>32765.38141580774</v>
      </c>
      <c r="AV947">
        <v>6279.0527583498242</v>
      </c>
      <c r="AW947">
        <v>5519.4807000000001</v>
      </c>
      <c r="AX947">
        <v>2860.7533800000001</v>
      </c>
      <c r="AY947">
        <v>1215.4683296713717</v>
      </c>
      <c r="AZ947">
        <v>259.75061999999991</v>
      </c>
      <c r="BA947">
        <v>2801.4429</v>
      </c>
      <c r="BB947">
        <v>11.695894789005958</v>
      </c>
      <c r="BC947">
        <v>10.703466213990854</v>
      </c>
      <c r="BD947">
        <v>2.2413638194624008</v>
      </c>
      <c r="BE947">
        <v>2.0511779857517221</v>
      </c>
      <c r="BF947">
        <v>1879</v>
      </c>
      <c r="BG947" t="s">
        <v>14926</v>
      </c>
      <c r="BH947" t="s">
        <v>14927</v>
      </c>
      <c r="BJ947" s="1"/>
      <c r="BK947">
        <v>11.75412</v>
      </c>
    </row>
    <row r="948" spans="1:63" ht="45" x14ac:dyDescent="0.25">
      <c r="A948">
        <v>8811</v>
      </c>
      <c r="B948" t="s">
        <v>14928</v>
      </c>
      <c r="C948" t="s">
        <v>14929</v>
      </c>
      <c r="D948" t="s">
        <v>14930</v>
      </c>
      <c r="E948" t="s">
        <v>14931</v>
      </c>
      <c r="F948" s="1">
        <v>44589</v>
      </c>
      <c r="G948" s="1">
        <v>44680</v>
      </c>
      <c r="H948" t="s">
        <v>119</v>
      </c>
      <c r="I948" t="s">
        <v>515</v>
      </c>
      <c r="J948" t="s">
        <v>1959</v>
      </c>
      <c r="K948" t="s">
        <v>133</v>
      </c>
      <c r="L948" t="s">
        <v>133</v>
      </c>
      <c r="M948" t="s">
        <v>69</v>
      </c>
      <c r="N948" t="s">
        <v>2869</v>
      </c>
      <c r="O948" t="s">
        <v>14932</v>
      </c>
      <c r="P948" t="s">
        <v>3430</v>
      </c>
      <c r="Q948" t="s">
        <v>3431</v>
      </c>
      <c r="R948" t="s">
        <v>676</v>
      </c>
      <c r="S948" t="s">
        <v>3432</v>
      </c>
      <c r="T948" t="s">
        <v>2996</v>
      </c>
      <c r="U948" t="s">
        <v>2997</v>
      </c>
      <c r="V948" t="s">
        <v>2773</v>
      </c>
      <c r="W948" t="s">
        <v>2774</v>
      </c>
      <c r="X948" t="s">
        <v>2775</v>
      </c>
      <c r="Y948" t="s">
        <v>1671</v>
      </c>
      <c r="Z948">
        <v>465</v>
      </c>
      <c r="AA948" t="s">
        <v>1707</v>
      </c>
      <c r="AB948" t="s">
        <v>1708</v>
      </c>
      <c r="AC948" t="s">
        <v>1709</v>
      </c>
      <c r="AD948" t="s">
        <v>1675</v>
      </c>
      <c r="AE948" s="4" t="s">
        <v>14933</v>
      </c>
      <c r="AF948" s="2">
        <v>1188400</v>
      </c>
      <c r="AG948" t="s">
        <v>19447</v>
      </c>
      <c r="AH948" t="s">
        <v>14934</v>
      </c>
      <c r="AI948" t="s">
        <v>14935</v>
      </c>
      <c r="AJ948" t="s">
        <v>14936</v>
      </c>
      <c r="AK948" t="s">
        <v>14937</v>
      </c>
      <c r="AL948" t="s">
        <v>14938</v>
      </c>
      <c r="AM948" t="s">
        <v>14939</v>
      </c>
      <c r="AN948" t="s">
        <v>14940</v>
      </c>
      <c r="AO948" t="s">
        <v>14941</v>
      </c>
      <c r="AP948" t="s">
        <v>14942</v>
      </c>
      <c r="AQ948" t="s">
        <v>14943</v>
      </c>
      <c r="AR948">
        <v>0.49</v>
      </c>
      <c r="AS948" t="s">
        <v>94</v>
      </c>
      <c r="AT948">
        <v>0</v>
      </c>
      <c r="AU948">
        <v>9086.7601340929432</v>
      </c>
      <c r="AV948">
        <v>6090.5549063661883</v>
      </c>
      <c r="AW948">
        <v>474.63929280000002</v>
      </c>
      <c r="AX948">
        <v>897.57663315551702</v>
      </c>
      <c r="AY948">
        <v>58.944705459547592</v>
      </c>
      <c r="AZ948">
        <v>944.59556199999997</v>
      </c>
      <c r="BA948">
        <v>426.90551240000002</v>
      </c>
      <c r="BB948">
        <v>21.285178734302388</v>
      </c>
      <c r="BC948">
        <v>6.6254123337586099</v>
      </c>
      <c r="BD948">
        <v>14.266751610036572</v>
      </c>
      <c r="BE948">
        <v>4.4407948488342708</v>
      </c>
      <c r="BF948">
        <v>385</v>
      </c>
      <c r="BG948" t="s">
        <v>14944</v>
      </c>
      <c r="BH948" t="s">
        <v>14945</v>
      </c>
      <c r="BJ948" s="1"/>
      <c r="BK948">
        <v>14.204890000000001</v>
      </c>
    </row>
    <row r="949" spans="1:63" ht="30" x14ac:dyDescent="0.25">
      <c r="A949">
        <v>8812</v>
      </c>
      <c r="B949" t="s">
        <v>14946</v>
      </c>
      <c r="C949" t="s">
        <v>14947</v>
      </c>
      <c r="D949" t="s">
        <v>14948</v>
      </c>
      <c r="E949" t="s">
        <v>14949</v>
      </c>
      <c r="F949" s="1">
        <v>44377</v>
      </c>
      <c r="G949" s="1">
        <v>44498</v>
      </c>
      <c r="H949" t="s">
        <v>65</v>
      </c>
      <c r="I949" t="s">
        <v>66</v>
      </c>
      <c r="K949" t="s">
        <v>67</v>
      </c>
      <c r="L949" t="s">
        <v>132</v>
      </c>
      <c r="M949" t="s">
        <v>120</v>
      </c>
      <c r="N949" t="s">
        <v>2869</v>
      </c>
      <c r="O949" t="s">
        <v>14950</v>
      </c>
      <c r="P949" t="s">
        <v>14951</v>
      </c>
      <c r="Q949" t="s">
        <v>14952</v>
      </c>
      <c r="R949" t="s">
        <v>676</v>
      </c>
      <c r="S949" t="s">
        <v>14953</v>
      </c>
      <c r="T949" t="s">
        <v>3632</v>
      </c>
      <c r="U949" t="s">
        <v>3633</v>
      </c>
      <c r="V949" t="s">
        <v>2773</v>
      </c>
      <c r="W949" t="s">
        <v>2774</v>
      </c>
      <c r="X949" t="s">
        <v>2775</v>
      </c>
      <c r="Y949" t="s">
        <v>1671</v>
      </c>
      <c r="Z949">
        <v>465</v>
      </c>
      <c r="AA949" t="s">
        <v>1707</v>
      </c>
      <c r="AB949" t="s">
        <v>1708</v>
      </c>
      <c r="AC949" t="s">
        <v>1709</v>
      </c>
      <c r="AD949" t="s">
        <v>1675</v>
      </c>
      <c r="AE949" s="4" t="s">
        <v>14954</v>
      </c>
      <c r="AF949" s="2">
        <v>1890000</v>
      </c>
      <c r="AG949" t="s">
        <v>19447</v>
      </c>
      <c r="AH949" t="s">
        <v>14955</v>
      </c>
      <c r="AI949" t="s">
        <v>14956</v>
      </c>
      <c r="AJ949" t="s">
        <v>14957</v>
      </c>
      <c r="AK949" t="s">
        <v>14958</v>
      </c>
      <c r="AL949" t="s">
        <v>14959</v>
      </c>
      <c r="AM949" t="s">
        <v>14960</v>
      </c>
      <c r="AN949" t="s">
        <v>14961</v>
      </c>
      <c r="AO949" t="s">
        <v>14962</v>
      </c>
      <c r="AP949" t="s">
        <v>14963</v>
      </c>
      <c r="AQ949" t="s">
        <v>14964</v>
      </c>
      <c r="AR949">
        <v>0.9</v>
      </c>
      <c r="AS949" t="s">
        <v>94</v>
      </c>
      <c r="AT949">
        <v>0</v>
      </c>
      <c r="AU949">
        <v>41896.756239097886</v>
      </c>
      <c r="AV949">
        <v>41759.236184435154</v>
      </c>
      <c r="AW949">
        <v>240.3053444</v>
      </c>
      <c r="AX949">
        <v>795.22743477462916</v>
      </c>
      <c r="AY949">
        <v>408.31303705899541</v>
      </c>
      <c r="AZ949">
        <v>1927.9670700000001</v>
      </c>
      <c r="BA949">
        <v>151.6832</v>
      </c>
      <c r="BB949">
        <v>276.21223865990362</v>
      </c>
      <c r="BC949">
        <v>20.14605861546994</v>
      </c>
      <c r="BD949">
        <v>275.30561185704909</v>
      </c>
      <c r="BE949">
        <v>20.079932086097894</v>
      </c>
      <c r="BF949">
        <v>203</v>
      </c>
      <c r="BG949" t="s">
        <v>14965</v>
      </c>
      <c r="BH949" t="s">
        <v>14965</v>
      </c>
      <c r="BJ949" s="1"/>
      <c r="BK949">
        <v>11.21654</v>
      </c>
    </row>
    <row r="950" spans="1:63" x14ac:dyDescent="0.25">
      <c r="A950">
        <v>8813</v>
      </c>
      <c r="B950" t="s">
        <v>14966</v>
      </c>
      <c r="C950" t="s">
        <v>14967</v>
      </c>
      <c r="D950" t="s">
        <v>14968</v>
      </c>
      <c r="E950" t="s">
        <v>14969</v>
      </c>
      <c r="F950" s="1">
        <v>45293</v>
      </c>
      <c r="G950" s="1">
        <v>45322</v>
      </c>
      <c r="H950" t="s">
        <v>119</v>
      </c>
      <c r="I950" t="s">
        <v>639</v>
      </c>
      <c r="K950" t="s">
        <v>133</v>
      </c>
      <c r="L950" t="s">
        <v>133</v>
      </c>
      <c r="M950" t="s">
        <v>69</v>
      </c>
      <c r="N950" t="s">
        <v>2146</v>
      </c>
      <c r="P950" t="s">
        <v>2147</v>
      </c>
      <c r="Q950" t="s">
        <v>2148</v>
      </c>
      <c r="R950" t="s">
        <v>2081</v>
      </c>
      <c r="S950" t="s">
        <v>2149</v>
      </c>
      <c r="T950" t="s">
        <v>2240</v>
      </c>
      <c r="U950" t="s">
        <v>2241</v>
      </c>
      <c r="V950" t="s">
        <v>1776</v>
      </c>
      <c r="W950" t="s">
        <v>1777</v>
      </c>
      <c r="X950" t="s">
        <v>1778</v>
      </c>
      <c r="Y950" t="s">
        <v>1671</v>
      </c>
      <c r="Z950">
        <v>467</v>
      </c>
      <c r="AA950" t="s">
        <v>1756</v>
      </c>
      <c r="AB950" t="s">
        <v>1757</v>
      </c>
      <c r="AC950" t="s">
        <v>1758</v>
      </c>
      <c r="AD950" t="s">
        <v>1675</v>
      </c>
      <c r="AE950" s="4"/>
      <c r="AH950" t="s">
        <v>14970</v>
      </c>
      <c r="AI950" t="s">
        <v>14971</v>
      </c>
      <c r="AJ950" t="s">
        <v>14972</v>
      </c>
      <c r="AK950" t="s">
        <v>14973</v>
      </c>
      <c r="AL950" t="s">
        <v>14974</v>
      </c>
      <c r="AM950" t="s">
        <v>14975</v>
      </c>
      <c r="AN950" t="s">
        <v>14976</v>
      </c>
      <c r="AO950" t="s">
        <v>14977</v>
      </c>
      <c r="AP950" t="s">
        <v>14978</v>
      </c>
      <c r="AQ950" t="s">
        <v>14979</v>
      </c>
      <c r="AR950">
        <v>0.49</v>
      </c>
      <c r="AS950" t="s">
        <v>94</v>
      </c>
      <c r="AT950">
        <v>0</v>
      </c>
      <c r="AU950">
        <v>511118.30429909803</v>
      </c>
      <c r="AV950">
        <v>374003.22314053093</v>
      </c>
      <c r="AW950">
        <v>4921.1043309999995</v>
      </c>
      <c r="AX950">
        <v>5686.3223207351193</v>
      </c>
      <c r="AY950">
        <v>749.53473244449333</v>
      </c>
      <c r="AZ950">
        <v>1130.8110124499999</v>
      </c>
      <c r="BA950">
        <v>4187.9220509999996</v>
      </c>
      <c r="BB950">
        <v>122.04580173049119</v>
      </c>
      <c r="BC950">
        <v>96.09775452193135</v>
      </c>
      <c r="BD950">
        <v>89.305201621703006</v>
      </c>
      <c r="BE950">
        <v>70.318103706060683</v>
      </c>
      <c r="BF950">
        <v>1027</v>
      </c>
      <c r="BG950" t="s">
        <v>14980</v>
      </c>
      <c r="BH950" t="s">
        <v>14981</v>
      </c>
      <c r="BI950">
        <v>6907</v>
      </c>
      <c r="BJ950" s="1">
        <v>44560</v>
      </c>
    </row>
    <row r="951" spans="1:63" ht="60" x14ac:dyDescent="0.25">
      <c r="A951">
        <v>8814</v>
      </c>
      <c r="B951" t="s">
        <v>14982</v>
      </c>
      <c r="C951" t="s">
        <v>14983</v>
      </c>
      <c r="D951" t="s">
        <v>14984</v>
      </c>
      <c r="E951" t="s">
        <v>14985</v>
      </c>
      <c r="F951" s="1">
        <v>48060</v>
      </c>
      <c r="G951" s="1">
        <v>48060</v>
      </c>
      <c r="H951" t="s">
        <v>615</v>
      </c>
      <c r="I951" t="s">
        <v>66</v>
      </c>
      <c r="K951" t="s">
        <v>120</v>
      </c>
      <c r="L951" t="s">
        <v>120</v>
      </c>
      <c r="M951" t="s">
        <v>120</v>
      </c>
      <c r="N951" t="s">
        <v>1216</v>
      </c>
      <c r="O951" t="s">
        <v>14986</v>
      </c>
      <c r="P951" t="s">
        <v>11688</v>
      </c>
      <c r="Q951" t="s">
        <v>11689</v>
      </c>
      <c r="R951" t="s">
        <v>267</v>
      </c>
      <c r="S951" t="s">
        <v>11690</v>
      </c>
      <c r="T951" t="s">
        <v>1125</v>
      </c>
      <c r="U951" t="s">
        <v>1126</v>
      </c>
      <c r="V951" t="s">
        <v>141</v>
      </c>
      <c r="W951" t="s">
        <v>142</v>
      </c>
      <c r="Z951">
        <v>478</v>
      </c>
      <c r="AA951" t="s">
        <v>79</v>
      </c>
      <c r="AB951" t="s">
        <v>80</v>
      </c>
      <c r="AC951" t="s">
        <v>81</v>
      </c>
      <c r="AD951" t="s">
        <v>82</v>
      </c>
      <c r="AE951" s="4" t="s">
        <v>14987</v>
      </c>
      <c r="AH951" t="s">
        <v>14988</v>
      </c>
      <c r="AI951" t="s">
        <v>14989</v>
      </c>
      <c r="AJ951" t="s">
        <v>14990</v>
      </c>
      <c r="AK951" t="s">
        <v>14991</v>
      </c>
      <c r="AL951" t="s">
        <v>14992</v>
      </c>
      <c r="AM951" t="s">
        <v>14993</v>
      </c>
      <c r="AN951" t="s">
        <v>14994</v>
      </c>
      <c r="AO951" t="s">
        <v>14995</v>
      </c>
      <c r="AP951" t="s">
        <v>14996</v>
      </c>
      <c r="AQ951" t="s">
        <v>14997</v>
      </c>
      <c r="AR951">
        <v>0.04</v>
      </c>
      <c r="AS951" t="s">
        <v>154</v>
      </c>
      <c r="AT951">
        <v>2</v>
      </c>
      <c r="AU951">
        <v>0</v>
      </c>
      <c r="AV951">
        <v>0</v>
      </c>
      <c r="AW951">
        <v>2717.4924799999999</v>
      </c>
      <c r="AX951">
        <v>1121.0870649999999</v>
      </c>
      <c r="AY951">
        <v>24.800601906651849</v>
      </c>
      <c r="AZ951">
        <v>32.8054475</v>
      </c>
      <c r="BA951">
        <v>820.76972000000001</v>
      </c>
      <c r="BB951">
        <v>0</v>
      </c>
      <c r="BC951">
        <v>0</v>
      </c>
      <c r="BD951">
        <v>0</v>
      </c>
      <c r="BE951">
        <v>0</v>
      </c>
      <c r="BF951">
        <v>3765</v>
      </c>
      <c r="BG951" t="s">
        <v>14998</v>
      </c>
      <c r="BH951" t="s">
        <v>14999</v>
      </c>
      <c r="BJ951" s="1"/>
      <c r="BK951">
        <v>9.5849499999999992</v>
      </c>
    </row>
    <row r="952" spans="1:63" x14ac:dyDescent="0.25">
      <c r="A952">
        <v>8815</v>
      </c>
      <c r="B952" t="s">
        <v>15000</v>
      </c>
      <c r="C952" t="s">
        <v>15001</v>
      </c>
      <c r="D952" t="s">
        <v>15002</v>
      </c>
      <c r="E952" t="s">
        <v>15003</v>
      </c>
      <c r="F952" s="1">
        <v>44925</v>
      </c>
      <c r="G952" s="1">
        <v>46722</v>
      </c>
      <c r="H952" t="s">
        <v>119</v>
      </c>
      <c r="I952" t="s">
        <v>639</v>
      </c>
      <c r="K952" t="s">
        <v>99</v>
      </c>
      <c r="L952" t="s">
        <v>99</v>
      </c>
      <c r="M952" t="s">
        <v>69</v>
      </c>
      <c r="N952" t="s">
        <v>382</v>
      </c>
      <c r="O952" t="s">
        <v>15004</v>
      </c>
      <c r="P952" t="s">
        <v>15005</v>
      </c>
      <c r="Q952" t="s">
        <v>15006</v>
      </c>
      <c r="R952" t="s">
        <v>386</v>
      </c>
      <c r="S952" t="s">
        <v>15007</v>
      </c>
      <c r="T952" t="s">
        <v>388</v>
      </c>
      <c r="U952" t="s">
        <v>389</v>
      </c>
      <c r="V952" t="s">
        <v>199</v>
      </c>
      <c r="W952" t="s">
        <v>200</v>
      </c>
      <c r="Z952">
        <v>483</v>
      </c>
      <c r="AA952" t="s">
        <v>201</v>
      </c>
      <c r="AB952" t="s">
        <v>202</v>
      </c>
      <c r="AC952" t="s">
        <v>203</v>
      </c>
      <c r="AD952" t="s">
        <v>82</v>
      </c>
      <c r="AE952" s="4" t="s">
        <v>15008</v>
      </c>
      <c r="AH952" t="s">
        <v>15009</v>
      </c>
      <c r="AI952" t="s">
        <v>15010</v>
      </c>
      <c r="AJ952" t="s">
        <v>15011</v>
      </c>
      <c r="AK952" t="s">
        <v>15012</v>
      </c>
      <c r="AL952" t="s">
        <v>15013</v>
      </c>
      <c r="AM952" t="s">
        <v>15014</v>
      </c>
      <c r="AN952" t="s">
        <v>15015</v>
      </c>
      <c r="AO952" t="s">
        <v>15016</v>
      </c>
      <c r="AP952" t="s">
        <v>15017</v>
      </c>
      <c r="AQ952" t="s">
        <v>15018</v>
      </c>
      <c r="AR952">
        <v>0.25</v>
      </c>
      <c r="AS952" t="s">
        <v>94</v>
      </c>
      <c r="AT952">
        <v>0</v>
      </c>
      <c r="AU952">
        <v>28706.21327794352</v>
      </c>
      <c r="AV952">
        <v>11132.435705961809</v>
      </c>
      <c r="AW952">
        <v>1864.9808</v>
      </c>
      <c r="AX952">
        <v>1250.1284599999999</v>
      </c>
      <c r="AY952">
        <v>250.01445564374828</v>
      </c>
      <c r="AZ952">
        <v>1325.8770999999999</v>
      </c>
      <c r="BA952">
        <v>985.67399999999998</v>
      </c>
      <c r="BB952">
        <v>29.123435616586743</v>
      </c>
      <c r="BC952">
        <v>12.418593418914044</v>
      </c>
      <c r="BD952">
        <v>11.294236944427679</v>
      </c>
      <c r="BE952">
        <v>4.8160024262331067</v>
      </c>
      <c r="BF952">
        <v>2427</v>
      </c>
      <c r="BG952" t="s">
        <v>15019</v>
      </c>
      <c r="BH952" t="s">
        <v>15020</v>
      </c>
      <c r="BJ952" s="1"/>
      <c r="BK952">
        <v>21.076350000000001</v>
      </c>
    </row>
    <row r="953" spans="1:63" x14ac:dyDescent="0.25">
      <c r="A953">
        <v>8816</v>
      </c>
      <c r="B953" t="s">
        <v>15021</v>
      </c>
      <c r="C953" t="s">
        <v>15022</v>
      </c>
      <c r="D953" t="s">
        <v>15023</v>
      </c>
      <c r="E953" t="s">
        <v>15024</v>
      </c>
      <c r="F953" s="1">
        <v>44530</v>
      </c>
      <c r="G953" s="1">
        <v>44746</v>
      </c>
      <c r="H953" t="s">
        <v>119</v>
      </c>
      <c r="I953" t="s">
        <v>639</v>
      </c>
      <c r="J953" t="s">
        <v>1959</v>
      </c>
      <c r="K953" t="s">
        <v>133</v>
      </c>
      <c r="L953" t="s">
        <v>133</v>
      </c>
      <c r="M953" t="s">
        <v>120</v>
      </c>
      <c r="N953" t="s">
        <v>1084</v>
      </c>
      <c r="P953" t="s">
        <v>15025</v>
      </c>
      <c r="Q953" t="s">
        <v>15026</v>
      </c>
      <c r="R953" t="s">
        <v>137</v>
      </c>
      <c r="S953" t="s">
        <v>15027</v>
      </c>
      <c r="T953" t="s">
        <v>6089</v>
      </c>
      <c r="U953" t="s">
        <v>6090</v>
      </c>
      <c r="V953" t="s">
        <v>3286</v>
      </c>
      <c r="W953" t="s">
        <v>3287</v>
      </c>
      <c r="X953" t="s">
        <v>3288</v>
      </c>
      <c r="Y953" t="s">
        <v>109</v>
      </c>
      <c r="Z953">
        <v>465</v>
      </c>
      <c r="AA953" t="s">
        <v>1707</v>
      </c>
      <c r="AB953" t="s">
        <v>1708</v>
      </c>
      <c r="AC953" t="s">
        <v>1709</v>
      </c>
      <c r="AD953" t="s">
        <v>1675</v>
      </c>
      <c r="AE953" s="4"/>
      <c r="AH953" t="s">
        <v>15028</v>
      </c>
      <c r="AI953" t="s">
        <v>15029</v>
      </c>
      <c r="AJ953" t="s">
        <v>15030</v>
      </c>
      <c r="AK953" t="s">
        <v>15031</v>
      </c>
      <c r="AL953" t="s">
        <v>15032</v>
      </c>
      <c r="AM953" t="s">
        <v>15033</v>
      </c>
      <c r="AN953" t="s">
        <v>15024</v>
      </c>
      <c r="AO953" t="s">
        <v>15034</v>
      </c>
      <c r="AP953" t="s">
        <v>15035</v>
      </c>
      <c r="AQ953" t="s">
        <v>15036</v>
      </c>
      <c r="AR953">
        <v>0.49</v>
      </c>
      <c r="AS953" t="s">
        <v>94</v>
      </c>
      <c r="AT953">
        <v>0</v>
      </c>
      <c r="AU953">
        <v>528253.81492860324</v>
      </c>
      <c r="AV953">
        <v>389260.75628196559</v>
      </c>
      <c r="AW953">
        <v>2882.0652499000003</v>
      </c>
      <c r="AX953">
        <v>1690.218963745054</v>
      </c>
      <c r="AY953">
        <v>457.27606777739976</v>
      </c>
      <c r="AZ953">
        <v>3014.1297416666662</v>
      </c>
      <c r="BA953">
        <v>326.32925599999999</v>
      </c>
      <c r="BB953">
        <v>1618.7755318162563</v>
      </c>
      <c r="BC953">
        <v>158.13809278832403</v>
      </c>
      <c r="BD953">
        <v>1192.8466391685263</v>
      </c>
      <c r="BE953">
        <v>116.52912266064841</v>
      </c>
      <c r="BF953">
        <v>451</v>
      </c>
      <c r="BG953" t="s">
        <v>15037</v>
      </c>
      <c r="BH953" t="s">
        <v>15037</v>
      </c>
      <c r="BJ953" s="1"/>
      <c r="BK953">
        <v>788.03291999999999</v>
      </c>
    </row>
    <row r="954" spans="1:63" x14ac:dyDescent="0.25">
      <c r="A954">
        <v>8817</v>
      </c>
      <c r="B954" t="s">
        <v>15038</v>
      </c>
      <c r="C954" t="s">
        <v>15039</v>
      </c>
      <c r="D954" t="s">
        <v>15040</v>
      </c>
      <c r="E954" t="s">
        <v>15041</v>
      </c>
      <c r="F954" s="1">
        <v>44225</v>
      </c>
      <c r="G954" s="1">
        <v>44530</v>
      </c>
      <c r="H954" t="s">
        <v>65</v>
      </c>
      <c r="I954" t="s">
        <v>639</v>
      </c>
      <c r="J954" t="s">
        <v>1959</v>
      </c>
      <c r="K954" t="s">
        <v>68</v>
      </c>
      <c r="L954" t="s">
        <v>133</v>
      </c>
      <c r="M954" t="s">
        <v>69</v>
      </c>
      <c r="N954" t="s">
        <v>1084</v>
      </c>
      <c r="P954" t="s">
        <v>15025</v>
      </c>
      <c r="Q954" t="s">
        <v>15026</v>
      </c>
      <c r="R954" t="s">
        <v>137</v>
      </c>
      <c r="S954" t="s">
        <v>15027</v>
      </c>
      <c r="T954" t="s">
        <v>6089</v>
      </c>
      <c r="U954" t="s">
        <v>6090</v>
      </c>
      <c r="V954" t="s">
        <v>3286</v>
      </c>
      <c r="W954" t="s">
        <v>3287</v>
      </c>
      <c r="X954" t="s">
        <v>3288</v>
      </c>
      <c r="Y954" t="s">
        <v>109</v>
      </c>
      <c r="Z954">
        <v>465</v>
      </c>
      <c r="AA954" t="s">
        <v>1707</v>
      </c>
      <c r="AB954" t="s">
        <v>1708</v>
      </c>
      <c r="AC954" t="s">
        <v>1709</v>
      </c>
      <c r="AD954" t="s">
        <v>1675</v>
      </c>
      <c r="AE954" s="4"/>
      <c r="AH954" t="s">
        <v>15042</v>
      </c>
      <c r="AI954" t="s">
        <v>15043</v>
      </c>
      <c r="AJ954" t="s">
        <v>15044</v>
      </c>
      <c r="AK954" t="s">
        <v>15045</v>
      </c>
      <c r="AL954" t="s">
        <v>15032</v>
      </c>
      <c r="AM954" t="s">
        <v>15046</v>
      </c>
      <c r="AN954" t="s">
        <v>15024</v>
      </c>
      <c r="AO954" t="s">
        <v>15047</v>
      </c>
      <c r="AP954" t="s">
        <v>15035</v>
      </c>
      <c r="AQ954" t="s">
        <v>15048</v>
      </c>
      <c r="AR954">
        <v>0.56000000000000005</v>
      </c>
      <c r="AS954" t="s">
        <v>94</v>
      </c>
      <c r="AT954">
        <v>0</v>
      </c>
      <c r="AU954">
        <v>188909.85000731214</v>
      </c>
      <c r="AV954">
        <v>146180.31278556044</v>
      </c>
      <c r="AW954">
        <v>1225.6740124</v>
      </c>
      <c r="AX954">
        <v>1817.4629262450539</v>
      </c>
      <c r="AY954">
        <v>457.27606777739976</v>
      </c>
      <c r="AZ954">
        <v>2230.8058116666662</v>
      </c>
      <c r="BA954">
        <v>1167.5616769999999</v>
      </c>
      <c r="BB954">
        <v>161.79860450088424</v>
      </c>
      <c r="BC954">
        <v>55.588411387913204</v>
      </c>
      <c r="BD954">
        <v>125.20136251916432</v>
      </c>
      <c r="BE954">
        <v>43.01486324626817</v>
      </c>
      <c r="BF954">
        <v>235</v>
      </c>
      <c r="BG954" t="s">
        <v>15049</v>
      </c>
      <c r="BH954" t="s">
        <v>15049</v>
      </c>
      <c r="BJ954" s="1"/>
      <c r="BK954">
        <v>4.70899</v>
      </c>
    </row>
    <row r="955" spans="1:63" ht="30" x14ac:dyDescent="0.25">
      <c r="A955">
        <v>8819</v>
      </c>
      <c r="B955" t="s">
        <v>15050</v>
      </c>
      <c r="C955" t="s">
        <v>15051</v>
      </c>
      <c r="D955" t="s">
        <v>15052</v>
      </c>
      <c r="E955" t="s">
        <v>15053</v>
      </c>
      <c r="F955" s="1">
        <v>44926</v>
      </c>
      <c r="G955" s="1">
        <v>45017</v>
      </c>
      <c r="H955" t="s">
        <v>119</v>
      </c>
      <c r="I955" t="s">
        <v>66</v>
      </c>
      <c r="K955" t="s">
        <v>99</v>
      </c>
      <c r="L955" t="s">
        <v>99</v>
      </c>
      <c r="M955" t="s">
        <v>303</v>
      </c>
      <c r="N955" t="s">
        <v>1153</v>
      </c>
      <c r="O955" t="s">
        <v>15054</v>
      </c>
      <c r="P955" t="s">
        <v>5393</v>
      </c>
      <c r="Q955" t="s">
        <v>5394</v>
      </c>
      <c r="R955" t="s">
        <v>5395</v>
      </c>
      <c r="S955" t="s">
        <v>5396</v>
      </c>
      <c r="T955" t="s">
        <v>75</v>
      </c>
      <c r="U955" t="s">
        <v>76</v>
      </c>
      <c r="V955" t="s">
        <v>77</v>
      </c>
      <c r="W955" t="s">
        <v>78</v>
      </c>
      <c r="Z955">
        <v>478</v>
      </c>
      <c r="AA955" t="s">
        <v>79</v>
      </c>
      <c r="AB955" t="s">
        <v>80</v>
      </c>
      <c r="AC955" t="s">
        <v>81</v>
      </c>
      <c r="AD955" t="s">
        <v>82</v>
      </c>
      <c r="AE955" s="4" t="s">
        <v>15055</v>
      </c>
      <c r="AF955" s="2">
        <v>1188400</v>
      </c>
      <c r="AG955" t="s">
        <v>19447</v>
      </c>
      <c r="AH955" t="s">
        <v>15056</v>
      </c>
      <c r="AI955" t="s">
        <v>15057</v>
      </c>
      <c r="AJ955" t="s">
        <v>15058</v>
      </c>
      <c r="AK955" t="s">
        <v>15059</v>
      </c>
      <c r="AL955" t="s">
        <v>15060</v>
      </c>
      <c r="AM955" t="s">
        <v>15061</v>
      </c>
      <c r="AN955" t="s">
        <v>15062</v>
      </c>
      <c r="AO955" t="s">
        <v>15063</v>
      </c>
      <c r="AP955" t="s">
        <v>15064</v>
      </c>
      <c r="AQ955" t="s">
        <v>15065</v>
      </c>
      <c r="AR955">
        <v>0.25</v>
      </c>
      <c r="AS955" t="s">
        <v>94</v>
      </c>
      <c r="AT955">
        <v>0</v>
      </c>
      <c r="AU955">
        <v>212.54906202159455</v>
      </c>
      <c r="AV955">
        <v>0</v>
      </c>
      <c r="AW955">
        <v>1371.4919400000001</v>
      </c>
      <c r="AX955">
        <v>1027.4088084009959</v>
      </c>
      <c r="AY955">
        <v>253.95400677282035</v>
      </c>
      <c r="AZ955">
        <v>3350.5954799999995</v>
      </c>
      <c r="BA955">
        <v>566.11199999999997</v>
      </c>
      <c r="BB955">
        <v>0.37545408332908425</v>
      </c>
      <c r="BC955">
        <v>5.4267280134383325E-2</v>
      </c>
      <c r="BD955">
        <v>0</v>
      </c>
      <c r="BE955">
        <v>0</v>
      </c>
      <c r="BF955">
        <v>722</v>
      </c>
      <c r="BG955" t="s">
        <v>15066</v>
      </c>
      <c r="BH955" t="s">
        <v>15067</v>
      </c>
      <c r="BJ955" s="1"/>
      <c r="BK955">
        <v>22.38599</v>
      </c>
    </row>
    <row r="956" spans="1:63" ht="30" x14ac:dyDescent="0.25">
      <c r="A956">
        <v>8820</v>
      </c>
      <c r="B956" t="s">
        <v>15068</v>
      </c>
      <c r="C956" t="s">
        <v>15069</v>
      </c>
      <c r="D956" t="s">
        <v>15070</v>
      </c>
      <c r="E956" t="s">
        <v>15071</v>
      </c>
      <c r="F956" s="1">
        <v>44926</v>
      </c>
      <c r="G956" s="1">
        <v>45015</v>
      </c>
      <c r="H956" t="s">
        <v>119</v>
      </c>
      <c r="I956" t="s">
        <v>66</v>
      </c>
      <c r="K956" t="s">
        <v>100</v>
      </c>
      <c r="L956" t="s">
        <v>100</v>
      </c>
      <c r="M956" t="s">
        <v>303</v>
      </c>
      <c r="N956" t="s">
        <v>1153</v>
      </c>
      <c r="O956" t="s">
        <v>15072</v>
      </c>
      <c r="P956" t="s">
        <v>11893</v>
      </c>
      <c r="Q956" t="s">
        <v>11894</v>
      </c>
      <c r="R956" t="s">
        <v>5395</v>
      </c>
      <c r="S956" t="s">
        <v>11895</v>
      </c>
      <c r="T956" t="s">
        <v>8571</v>
      </c>
      <c r="U956" t="s">
        <v>8572</v>
      </c>
      <c r="V956" t="s">
        <v>8573</v>
      </c>
      <c r="W956" t="s">
        <v>8574</v>
      </c>
      <c r="X956" t="s">
        <v>8575</v>
      </c>
      <c r="Y956" t="s">
        <v>683</v>
      </c>
      <c r="Z956">
        <v>483</v>
      </c>
      <c r="AA956" t="s">
        <v>201</v>
      </c>
      <c r="AB956" t="s">
        <v>202</v>
      </c>
      <c r="AC956" t="s">
        <v>203</v>
      </c>
      <c r="AD956" t="s">
        <v>82</v>
      </c>
      <c r="AE956" s="4" t="s">
        <v>15073</v>
      </c>
      <c r="AF956" s="8">
        <v>1770000</v>
      </c>
      <c r="AG956" t="s">
        <v>19447</v>
      </c>
      <c r="AH956" t="s">
        <v>15074</v>
      </c>
      <c r="AI956" t="s">
        <v>15075</v>
      </c>
      <c r="AJ956" t="s">
        <v>15076</v>
      </c>
      <c r="AK956" t="s">
        <v>15077</v>
      </c>
      <c r="AL956" t="s">
        <v>15078</v>
      </c>
      <c r="AM956" t="s">
        <v>15079</v>
      </c>
      <c r="AN956" t="s">
        <v>15080</v>
      </c>
      <c r="AO956" t="s">
        <v>15081</v>
      </c>
      <c r="AP956" t="s">
        <v>15082</v>
      </c>
      <c r="AQ956" t="s">
        <v>15083</v>
      </c>
      <c r="AR956">
        <v>0.36</v>
      </c>
      <c r="AS956" t="s">
        <v>94</v>
      </c>
      <c r="AT956">
        <v>0</v>
      </c>
      <c r="AU956">
        <v>-128.71014011248357</v>
      </c>
      <c r="AV956">
        <v>0</v>
      </c>
      <c r="AW956">
        <v>4252.3540000000003</v>
      </c>
      <c r="AX956">
        <v>1255.9983189764669</v>
      </c>
      <c r="AY956">
        <v>252.7183868088305</v>
      </c>
      <c r="AZ956">
        <v>1356.9346033333331</v>
      </c>
      <c r="BA956">
        <v>431.6078</v>
      </c>
      <c r="BB956">
        <v>-0.29821087596768081</v>
      </c>
      <c r="BC956">
        <v>-7.1963706240682129E-2</v>
      </c>
      <c r="BD956">
        <v>0</v>
      </c>
      <c r="BE956">
        <v>0</v>
      </c>
      <c r="BF956">
        <v>720</v>
      </c>
      <c r="BG956" t="s">
        <v>15084</v>
      </c>
      <c r="BH956" t="s">
        <v>15085</v>
      </c>
      <c r="BJ956" s="1"/>
      <c r="BK956">
        <v>24.191310000000001</v>
      </c>
    </row>
    <row r="957" spans="1:63" ht="30" x14ac:dyDescent="0.25">
      <c r="A957">
        <v>8821</v>
      </c>
      <c r="B957" t="s">
        <v>15086</v>
      </c>
      <c r="C957" t="s">
        <v>15087</v>
      </c>
      <c r="D957" t="s">
        <v>15088</v>
      </c>
      <c r="E957" t="s">
        <v>15089</v>
      </c>
      <c r="F957" s="1">
        <v>44834</v>
      </c>
      <c r="G957" s="1">
        <v>45291</v>
      </c>
      <c r="H957" t="s">
        <v>119</v>
      </c>
      <c r="I957" t="s">
        <v>66</v>
      </c>
      <c r="K957" t="s">
        <v>99</v>
      </c>
      <c r="L957" t="s">
        <v>99</v>
      </c>
      <c r="M957" t="s">
        <v>120</v>
      </c>
      <c r="N957" t="s">
        <v>1153</v>
      </c>
      <c r="O957" t="s">
        <v>15090</v>
      </c>
      <c r="P957" t="s">
        <v>5393</v>
      </c>
      <c r="Q957" t="s">
        <v>5394</v>
      </c>
      <c r="R957" t="s">
        <v>5395</v>
      </c>
      <c r="S957" t="s">
        <v>5396</v>
      </c>
      <c r="T957" t="s">
        <v>8571</v>
      </c>
      <c r="U957" t="s">
        <v>8572</v>
      </c>
      <c r="V957" t="s">
        <v>8573</v>
      </c>
      <c r="W957" t="s">
        <v>8574</v>
      </c>
      <c r="X957" t="s">
        <v>8575</v>
      </c>
      <c r="Y957" t="s">
        <v>683</v>
      </c>
      <c r="Z957">
        <v>483</v>
      </c>
      <c r="AA957" t="s">
        <v>201</v>
      </c>
      <c r="AB957" t="s">
        <v>202</v>
      </c>
      <c r="AC957" t="s">
        <v>203</v>
      </c>
      <c r="AD957" t="s">
        <v>82</v>
      </c>
      <c r="AE957" s="4" t="s">
        <v>15091</v>
      </c>
      <c r="AF957" s="8">
        <v>3800000</v>
      </c>
      <c r="AG957" t="s">
        <v>19447</v>
      </c>
      <c r="AH957" t="s">
        <v>15092</v>
      </c>
      <c r="AI957" t="s">
        <v>15093</v>
      </c>
      <c r="AJ957" t="s">
        <v>15094</v>
      </c>
      <c r="AK957" t="s">
        <v>15095</v>
      </c>
      <c r="AL957" t="s">
        <v>15096</v>
      </c>
      <c r="AM957" t="s">
        <v>15097</v>
      </c>
      <c r="AN957" t="s">
        <v>15080</v>
      </c>
      <c r="AO957" t="s">
        <v>15098</v>
      </c>
      <c r="AP957" t="s">
        <v>15099</v>
      </c>
      <c r="AQ957" t="s">
        <v>15100</v>
      </c>
      <c r="AR957">
        <v>0.25</v>
      </c>
      <c r="AS957" t="s">
        <v>94</v>
      </c>
      <c r="AT957">
        <v>0</v>
      </c>
      <c r="AU957">
        <v>5307.6409040864737</v>
      </c>
      <c r="AV957">
        <v>1463.7377794458521</v>
      </c>
      <c r="AW957">
        <v>1790.98308</v>
      </c>
      <c r="AX957">
        <v>1639.0161726014928</v>
      </c>
      <c r="AY957">
        <v>253.95400677282035</v>
      </c>
      <c r="AZ957">
        <v>3348.7901499999994</v>
      </c>
      <c r="BA957">
        <v>933.40880000000004</v>
      </c>
      <c r="BB957">
        <v>5.6862983336845279</v>
      </c>
      <c r="BC957">
        <v>1.2394662102484695</v>
      </c>
      <c r="BD957">
        <v>1.5681636807429413</v>
      </c>
      <c r="BE957">
        <v>0.34181919068609651</v>
      </c>
      <c r="BF957">
        <v>996</v>
      </c>
      <c r="BG957" t="s">
        <v>15101</v>
      </c>
      <c r="BH957" t="s">
        <v>15102</v>
      </c>
      <c r="BJ957" s="1"/>
      <c r="BK957">
        <v>20.580660000000002</v>
      </c>
    </row>
    <row r="958" spans="1:63" ht="45" x14ac:dyDescent="0.25">
      <c r="A958">
        <v>8822</v>
      </c>
      <c r="B958" t="s">
        <v>15103</v>
      </c>
      <c r="C958" t="s">
        <v>15104</v>
      </c>
      <c r="D958" t="s">
        <v>15105</v>
      </c>
      <c r="E958" t="s">
        <v>15106</v>
      </c>
      <c r="F958" s="1">
        <v>44561</v>
      </c>
      <c r="G958" s="1">
        <v>44773</v>
      </c>
      <c r="H958" t="s">
        <v>119</v>
      </c>
      <c r="I958" t="s">
        <v>639</v>
      </c>
      <c r="J958" t="s">
        <v>1804</v>
      </c>
      <c r="K958" t="s">
        <v>303</v>
      </c>
      <c r="L958" t="s">
        <v>100</v>
      </c>
      <c r="M958" t="s">
        <v>120</v>
      </c>
      <c r="N958" t="s">
        <v>10105</v>
      </c>
      <c r="O958" t="s">
        <v>15107</v>
      </c>
      <c r="P958" t="s">
        <v>15108</v>
      </c>
      <c r="Q958" t="s">
        <v>15109</v>
      </c>
      <c r="R958" t="s">
        <v>8947</v>
      </c>
      <c r="S958" t="s">
        <v>15110</v>
      </c>
      <c r="T958" t="s">
        <v>9955</v>
      </c>
      <c r="U958" t="s">
        <v>9956</v>
      </c>
      <c r="V958" t="s">
        <v>9722</v>
      </c>
      <c r="W958" t="s">
        <v>9723</v>
      </c>
      <c r="X958" t="s">
        <v>9724</v>
      </c>
      <c r="Y958" t="s">
        <v>109</v>
      </c>
      <c r="Z958">
        <v>482</v>
      </c>
      <c r="AA958" t="s">
        <v>8951</v>
      </c>
      <c r="AB958" t="s">
        <v>8952</v>
      </c>
      <c r="AC958" t="s">
        <v>8953</v>
      </c>
      <c r="AD958" t="s">
        <v>8926</v>
      </c>
      <c r="AE958" s="4" t="s">
        <v>15111</v>
      </c>
      <c r="AH958" t="s">
        <v>15112</v>
      </c>
      <c r="AI958" t="s">
        <v>15113</v>
      </c>
      <c r="AJ958" t="s">
        <v>15114</v>
      </c>
      <c r="AK958" t="s">
        <v>15115</v>
      </c>
      <c r="AL958" t="s">
        <v>15116</v>
      </c>
      <c r="AM958" t="s">
        <v>15117</v>
      </c>
      <c r="AN958" t="s">
        <v>15118</v>
      </c>
      <c r="AO958" t="s">
        <v>15119</v>
      </c>
      <c r="AP958" t="s">
        <v>15120</v>
      </c>
      <c r="AQ958" t="s">
        <v>15121</v>
      </c>
      <c r="AR958">
        <v>0.18</v>
      </c>
      <c r="AS958" t="s">
        <v>890</v>
      </c>
      <c r="AT958">
        <v>0</v>
      </c>
      <c r="AU958">
        <v>54974.898811262326</v>
      </c>
      <c r="AV958">
        <v>16862.532670357072</v>
      </c>
      <c r="AW958">
        <v>7316.4538739999998</v>
      </c>
      <c r="AX958">
        <v>7761.6923842561037</v>
      </c>
      <c r="AY958">
        <v>447.89032962676634</v>
      </c>
      <c r="AZ958">
        <v>1208.0500185714284</v>
      </c>
      <c r="BA958">
        <v>6292.738973999999</v>
      </c>
      <c r="BB958">
        <v>8.7362433176403247</v>
      </c>
      <c r="BC958">
        <v>7.3292154819590225</v>
      </c>
      <c r="BD958">
        <v>2.6796809370337429</v>
      </c>
      <c r="BE958">
        <v>2.2481011913623026</v>
      </c>
      <c r="BF958">
        <v>478</v>
      </c>
      <c r="BG958" t="s">
        <v>15122</v>
      </c>
      <c r="BH958" t="s">
        <v>15122</v>
      </c>
      <c r="BJ958" s="1"/>
      <c r="BK958">
        <v>146.10082</v>
      </c>
    </row>
    <row r="959" spans="1:63" ht="120" x14ac:dyDescent="0.25">
      <c r="A959">
        <v>8823</v>
      </c>
      <c r="B959" t="s">
        <v>15123</v>
      </c>
      <c r="C959" t="s">
        <v>15124</v>
      </c>
      <c r="D959" t="s">
        <v>15125</v>
      </c>
      <c r="E959" t="s">
        <v>15126</v>
      </c>
      <c r="F959" s="1">
        <v>44408</v>
      </c>
      <c r="G959" s="1">
        <v>44561</v>
      </c>
      <c r="H959" t="s">
        <v>98</v>
      </c>
      <c r="I959" t="s">
        <v>639</v>
      </c>
      <c r="J959" t="s">
        <v>2829</v>
      </c>
      <c r="K959" t="s">
        <v>100</v>
      </c>
      <c r="L959" t="s">
        <v>99</v>
      </c>
      <c r="N959" t="s">
        <v>10243</v>
      </c>
      <c r="P959" t="s">
        <v>13951</v>
      </c>
      <c r="Q959" t="s">
        <v>13952</v>
      </c>
      <c r="R959" t="s">
        <v>8947</v>
      </c>
      <c r="S959" t="s">
        <v>13953</v>
      </c>
      <c r="T959" t="s">
        <v>9955</v>
      </c>
      <c r="U959" t="s">
        <v>9956</v>
      </c>
      <c r="V959" t="s">
        <v>9722</v>
      </c>
      <c r="W959" t="s">
        <v>9723</v>
      </c>
      <c r="X959" t="s">
        <v>9724</v>
      </c>
      <c r="Y959" t="s">
        <v>109</v>
      </c>
      <c r="Z959">
        <v>482</v>
      </c>
      <c r="AA959" t="s">
        <v>8951</v>
      </c>
      <c r="AB959" t="s">
        <v>8952</v>
      </c>
      <c r="AC959" t="s">
        <v>8953</v>
      </c>
      <c r="AD959" t="s">
        <v>8926</v>
      </c>
      <c r="AE959" s="4" t="s">
        <v>15127</v>
      </c>
      <c r="AH959" t="s">
        <v>15128</v>
      </c>
      <c r="AI959" t="s">
        <v>15129</v>
      </c>
      <c r="AJ959" t="s">
        <v>15130</v>
      </c>
      <c r="AK959" t="s">
        <v>10132</v>
      </c>
      <c r="AL959" t="s">
        <v>15131</v>
      </c>
      <c r="AM959" t="s">
        <v>13960</v>
      </c>
      <c r="AN959" t="s">
        <v>15132</v>
      </c>
      <c r="AO959" t="s">
        <v>15133</v>
      </c>
      <c r="AP959" t="s">
        <v>15134</v>
      </c>
      <c r="AQ959" t="s">
        <v>15135</v>
      </c>
      <c r="AR959">
        <v>0.3</v>
      </c>
      <c r="AS959" t="s">
        <v>154</v>
      </c>
      <c r="AT959">
        <v>1</v>
      </c>
      <c r="AU959">
        <v>89399.162583572077</v>
      </c>
      <c r="AV959">
        <v>45385.119879827267</v>
      </c>
      <c r="AW959">
        <v>1393.8984399999999</v>
      </c>
      <c r="AX959">
        <v>445.23851025610401</v>
      </c>
      <c r="AY959">
        <v>447.89032962676634</v>
      </c>
      <c r="AZ959">
        <v>1061.9491985714285</v>
      </c>
      <c r="BF959">
        <v>266</v>
      </c>
      <c r="BG959" t="s">
        <v>15136</v>
      </c>
      <c r="BJ959" s="1"/>
    </row>
    <row r="960" spans="1:63" ht="16.5" x14ac:dyDescent="0.25">
      <c r="A960">
        <v>8824</v>
      </c>
      <c r="B960" t="s">
        <v>15137</v>
      </c>
      <c r="C960" t="s">
        <v>15138</v>
      </c>
      <c r="D960" t="s">
        <v>15139</v>
      </c>
      <c r="E960" t="s">
        <v>15140</v>
      </c>
      <c r="F960" s="1">
        <v>44561</v>
      </c>
      <c r="G960" s="1">
        <v>44742</v>
      </c>
      <c r="H960" t="s">
        <v>119</v>
      </c>
      <c r="I960" t="s">
        <v>639</v>
      </c>
      <c r="J960" t="s">
        <v>2829</v>
      </c>
      <c r="K960" t="s">
        <v>303</v>
      </c>
      <c r="L960" t="s">
        <v>99</v>
      </c>
      <c r="M960" t="s">
        <v>120</v>
      </c>
      <c r="N960" t="s">
        <v>10105</v>
      </c>
      <c r="O960" t="s">
        <v>15141</v>
      </c>
      <c r="P960" t="s">
        <v>10125</v>
      </c>
      <c r="Q960" t="s">
        <v>10126</v>
      </c>
      <c r="R960" t="s">
        <v>8947</v>
      </c>
      <c r="S960" t="s">
        <v>10127</v>
      </c>
      <c r="T960" t="s">
        <v>9955</v>
      </c>
      <c r="U960" t="s">
        <v>9956</v>
      </c>
      <c r="V960" t="s">
        <v>9722</v>
      </c>
      <c r="W960" t="s">
        <v>9723</v>
      </c>
      <c r="X960" t="s">
        <v>9724</v>
      </c>
      <c r="Y960" t="s">
        <v>109</v>
      </c>
      <c r="Z960">
        <v>482</v>
      </c>
      <c r="AA960" t="s">
        <v>8951</v>
      </c>
      <c r="AB960" t="s">
        <v>8952</v>
      </c>
      <c r="AC960" t="s">
        <v>8953</v>
      </c>
      <c r="AD960" t="s">
        <v>8926</v>
      </c>
      <c r="AE960" s="4" t="s">
        <v>15142</v>
      </c>
      <c r="AF960" s="8">
        <v>2600000</v>
      </c>
      <c r="AG960" t="s">
        <v>19447</v>
      </c>
      <c r="AH960" t="s">
        <v>15143</v>
      </c>
      <c r="AI960" t="s">
        <v>15144</v>
      </c>
      <c r="AJ960" t="s">
        <v>15145</v>
      </c>
      <c r="AK960" t="s">
        <v>10132</v>
      </c>
      <c r="AL960" t="s">
        <v>15146</v>
      </c>
      <c r="AM960" t="s">
        <v>15147</v>
      </c>
      <c r="AN960" t="s">
        <v>15148</v>
      </c>
      <c r="AO960" t="s">
        <v>15148</v>
      </c>
      <c r="AP960" t="s">
        <v>10136</v>
      </c>
      <c r="AQ960" t="s">
        <v>15149</v>
      </c>
      <c r="AR960">
        <v>0.15</v>
      </c>
      <c r="AS960" t="s">
        <v>94</v>
      </c>
      <c r="AT960">
        <v>0</v>
      </c>
      <c r="AU960">
        <v>202904.75353576351</v>
      </c>
      <c r="AV960">
        <v>60335.98128568277</v>
      </c>
      <c r="AW960">
        <v>11080.61695</v>
      </c>
      <c r="AX960">
        <v>11525.855460256105</v>
      </c>
      <c r="AY960">
        <v>447.89032962676634</v>
      </c>
      <c r="AZ960">
        <v>1187.5395085714285</v>
      </c>
      <c r="BA960">
        <v>10517.02752</v>
      </c>
      <c r="BB960">
        <v>19.292975429597764</v>
      </c>
      <c r="BC960">
        <v>17.335519805257462</v>
      </c>
      <c r="BD960">
        <v>5.7369804510773754</v>
      </c>
      <c r="BE960">
        <v>5.1549092878360767</v>
      </c>
      <c r="BF960">
        <v>447</v>
      </c>
      <c r="BG960" t="s">
        <v>15150</v>
      </c>
      <c r="BH960" t="s">
        <v>15150</v>
      </c>
      <c r="BJ960" s="1"/>
      <c r="BK960">
        <v>125.59031</v>
      </c>
    </row>
    <row r="961" spans="1:63" ht="60" x14ac:dyDescent="0.25">
      <c r="A961">
        <v>8825</v>
      </c>
      <c r="B961" t="s">
        <v>15151</v>
      </c>
      <c r="C961" t="s">
        <v>15152</v>
      </c>
      <c r="D961" t="s">
        <v>15153</v>
      </c>
      <c r="E961" t="s">
        <v>15154</v>
      </c>
      <c r="F961" s="1">
        <v>44926</v>
      </c>
      <c r="G961" s="1">
        <v>45092</v>
      </c>
      <c r="H961" t="s">
        <v>98</v>
      </c>
      <c r="I961" t="s">
        <v>66</v>
      </c>
      <c r="J961" t="s">
        <v>1804</v>
      </c>
      <c r="K961" t="s">
        <v>120</v>
      </c>
      <c r="L961" t="s">
        <v>120</v>
      </c>
      <c r="N961" t="s">
        <v>9991</v>
      </c>
      <c r="P961" t="s">
        <v>15155</v>
      </c>
      <c r="Q961" t="s">
        <v>15156</v>
      </c>
      <c r="R961" t="s">
        <v>8972</v>
      </c>
      <c r="S961" t="s">
        <v>15157</v>
      </c>
      <c r="T961" t="s">
        <v>11227</v>
      </c>
      <c r="U961" t="s">
        <v>11228</v>
      </c>
      <c r="V961" t="s">
        <v>10801</v>
      </c>
      <c r="W961" t="s">
        <v>10802</v>
      </c>
      <c r="X961" t="s">
        <v>10803</v>
      </c>
      <c r="Y961" t="s">
        <v>1755</v>
      </c>
      <c r="Z961">
        <v>482</v>
      </c>
      <c r="AA961" t="s">
        <v>8951</v>
      </c>
      <c r="AB961" t="s">
        <v>8952</v>
      </c>
      <c r="AC961" t="s">
        <v>8953</v>
      </c>
      <c r="AD961" t="s">
        <v>8926</v>
      </c>
      <c r="AE961" s="4" t="s">
        <v>15158</v>
      </c>
      <c r="AH961" t="s">
        <v>15159</v>
      </c>
      <c r="AI961" t="s">
        <v>15160</v>
      </c>
      <c r="AJ961" t="s">
        <v>15161</v>
      </c>
      <c r="AK961" t="s">
        <v>15162</v>
      </c>
      <c r="AL961" t="s">
        <v>15163</v>
      </c>
      <c r="AM961" t="s">
        <v>15164</v>
      </c>
      <c r="AN961" t="s">
        <v>15154</v>
      </c>
      <c r="AO961" t="s">
        <v>15165</v>
      </c>
      <c r="AP961" t="s">
        <v>15166</v>
      </c>
      <c r="AQ961" t="s">
        <v>15167</v>
      </c>
      <c r="AR961">
        <v>0.04</v>
      </c>
      <c r="AS961" t="s">
        <v>154</v>
      </c>
      <c r="AT961">
        <v>2</v>
      </c>
      <c r="AU961">
        <v>37410.04859128622</v>
      </c>
      <c r="AV961">
        <v>3936.1745121294452</v>
      </c>
      <c r="AW961">
        <v>590.85370999999998</v>
      </c>
      <c r="AX961">
        <v>83.732500000000002</v>
      </c>
      <c r="AY961">
        <v>221.45147657946248</v>
      </c>
      <c r="AZ961">
        <v>1286.9734588636361</v>
      </c>
      <c r="BF961">
        <v>797</v>
      </c>
      <c r="BG961" t="s">
        <v>15168</v>
      </c>
      <c r="BJ961" s="1"/>
    </row>
    <row r="962" spans="1:63" ht="45" x14ac:dyDescent="0.25">
      <c r="A962">
        <v>8826</v>
      </c>
      <c r="B962" t="s">
        <v>15169</v>
      </c>
      <c r="C962" t="s">
        <v>15170</v>
      </c>
      <c r="D962" t="s">
        <v>15171</v>
      </c>
      <c r="E962" t="s">
        <v>15172</v>
      </c>
      <c r="F962" s="1">
        <v>44561</v>
      </c>
      <c r="G962" s="1">
        <v>44727</v>
      </c>
      <c r="H962" t="s">
        <v>98</v>
      </c>
      <c r="I962" t="s">
        <v>66</v>
      </c>
      <c r="J962" t="s">
        <v>2829</v>
      </c>
      <c r="K962" t="s">
        <v>303</v>
      </c>
      <c r="L962" t="s">
        <v>303</v>
      </c>
      <c r="N962" t="s">
        <v>9991</v>
      </c>
      <c r="P962" t="s">
        <v>15155</v>
      </c>
      <c r="Q962" t="s">
        <v>15156</v>
      </c>
      <c r="R962" t="s">
        <v>8972</v>
      </c>
      <c r="S962" t="s">
        <v>15157</v>
      </c>
      <c r="T962" t="s">
        <v>11227</v>
      </c>
      <c r="U962" t="s">
        <v>11228</v>
      </c>
      <c r="V962" t="s">
        <v>10801</v>
      </c>
      <c r="W962" t="s">
        <v>10802</v>
      </c>
      <c r="X962" t="s">
        <v>10803</v>
      </c>
      <c r="Y962" t="s">
        <v>1755</v>
      </c>
      <c r="Z962">
        <v>482</v>
      </c>
      <c r="AA962" t="s">
        <v>8951</v>
      </c>
      <c r="AB962" t="s">
        <v>8952</v>
      </c>
      <c r="AC962" t="s">
        <v>8953</v>
      </c>
      <c r="AD962" t="s">
        <v>8926</v>
      </c>
      <c r="AE962" s="4" t="s">
        <v>15173</v>
      </c>
      <c r="AH962" t="s">
        <v>15174</v>
      </c>
      <c r="AI962" t="s">
        <v>15175</v>
      </c>
      <c r="AJ962" t="s">
        <v>15176</v>
      </c>
      <c r="AK962" t="s">
        <v>15177</v>
      </c>
      <c r="AL962" t="s">
        <v>15178</v>
      </c>
      <c r="AM962" t="s">
        <v>15179</v>
      </c>
      <c r="AN962" t="s">
        <v>15180</v>
      </c>
      <c r="AO962" t="s">
        <v>15181</v>
      </c>
      <c r="AP962" t="s">
        <v>15182</v>
      </c>
      <c r="AQ962" t="s">
        <v>15172</v>
      </c>
      <c r="AR962">
        <v>0.09</v>
      </c>
      <c r="AS962" t="s">
        <v>154</v>
      </c>
      <c r="AT962">
        <v>1</v>
      </c>
      <c r="AU962">
        <v>32079.793129604404</v>
      </c>
      <c r="AV962">
        <v>6496.4995180768419</v>
      </c>
      <c r="AW962">
        <v>90.853710000000007</v>
      </c>
      <c r="AX962">
        <v>83.732500000000002</v>
      </c>
      <c r="AY962">
        <v>221.45147657946248</v>
      </c>
      <c r="AZ962">
        <v>1286.9734588636361</v>
      </c>
      <c r="BF962">
        <v>432</v>
      </c>
      <c r="BG962" t="s">
        <v>15183</v>
      </c>
      <c r="BJ962" s="1"/>
    </row>
    <row r="963" spans="1:63" ht="60" x14ac:dyDescent="0.25">
      <c r="A963">
        <v>8827</v>
      </c>
      <c r="B963" t="s">
        <v>15184</v>
      </c>
      <c r="C963" t="s">
        <v>15185</v>
      </c>
      <c r="D963" t="s">
        <v>15186</v>
      </c>
      <c r="E963" t="s">
        <v>15187</v>
      </c>
      <c r="F963" s="1">
        <v>44742</v>
      </c>
      <c r="G963" s="1">
        <v>45292</v>
      </c>
      <c r="H963" t="s">
        <v>119</v>
      </c>
      <c r="I963" t="s">
        <v>515</v>
      </c>
      <c r="K963" t="s">
        <v>99</v>
      </c>
      <c r="L963" t="s">
        <v>99</v>
      </c>
      <c r="M963" t="s">
        <v>120</v>
      </c>
      <c r="O963" t="s">
        <v>15188</v>
      </c>
      <c r="P963" t="s">
        <v>407</v>
      </c>
      <c r="Q963" t="s">
        <v>408</v>
      </c>
      <c r="R963" t="s">
        <v>386</v>
      </c>
      <c r="S963" t="s">
        <v>409</v>
      </c>
      <c r="Z963">
        <v>464</v>
      </c>
      <c r="AA963" t="s">
        <v>430</v>
      </c>
      <c r="AB963" t="s">
        <v>431</v>
      </c>
      <c r="AC963" t="s">
        <v>432</v>
      </c>
      <c r="AD963" t="s">
        <v>433</v>
      </c>
      <c r="AE963" s="4" t="s">
        <v>15189</v>
      </c>
      <c r="AH963" t="s">
        <v>15190</v>
      </c>
      <c r="AI963" t="s">
        <v>15191</v>
      </c>
      <c r="AJ963" t="s">
        <v>15192</v>
      </c>
      <c r="AK963" t="s">
        <v>15193</v>
      </c>
      <c r="AL963" t="s">
        <v>15194</v>
      </c>
      <c r="AM963" t="s">
        <v>15195</v>
      </c>
      <c r="AN963" t="s">
        <v>15196</v>
      </c>
      <c r="AO963" t="s">
        <v>15197</v>
      </c>
      <c r="AP963" t="s">
        <v>15198</v>
      </c>
      <c r="AQ963" t="s">
        <v>15199</v>
      </c>
      <c r="AR963">
        <v>0.25</v>
      </c>
      <c r="AS963" t="s">
        <v>94</v>
      </c>
      <c r="AT963">
        <v>0</v>
      </c>
      <c r="AU963">
        <v>58229.241856305482</v>
      </c>
      <c r="AV963">
        <v>18781.877121828973</v>
      </c>
      <c r="AW963">
        <v>8029.6605260000006</v>
      </c>
      <c r="AX963">
        <v>10197.87608</v>
      </c>
      <c r="AY963">
        <v>2615.8632032126757</v>
      </c>
      <c r="AZ963">
        <v>19480.726979999999</v>
      </c>
      <c r="BA963">
        <v>9434.6050599999999</v>
      </c>
      <c r="BB963">
        <v>6.1718791073916428</v>
      </c>
      <c r="BC963">
        <v>2.0137843057016984</v>
      </c>
      <c r="BD963">
        <v>1.9907433329094728</v>
      </c>
      <c r="BE963">
        <v>0.64954734380525458</v>
      </c>
      <c r="BF963">
        <v>997</v>
      </c>
      <c r="BG963" t="s">
        <v>15200</v>
      </c>
      <c r="BH963" t="s">
        <v>15201</v>
      </c>
      <c r="BJ963" s="1"/>
      <c r="BK963">
        <v>56.768880000000003</v>
      </c>
    </row>
    <row r="964" spans="1:63" ht="75.75" x14ac:dyDescent="0.3">
      <c r="A964">
        <v>8828</v>
      </c>
      <c r="B964" t="s">
        <v>15202</v>
      </c>
      <c r="C964" t="s">
        <v>15203</v>
      </c>
      <c r="D964" t="s">
        <v>15204</v>
      </c>
      <c r="E964" t="s">
        <v>15205</v>
      </c>
      <c r="F964" s="1">
        <v>44561</v>
      </c>
      <c r="G964" s="1">
        <v>44651</v>
      </c>
      <c r="H964" t="s">
        <v>119</v>
      </c>
      <c r="I964" t="s">
        <v>66</v>
      </c>
      <c r="J964" t="s">
        <v>2829</v>
      </c>
      <c r="K964" t="s">
        <v>99</v>
      </c>
      <c r="L964" t="s">
        <v>99</v>
      </c>
      <c r="M964" t="s">
        <v>69</v>
      </c>
      <c r="N964" t="s">
        <v>9991</v>
      </c>
      <c r="P964" t="s">
        <v>12424</v>
      </c>
      <c r="Q964" t="s">
        <v>12425</v>
      </c>
      <c r="R964" t="s">
        <v>9411</v>
      </c>
      <c r="S964" t="s">
        <v>12426</v>
      </c>
      <c r="T964" t="s">
        <v>11479</v>
      </c>
      <c r="U964" t="s">
        <v>11480</v>
      </c>
      <c r="V964" t="s">
        <v>3841</v>
      </c>
      <c r="W964" t="s">
        <v>3842</v>
      </c>
      <c r="X964" t="s">
        <v>3843</v>
      </c>
      <c r="Y964" t="s">
        <v>1671</v>
      </c>
      <c r="Z964">
        <v>482</v>
      </c>
      <c r="AA964" t="s">
        <v>8951</v>
      </c>
      <c r="AB964" t="s">
        <v>8952</v>
      </c>
      <c r="AC964" t="s">
        <v>8953</v>
      </c>
      <c r="AD964" t="s">
        <v>8926</v>
      </c>
      <c r="AE964" s="4" t="s">
        <v>15206</v>
      </c>
      <c r="AF964" s="13" t="s">
        <v>19470</v>
      </c>
      <c r="AG964" t="s">
        <v>19447</v>
      </c>
      <c r="AH964" t="s">
        <v>15207</v>
      </c>
      <c r="AI964" t="s">
        <v>15208</v>
      </c>
      <c r="AJ964" t="s">
        <v>15209</v>
      </c>
      <c r="AK964" t="s">
        <v>15210</v>
      </c>
      <c r="AL964" t="s">
        <v>10352</v>
      </c>
      <c r="AM964" t="s">
        <v>15211</v>
      </c>
      <c r="AN964" t="s">
        <v>15205</v>
      </c>
      <c r="AO964" t="s">
        <v>15212</v>
      </c>
      <c r="AP964" t="s">
        <v>15213</v>
      </c>
      <c r="AQ964" t="s">
        <v>15214</v>
      </c>
      <c r="AR964">
        <v>0.25</v>
      </c>
      <c r="AS964" t="s">
        <v>94</v>
      </c>
      <c r="AT964">
        <v>0</v>
      </c>
      <c r="AU964">
        <v>5906.3940871604163</v>
      </c>
      <c r="AV964">
        <v>2049.6626615029772</v>
      </c>
      <c r="AW964">
        <v>1100.9996700000002</v>
      </c>
      <c r="AX964">
        <v>1149.9009340565783</v>
      </c>
      <c r="AY964">
        <v>133.01102198895222</v>
      </c>
      <c r="AZ964">
        <v>51.670699999999997</v>
      </c>
      <c r="BA964">
        <v>1006.9393399999999</v>
      </c>
      <c r="BB964">
        <v>5.86569006943399</v>
      </c>
      <c r="BC964">
        <v>5.5793860477276569</v>
      </c>
      <c r="BD964">
        <v>2.0355373755711814</v>
      </c>
      <c r="BE964">
        <v>1.9361829040493301</v>
      </c>
      <c r="BF964">
        <v>356</v>
      </c>
      <c r="BG964" t="s">
        <v>15215</v>
      </c>
      <c r="BH964" t="s">
        <v>15215</v>
      </c>
      <c r="BJ964" s="1"/>
      <c r="BK964">
        <v>19.663740000000001</v>
      </c>
    </row>
    <row r="965" spans="1:63" x14ac:dyDescent="0.25">
      <c r="A965">
        <v>8830</v>
      </c>
      <c r="B965" t="s">
        <v>15216</v>
      </c>
      <c r="C965" t="s">
        <v>15217</v>
      </c>
      <c r="D965" t="s">
        <v>15218</v>
      </c>
      <c r="F965" s="1">
        <v>45290</v>
      </c>
      <c r="G965" s="1">
        <v>45290</v>
      </c>
      <c r="H965" t="s">
        <v>119</v>
      </c>
      <c r="I965" t="s">
        <v>66</v>
      </c>
      <c r="K965" t="s">
        <v>100</v>
      </c>
      <c r="L965" t="s">
        <v>100</v>
      </c>
      <c r="M965" t="s">
        <v>69</v>
      </c>
      <c r="N965" t="s">
        <v>70</v>
      </c>
      <c r="P965" t="s">
        <v>555</v>
      </c>
      <c r="Q965" t="s">
        <v>556</v>
      </c>
      <c r="R965" t="s">
        <v>73</v>
      </c>
      <c r="S965" t="s">
        <v>557</v>
      </c>
      <c r="T965" t="s">
        <v>900</v>
      </c>
      <c r="U965" t="s">
        <v>901</v>
      </c>
      <c r="V965" t="s">
        <v>141</v>
      </c>
      <c r="W965" t="s">
        <v>142</v>
      </c>
      <c r="Z965">
        <v>478</v>
      </c>
      <c r="AA965" t="s">
        <v>79</v>
      </c>
      <c r="AB965" t="s">
        <v>80</v>
      </c>
      <c r="AC965" t="s">
        <v>81</v>
      </c>
      <c r="AD965" t="s">
        <v>82</v>
      </c>
      <c r="AE965" s="4"/>
      <c r="AR965">
        <v>0.36</v>
      </c>
      <c r="AS965" t="s">
        <v>94</v>
      </c>
      <c r="AT965">
        <v>0</v>
      </c>
      <c r="AU965">
        <v>196777.46011546708</v>
      </c>
      <c r="AV965">
        <v>110624.0661571893</v>
      </c>
      <c r="AW965">
        <v>1513.85555</v>
      </c>
      <c r="AX965">
        <v>2275.92265</v>
      </c>
      <c r="AY965">
        <v>939.27847788678878</v>
      </c>
      <c r="AZ965">
        <v>1324.408447</v>
      </c>
      <c r="BA965">
        <v>748.82856000000004</v>
      </c>
      <c r="BB965">
        <v>262.78038876544332</v>
      </c>
      <c r="BC965">
        <v>94.913152452457197</v>
      </c>
      <c r="BD965">
        <v>147.72949653147484</v>
      </c>
      <c r="BE965">
        <v>53.358137918473545</v>
      </c>
      <c r="BF965">
        <v>995</v>
      </c>
      <c r="BG965" t="s">
        <v>15219</v>
      </c>
      <c r="BH965" t="s">
        <v>15220</v>
      </c>
      <c r="BJ965" s="1"/>
      <c r="BK965">
        <v>62.015799999999999</v>
      </c>
    </row>
    <row r="966" spans="1:63" x14ac:dyDescent="0.25">
      <c r="A966">
        <v>8831</v>
      </c>
      <c r="B966" t="s">
        <v>15221</v>
      </c>
      <c r="C966" t="s">
        <v>15222</v>
      </c>
      <c r="D966" t="s">
        <v>15223</v>
      </c>
      <c r="E966" t="s">
        <v>15224</v>
      </c>
      <c r="F966" s="1">
        <v>44895</v>
      </c>
      <c r="G966" s="1">
        <v>46021</v>
      </c>
      <c r="H966" t="s">
        <v>119</v>
      </c>
      <c r="I966" t="s">
        <v>66</v>
      </c>
      <c r="K966" t="s">
        <v>100</v>
      </c>
      <c r="L966" t="s">
        <v>100</v>
      </c>
      <c r="M966" t="s">
        <v>69</v>
      </c>
      <c r="N966" t="s">
        <v>70</v>
      </c>
      <c r="P966" t="s">
        <v>1154</v>
      </c>
      <c r="Q966" t="s">
        <v>1155</v>
      </c>
      <c r="R966" t="s">
        <v>267</v>
      </c>
      <c r="S966" t="s">
        <v>1156</v>
      </c>
      <c r="T966" t="s">
        <v>900</v>
      </c>
      <c r="U966" t="s">
        <v>901</v>
      </c>
      <c r="V966" t="s">
        <v>141</v>
      </c>
      <c r="W966" t="s">
        <v>142</v>
      </c>
      <c r="Z966">
        <v>478</v>
      </c>
      <c r="AA966" t="s">
        <v>79</v>
      </c>
      <c r="AB966" t="s">
        <v>80</v>
      </c>
      <c r="AC966" t="s">
        <v>81</v>
      </c>
      <c r="AD966" t="s">
        <v>82</v>
      </c>
      <c r="AE966" s="4"/>
      <c r="AR966">
        <v>0.36</v>
      </c>
      <c r="AS966" t="s">
        <v>94</v>
      </c>
      <c r="AT966">
        <v>0</v>
      </c>
      <c r="AU966">
        <v>38400.730842666308</v>
      </c>
      <c r="AV966">
        <v>18336.702248933561</v>
      </c>
      <c r="AW966">
        <v>7822.0068999999994</v>
      </c>
      <c r="AX966">
        <v>5885.4693200000002</v>
      </c>
      <c r="AY966">
        <v>2348.1961947169721</v>
      </c>
      <c r="AZ966">
        <v>3203.9095175000002</v>
      </c>
      <c r="BA966">
        <v>2100.26458</v>
      </c>
      <c r="BB966">
        <v>18.283758726563061</v>
      </c>
      <c r="BC966">
        <v>7.2397191601922728</v>
      </c>
      <c r="BD966">
        <v>8.730662995294411</v>
      </c>
      <c r="BE966">
        <v>3.4570325015493255</v>
      </c>
      <c r="BF966">
        <v>1726</v>
      </c>
      <c r="BG966" t="s">
        <v>15225</v>
      </c>
      <c r="BH966" t="s">
        <v>15226</v>
      </c>
      <c r="BJ966" s="1"/>
      <c r="BK966">
        <v>47.927900000000001</v>
      </c>
    </row>
    <row r="967" spans="1:63" x14ac:dyDescent="0.25">
      <c r="A967">
        <v>8832</v>
      </c>
      <c r="B967" t="s">
        <v>15227</v>
      </c>
      <c r="C967" t="s">
        <v>15228</v>
      </c>
      <c r="D967" t="s">
        <v>15229</v>
      </c>
      <c r="F967" s="1">
        <v>44439</v>
      </c>
      <c r="G967" s="1">
        <v>46021</v>
      </c>
      <c r="H967" t="s">
        <v>119</v>
      </c>
      <c r="I967" t="s">
        <v>66</v>
      </c>
      <c r="K967" t="s">
        <v>100</v>
      </c>
      <c r="L967" t="s">
        <v>100</v>
      </c>
      <c r="M967" t="s">
        <v>69</v>
      </c>
      <c r="N967" t="s">
        <v>70</v>
      </c>
      <c r="P967" t="s">
        <v>1154</v>
      </c>
      <c r="Q967" t="s">
        <v>1155</v>
      </c>
      <c r="R967" t="s">
        <v>267</v>
      </c>
      <c r="S967" t="s">
        <v>1156</v>
      </c>
      <c r="T967" t="s">
        <v>900</v>
      </c>
      <c r="U967" t="s">
        <v>901</v>
      </c>
      <c r="V967" t="s">
        <v>141</v>
      </c>
      <c r="W967" t="s">
        <v>142</v>
      </c>
      <c r="Z967">
        <v>478</v>
      </c>
      <c r="AA967" t="s">
        <v>79</v>
      </c>
      <c r="AB967" t="s">
        <v>80</v>
      </c>
      <c r="AC967" t="s">
        <v>81</v>
      </c>
      <c r="AD967" t="s">
        <v>82</v>
      </c>
      <c r="AE967" s="4"/>
      <c r="AR967">
        <v>0.36</v>
      </c>
      <c r="AS967" t="s">
        <v>94</v>
      </c>
      <c r="AT967">
        <v>0</v>
      </c>
      <c r="AU967">
        <v>95388.441856381905</v>
      </c>
      <c r="AV967">
        <v>52357.043119345042</v>
      </c>
      <c r="AW967">
        <v>1666.9899</v>
      </c>
      <c r="AX967">
        <v>3224.4764399999999</v>
      </c>
      <c r="AY967">
        <v>1408.9177168301831</v>
      </c>
      <c r="AZ967">
        <v>1920.3957005</v>
      </c>
      <c r="BA967">
        <v>919.72329999999999</v>
      </c>
      <c r="BB967">
        <v>103.71428217202055</v>
      </c>
      <c r="BC967">
        <v>33.586072217251761</v>
      </c>
      <c r="BD967">
        <v>56.926950876796361</v>
      </c>
      <c r="BE967">
        <v>18.43480611556334</v>
      </c>
      <c r="BF967">
        <v>1726</v>
      </c>
      <c r="BG967" t="s">
        <v>15230</v>
      </c>
      <c r="BH967" t="s">
        <v>15231</v>
      </c>
      <c r="BJ967" s="1"/>
      <c r="BK967">
        <v>26.806730000000002</v>
      </c>
    </row>
    <row r="968" spans="1:63" ht="16.5" x14ac:dyDescent="0.25">
      <c r="A968">
        <v>8833</v>
      </c>
      <c r="B968" t="s">
        <v>15232</v>
      </c>
      <c r="C968" t="s">
        <v>15233</v>
      </c>
      <c r="D968" t="s">
        <v>15234</v>
      </c>
      <c r="E968" t="s">
        <v>15235</v>
      </c>
      <c r="F968" s="1">
        <v>44895</v>
      </c>
      <c r="G968" s="1">
        <v>46656</v>
      </c>
      <c r="H968" t="s">
        <v>119</v>
      </c>
      <c r="I968" t="s">
        <v>66</v>
      </c>
      <c r="K968" t="s">
        <v>99</v>
      </c>
      <c r="L968" t="s">
        <v>99</v>
      </c>
      <c r="M968" t="s">
        <v>69</v>
      </c>
      <c r="N968" t="s">
        <v>492</v>
      </c>
      <c r="P968" t="s">
        <v>11599</v>
      </c>
      <c r="Q968" t="s">
        <v>11600</v>
      </c>
      <c r="R968" t="s">
        <v>267</v>
      </c>
      <c r="S968" t="s">
        <v>11601</v>
      </c>
      <c r="T968" t="s">
        <v>269</v>
      </c>
      <c r="U968" t="s">
        <v>270</v>
      </c>
      <c r="V968" t="s">
        <v>141</v>
      </c>
      <c r="W968" t="s">
        <v>142</v>
      </c>
      <c r="Z968">
        <v>478</v>
      </c>
      <c r="AA968" t="s">
        <v>79</v>
      </c>
      <c r="AB968" t="s">
        <v>80</v>
      </c>
      <c r="AC968" t="s">
        <v>81</v>
      </c>
      <c r="AD968" t="s">
        <v>82</v>
      </c>
      <c r="AE968" s="4" t="s">
        <v>15236</v>
      </c>
      <c r="AF968" s="8">
        <v>3690000</v>
      </c>
      <c r="AG968" t="s">
        <v>19447</v>
      </c>
      <c r="AH968" t="s">
        <v>15237</v>
      </c>
      <c r="AI968" t="s">
        <v>15238</v>
      </c>
      <c r="AJ968" t="s">
        <v>15239</v>
      </c>
      <c r="AK968" t="s">
        <v>15240</v>
      </c>
      <c r="AL968" t="s">
        <v>15241</v>
      </c>
      <c r="AM968" t="s">
        <v>15242</v>
      </c>
      <c r="AN968" t="s">
        <v>15243</v>
      </c>
      <c r="AO968" t="s">
        <v>15244</v>
      </c>
      <c r="AP968" t="s">
        <v>15245</v>
      </c>
      <c r="AQ968" t="s">
        <v>15246</v>
      </c>
      <c r="AR968">
        <v>0.25</v>
      </c>
      <c r="AS968" t="s">
        <v>94</v>
      </c>
      <c r="AT968">
        <v>0</v>
      </c>
      <c r="AU968">
        <v>598939.0447903669</v>
      </c>
      <c r="AV968">
        <v>254884.50024669466</v>
      </c>
      <c r="AW968">
        <v>2215.3577399999999</v>
      </c>
      <c r="AX968">
        <v>4526.3367799999996</v>
      </c>
      <c r="AY968">
        <v>2448.9264061010808</v>
      </c>
      <c r="AZ968">
        <v>1531.7534480000002</v>
      </c>
      <c r="BA968">
        <v>1878.8105800000001</v>
      </c>
      <c r="BB968">
        <v>318.7862848794299</v>
      </c>
      <c r="BC968">
        <v>175.61290152397245</v>
      </c>
      <c r="BD968">
        <v>135.6626915772928</v>
      </c>
      <c r="BE968">
        <v>74.733826473905054</v>
      </c>
      <c r="BF968">
        <v>2361</v>
      </c>
      <c r="BG968" t="s">
        <v>15247</v>
      </c>
      <c r="BH968" t="s">
        <v>15248</v>
      </c>
      <c r="BJ968" s="1"/>
      <c r="BK968">
        <v>12.35149</v>
      </c>
    </row>
    <row r="969" spans="1:63" x14ac:dyDescent="0.25">
      <c r="A969">
        <v>8834</v>
      </c>
      <c r="B969" t="s">
        <v>15249</v>
      </c>
      <c r="C969" t="s">
        <v>15250</v>
      </c>
      <c r="D969" t="s">
        <v>15251</v>
      </c>
      <c r="F969" s="1">
        <v>47752</v>
      </c>
      <c r="G969" s="1">
        <v>47752</v>
      </c>
      <c r="H969" t="s">
        <v>119</v>
      </c>
      <c r="I969" t="s">
        <v>66</v>
      </c>
      <c r="K969" t="s">
        <v>303</v>
      </c>
      <c r="L969" t="s">
        <v>99</v>
      </c>
      <c r="M969" t="s">
        <v>120</v>
      </c>
      <c r="N969" t="s">
        <v>492</v>
      </c>
      <c r="P969" t="s">
        <v>451</v>
      </c>
      <c r="Q969" t="s">
        <v>452</v>
      </c>
      <c r="R969" t="s">
        <v>267</v>
      </c>
      <c r="S969" t="s">
        <v>453</v>
      </c>
      <c r="T969" t="s">
        <v>269</v>
      </c>
      <c r="U969" t="s">
        <v>270</v>
      </c>
      <c r="V969" t="s">
        <v>141</v>
      </c>
      <c r="W969" t="s">
        <v>142</v>
      </c>
      <c r="Z969">
        <v>478</v>
      </c>
      <c r="AA969" t="s">
        <v>79</v>
      </c>
      <c r="AB969" t="s">
        <v>80</v>
      </c>
      <c r="AC969" t="s">
        <v>81</v>
      </c>
      <c r="AD969" t="s">
        <v>82</v>
      </c>
      <c r="AE969" s="4" t="s">
        <v>15252</v>
      </c>
      <c r="AH969" t="s">
        <v>15253</v>
      </c>
      <c r="AI969" t="s">
        <v>15254</v>
      </c>
      <c r="AJ969" t="s">
        <v>15255</v>
      </c>
      <c r="AK969" t="s">
        <v>15256</v>
      </c>
      <c r="AL969" t="s">
        <v>15257</v>
      </c>
      <c r="AM969" t="s">
        <v>15258</v>
      </c>
      <c r="AN969" t="s">
        <v>15259</v>
      </c>
      <c r="AO969" t="s">
        <v>15260</v>
      </c>
      <c r="AP969" t="s">
        <v>15261</v>
      </c>
      <c r="AQ969" t="s">
        <v>15246</v>
      </c>
      <c r="AR969">
        <v>0.15</v>
      </c>
      <c r="AS969" t="s">
        <v>94</v>
      </c>
      <c r="AT969">
        <v>0</v>
      </c>
      <c r="AU969">
        <v>1398055.3510834307</v>
      </c>
      <c r="AV969">
        <v>439306.09325808031</v>
      </c>
      <c r="AW969">
        <v>6720.58223</v>
      </c>
      <c r="AX969">
        <v>2092.8986300000001</v>
      </c>
      <c r="AY969">
        <v>1224.4632030505404</v>
      </c>
      <c r="AZ969">
        <v>802.60504900000001</v>
      </c>
      <c r="BA969">
        <v>1206.6632099999999</v>
      </c>
      <c r="BB969">
        <v>1158.6127259846023</v>
      </c>
      <c r="BC969">
        <v>695.80323325230552</v>
      </c>
      <c r="BD969">
        <v>364.06686606288451</v>
      </c>
      <c r="BE969">
        <v>218.63984129063988</v>
      </c>
      <c r="BF969">
        <v>3457</v>
      </c>
      <c r="BG969" t="s">
        <v>15262</v>
      </c>
      <c r="BH969" t="s">
        <v>15263</v>
      </c>
      <c r="BJ969" s="1"/>
      <c r="BK969">
        <v>42.904069999999997</v>
      </c>
    </row>
    <row r="970" spans="1:63" x14ac:dyDescent="0.25">
      <c r="A970">
        <v>8835</v>
      </c>
      <c r="B970" t="s">
        <v>15264</v>
      </c>
      <c r="C970" t="s">
        <v>15265</v>
      </c>
      <c r="D970" t="s">
        <v>15266</v>
      </c>
      <c r="E970" t="s">
        <v>15267</v>
      </c>
      <c r="F970" s="1">
        <v>44560</v>
      </c>
      <c r="G970" s="1">
        <v>44925</v>
      </c>
      <c r="H970" t="s">
        <v>119</v>
      </c>
      <c r="I970" t="s">
        <v>66</v>
      </c>
      <c r="K970" t="s">
        <v>133</v>
      </c>
      <c r="L970" t="s">
        <v>100</v>
      </c>
      <c r="M970" t="s">
        <v>69</v>
      </c>
      <c r="N970" t="s">
        <v>1073</v>
      </c>
      <c r="P970" t="s">
        <v>1524</v>
      </c>
      <c r="Q970" t="s">
        <v>1525</v>
      </c>
      <c r="R970" t="s">
        <v>73</v>
      </c>
      <c r="S970" t="s">
        <v>1526</v>
      </c>
      <c r="T970" t="s">
        <v>900</v>
      </c>
      <c r="U970" t="s">
        <v>901</v>
      </c>
      <c r="V970" t="s">
        <v>141</v>
      </c>
      <c r="W970" t="s">
        <v>142</v>
      </c>
      <c r="Z970">
        <v>478</v>
      </c>
      <c r="AA970" t="s">
        <v>79</v>
      </c>
      <c r="AB970" t="s">
        <v>80</v>
      </c>
      <c r="AC970" t="s">
        <v>81</v>
      </c>
      <c r="AD970" t="s">
        <v>82</v>
      </c>
      <c r="AE970" s="4"/>
      <c r="AR970">
        <v>0.42</v>
      </c>
      <c r="AS970" t="s">
        <v>94</v>
      </c>
      <c r="AT970">
        <v>0</v>
      </c>
      <c r="AU970">
        <v>12650.092044560259</v>
      </c>
      <c r="AV970">
        <v>5546.1287277639849</v>
      </c>
      <c r="AW970">
        <v>614.77319999999997</v>
      </c>
      <c r="AX970">
        <v>3715.6366800000001</v>
      </c>
      <c r="AY970">
        <v>734.67792183032429</v>
      </c>
      <c r="AZ970">
        <v>531.43299739999998</v>
      </c>
      <c r="BA970">
        <v>2470.4636999999998</v>
      </c>
      <c r="BB970">
        <v>5.1205334628313945</v>
      </c>
      <c r="BC970">
        <v>4.2140330996455493</v>
      </c>
      <c r="BD970">
        <v>2.2449747906694544</v>
      </c>
      <c r="BE970">
        <v>1.8475415002013871</v>
      </c>
      <c r="BF970">
        <v>630</v>
      </c>
      <c r="BG970" t="s">
        <v>15268</v>
      </c>
      <c r="BH970" t="s">
        <v>15269</v>
      </c>
      <c r="BJ970" s="1"/>
      <c r="BK970">
        <v>75.612409999999997</v>
      </c>
    </row>
    <row r="971" spans="1:63" x14ac:dyDescent="0.25">
      <c r="A971">
        <v>8836</v>
      </c>
      <c r="B971" t="s">
        <v>15270</v>
      </c>
      <c r="C971" t="s">
        <v>15271</v>
      </c>
      <c r="D971" t="s">
        <v>15272</v>
      </c>
      <c r="E971" t="s">
        <v>15273</v>
      </c>
      <c r="F971" s="1">
        <v>44560</v>
      </c>
      <c r="G971" s="1">
        <v>45290</v>
      </c>
      <c r="H971" t="s">
        <v>615</v>
      </c>
      <c r="I971" t="s">
        <v>66</v>
      </c>
      <c r="K971" t="s">
        <v>100</v>
      </c>
      <c r="L971" t="s">
        <v>100</v>
      </c>
      <c r="M971" t="s">
        <v>69</v>
      </c>
      <c r="N971" t="s">
        <v>1073</v>
      </c>
      <c r="P971" t="s">
        <v>1524</v>
      </c>
      <c r="Q971" t="s">
        <v>1525</v>
      </c>
      <c r="R971" t="s">
        <v>73</v>
      </c>
      <c r="S971" t="s">
        <v>1526</v>
      </c>
      <c r="T971" t="s">
        <v>900</v>
      </c>
      <c r="U971" t="s">
        <v>901</v>
      </c>
      <c r="V971" t="s">
        <v>141</v>
      </c>
      <c r="W971" t="s">
        <v>142</v>
      </c>
      <c r="Z971">
        <v>478</v>
      </c>
      <c r="AA971" t="s">
        <v>79</v>
      </c>
      <c r="AB971" t="s">
        <v>80</v>
      </c>
      <c r="AC971" t="s">
        <v>81</v>
      </c>
      <c r="AD971" t="s">
        <v>82</v>
      </c>
      <c r="AE971" s="4"/>
      <c r="AR971">
        <v>0.36</v>
      </c>
      <c r="AS971" t="s">
        <v>94</v>
      </c>
      <c r="AT971">
        <v>0</v>
      </c>
      <c r="AU971">
        <v>17811.2424427513</v>
      </c>
      <c r="AV971">
        <v>9055.0891434002006</v>
      </c>
      <c r="AW971">
        <v>653.25994000000003</v>
      </c>
      <c r="AX971">
        <v>1816.1583800000001</v>
      </c>
      <c r="AY971">
        <v>1224.4632030505404</v>
      </c>
      <c r="AZ971">
        <v>759.70097900000007</v>
      </c>
      <c r="BA971">
        <v>960.37801999999999</v>
      </c>
      <c r="BB971">
        <v>18.546074641266049</v>
      </c>
      <c r="BC971">
        <v>10.354897916378375</v>
      </c>
      <c r="BD971">
        <v>9.4286717884278506</v>
      </c>
      <c r="BE971">
        <v>5.2643449217533291</v>
      </c>
      <c r="BF971">
        <v>995</v>
      </c>
      <c r="BG971" t="s">
        <v>15274</v>
      </c>
      <c r="BH971" t="s">
        <v>15275</v>
      </c>
      <c r="BJ971" s="1"/>
    </row>
    <row r="972" spans="1:63" ht="30" x14ac:dyDescent="0.25">
      <c r="A972">
        <v>8837</v>
      </c>
      <c r="B972" t="s">
        <v>15276</v>
      </c>
      <c r="C972" t="s">
        <v>15277</v>
      </c>
      <c r="D972" t="s">
        <v>15278</v>
      </c>
      <c r="E972" t="s">
        <v>15279</v>
      </c>
      <c r="F972" s="1">
        <v>45199</v>
      </c>
      <c r="G972" s="1">
        <v>45290</v>
      </c>
      <c r="H972" t="s">
        <v>119</v>
      </c>
      <c r="I972" t="s">
        <v>66</v>
      </c>
      <c r="K972" t="s">
        <v>99</v>
      </c>
      <c r="L972" t="s">
        <v>99</v>
      </c>
      <c r="M972" t="s">
        <v>69</v>
      </c>
      <c r="N972" t="s">
        <v>1073</v>
      </c>
      <c r="P972" t="s">
        <v>1544</v>
      </c>
      <c r="Q972" t="s">
        <v>1545</v>
      </c>
      <c r="R972" t="s">
        <v>73</v>
      </c>
      <c r="S972" t="s">
        <v>1546</v>
      </c>
      <c r="T972" t="s">
        <v>900</v>
      </c>
      <c r="U972" t="s">
        <v>901</v>
      </c>
      <c r="V972" t="s">
        <v>141</v>
      </c>
      <c r="W972" t="s">
        <v>142</v>
      </c>
      <c r="Z972">
        <v>478</v>
      </c>
      <c r="AA972" t="s">
        <v>79</v>
      </c>
      <c r="AB972" t="s">
        <v>80</v>
      </c>
      <c r="AC972" t="s">
        <v>81</v>
      </c>
      <c r="AD972" t="s">
        <v>82</v>
      </c>
      <c r="AE972" s="4" t="s">
        <v>15280</v>
      </c>
      <c r="AH972" t="s">
        <v>15281</v>
      </c>
      <c r="AI972" t="s">
        <v>15282</v>
      </c>
      <c r="AJ972" t="s">
        <v>1550</v>
      </c>
      <c r="AK972" t="s">
        <v>15283</v>
      </c>
      <c r="AL972" t="s">
        <v>1552</v>
      </c>
      <c r="AM972" t="s">
        <v>15284</v>
      </c>
      <c r="AN972" t="s">
        <v>15285</v>
      </c>
      <c r="AO972" t="s">
        <v>15286</v>
      </c>
      <c r="AP972" t="s">
        <v>15287</v>
      </c>
      <c r="AQ972" t="s">
        <v>15288</v>
      </c>
      <c r="AR972">
        <v>0.25</v>
      </c>
      <c r="AS972" t="s">
        <v>94</v>
      </c>
      <c r="AT972">
        <v>0</v>
      </c>
      <c r="AU972">
        <v>129881.35832975843</v>
      </c>
      <c r="AV972">
        <v>52976.948136054896</v>
      </c>
      <c r="AW972">
        <v>7119.0059600000004</v>
      </c>
      <c r="AX972">
        <v>5610.6029099999996</v>
      </c>
      <c r="AY972">
        <v>2448.9264061010808</v>
      </c>
      <c r="AZ972">
        <v>1603.2598580000001</v>
      </c>
      <c r="BA972">
        <v>3590.16383</v>
      </c>
      <c r="BB972">
        <v>36.177000404396146</v>
      </c>
      <c r="BC972">
        <v>25.008812323528343</v>
      </c>
      <c r="BD972">
        <v>14.756136668017987</v>
      </c>
      <c r="BE972">
        <v>10.200775310988817</v>
      </c>
      <c r="BF972">
        <v>995</v>
      </c>
      <c r="BG972" t="s">
        <v>15289</v>
      </c>
      <c r="BH972" t="s">
        <v>15290</v>
      </c>
      <c r="BJ972" s="1"/>
      <c r="BK972">
        <v>83.857900000000001</v>
      </c>
    </row>
    <row r="973" spans="1:63" x14ac:dyDescent="0.25">
      <c r="A973">
        <v>8838</v>
      </c>
      <c r="B973" t="s">
        <v>15291</v>
      </c>
      <c r="C973" t="s">
        <v>15292</v>
      </c>
      <c r="D973" t="s">
        <v>15293</v>
      </c>
      <c r="F973" s="1">
        <v>44925</v>
      </c>
      <c r="G973" s="1">
        <v>45960</v>
      </c>
      <c r="H973" t="s">
        <v>119</v>
      </c>
      <c r="I973" t="s">
        <v>66</v>
      </c>
      <c r="K973" t="s">
        <v>133</v>
      </c>
      <c r="L973" t="s">
        <v>100</v>
      </c>
      <c r="M973" t="s">
        <v>69</v>
      </c>
      <c r="N973" t="s">
        <v>70</v>
      </c>
      <c r="P973" t="s">
        <v>15294</v>
      </c>
      <c r="Q973" t="s">
        <v>15295</v>
      </c>
      <c r="R973" t="s">
        <v>14820</v>
      </c>
      <c r="S973" t="s">
        <v>15296</v>
      </c>
      <c r="T973" t="s">
        <v>75</v>
      </c>
      <c r="U973" t="s">
        <v>76</v>
      </c>
      <c r="V973" t="s">
        <v>77</v>
      </c>
      <c r="W973" t="s">
        <v>78</v>
      </c>
      <c r="Z973">
        <v>478</v>
      </c>
      <c r="AA973" t="s">
        <v>79</v>
      </c>
      <c r="AB973" t="s">
        <v>80</v>
      </c>
      <c r="AC973" t="s">
        <v>81</v>
      </c>
      <c r="AD973" t="s">
        <v>82</v>
      </c>
      <c r="AE973" s="4"/>
      <c r="AR973">
        <v>0.42</v>
      </c>
      <c r="AS973" t="s">
        <v>94</v>
      </c>
      <c r="AT973">
        <v>0</v>
      </c>
      <c r="AU973">
        <v>22069.223893230683</v>
      </c>
      <c r="AV973">
        <v>11799.34002522724</v>
      </c>
      <c r="AW973">
        <v>964.94953999999996</v>
      </c>
      <c r="AX973">
        <v>2898.8757599999999</v>
      </c>
      <c r="AY973">
        <v>1408.9177168301831</v>
      </c>
      <c r="AZ973">
        <v>1893.5889705000002</v>
      </c>
      <c r="BA973">
        <v>638.07169999999996</v>
      </c>
      <c r="BB973">
        <v>34.587373007188198</v>
      </c>
      <c r="BC973">
        <v>8.7172914405120636</v>
      </c>
      <c r="BD973">
        <v>18.492185165440247</v>
      </c>
      <c r="BE973">
        <v>4.6607115095313647</v>
      </c>
      <c r="BF973">
        <v>1665</v>
      </c>
      <c r="BG973" t="s">
        <v>15297</v>
      </c>
      <c r="BH973" t="s">
        <v>15298</v>
      </c>
      <c r="BJ973" s="1"/>
    </row>
    <row r="974" spans="1:63" x14ac:dyDescent="0.25">
      <c r="A974">
        <v>8839</v>
      </c>
      <c r="B974" t="s">
        <v>15299</v>
      </c>
      <c r="C974" t="s">
        <v>15300</v>
      </c>
      <c r="D974" t="s">
        <v>15301</v>
      </c>
      <c r="F974" s="1">
        <v>44925</v>
      </c>
      <c r="G974" s="1">
        <v>45961</v>
      </c>
      <c r="H974" t="s">
        <v>119</v>
      </c>
      <c r="I974" t="s">
        <v>66</v>
      </c>
      <c r="K974" t="s">
        <v>100</v>
      </c>
      <c r="L974" t="s">
        <v>100</v>
      </c>
      <c r="N974" t="s">
        <v>70</v>
      </c>
      <c r="P974" t="s">
        <v>15302</v>
      </c>
      <c r="Q974" t="s">
        <v>15303</v>
      </c>
      <c r="R974" t="s">
        <v>14820</v>
      </c>
      <c r="S974" t="s">
        <v>15304</v>
      </c>
      <c r="T974" t="s">
        <v>1011</v>
      </c>
      <c r="U974" t="s">
        <v>1012</v>
      </c>
      <c r="V974" t="s">
        <v>310</v>
      </c>
      <c r="W974" t="s">
        <v>311</v>
      </c>
      <c r="Z974">
        <v>478</v>
      </c>
      <c r="AA974" t="s">
        <v>79</v>
      </c>
      <c r="AB974" t="s">
        <v>80</v>
      </c>
      <c r="AC974" t="s">
        <v>81</v>
      </c>
      <c r="AD974" t="s">
        <v>82</v>
      </c>
      <c r="AE974" s="4"/>
      <c r="AR974">
        <v>0.36</v>
      </c>
      <c r="AS974" t="s">
        <v>94</v>
      </c>
      <c r="AT974">
        <v>0</v>
      </c>
      <c r="AU974">
        <v>15264.713981386985</v>
      </c>
      <c r="AV974">
        <v>5310.5912053193242</v>
      </c>
      <c r="AW974">
        <v>4556.4989800000003</v>
      </c>
      <c r="AX974">
        <v>5649.3845199999996</v>
      </c>
      <c r="AY974">
        <v>2348.1961947169721</v>
      </c>
      <c r="AZ974">
        <v>3155.9816175000001</v>
      </c>
      <c r="BA974">
        <v>1906.09422</v>
      </c>
      <c r="BB974">
        <v>8.0083732594220791</v>
      </c>
      <c r="BC974">
        <v>3.015504799099523</v>
      </c>
      <c r="BD974">
        <v>2.7861115938535947</v>
      </c>
      <c r="BE974">
        <v>1.0490935686854619</v>
      </c>
      <c r="BF974">
        <v>1666</v>
      </c>
      <c r="BG974" t="s">
        <v>15305</v>
      </c>
      <c r="BH974" t="s">
        <v>15306</v>
      </c>
      <c r="BJ974" s="1"/>
    </row>
    <row r="975" spans="1:63" x14ac:dyDescent="0.25">
      <c r="A975">
        <v>8840</v>
      </c>
      <c r="B975" t="s">
        <v>15307</v>
      </c>
      <c r="C975" t="s">
        <v>15308</v>
      </c>
      <c r="D975" t="s">
        <v>15309</v>
      </c>
      <c r="F975" s="1">
        <v>44530</v>
      </c>
      <c r="G975" s="1">
        <v>44742</v>
      </c>
      <c r="H975" t="s">
        <v>119</v>
      </c>
      <c r="I975" t="s">
        <v>66</v>
      </c>
      <c r="K975" t="s">
        <v>99</v>
      </c>
      <c r="L975" t="s">
        <v>99</v>
      </c>
      <c r="N975" t="s">
        <v>1073</v>
      </c>
      <c r="P975" t="s">
        <v>175</v>
      </c>
      <c r="Q975" t="s">
        <v>176</v>
      </c>
      <c r="R975" t="s">
        <v>73</v>
      </c>
      <c r="S975" t="s">
        <v>177</v>
      </c>
      <c r="T975" t="s">
        <v>1011</v>
      </c>
      <c r="U975" t="s">
        <v>1012</v>
      </c>
      <c r="V975" t="s">
        <v>310</v>
      </c>
      <c r="W975" t="s">
        <v>311</v>
      </c>
      <c r="Z975">
        <v>478</v>
      </c>
      <c r="AA975" t="s">
        <v>79</v>
      </c>
      <c r="AB975" t="s">
        <v>80</v>
      </c>
      <c r="AC975" t="s">
        <v>81</v>
      </c>
      <c r="AD975" t="s">
        <v>82</v>
      </c>
      <c r="AE975" s="4"/>
      <c r="AR975">
        <v>0.25</v>
      </c>
      <c r="AS975" t="s">
        <v>94</v>
      </c>
      <c r="AT975">
        <v>0</v>
      </c>
      <c r="AU975">
        <v>4696.5839104785691</v>
      </c>
      <c r="AV975">
        <v>1846.9038928414964</v>
      </c>
      <c r="AW975">
        <v>229.3837</v>
      </c>
      <c r="AX975">
        <v>341.22426999999999</v>
      </c>
      <c r="AY975">
        <v>129.15781607113826</v>
      </c>
      <c r="AZ975">
        <v>64.922336999999999</v>
      </c>
      <c r="BA975">
        <v>214.73508666666669</v>
      </c>
      <c r="BB975">
        <v>21.871525438081189</v>
      </c>
      <c r="BC975">
        <v>16.794061280048798</v>
      </c>
      <c r="BD975">
        <v>8.6008482428791222</v>
      </c>
      <c r="BE975">
        <v>6.6041654415113422</v>
      </c>
      <c r="BF975">
        <v>447</v>
      </c>
      <c r="BG975" t="s">
        <v>15310</v>
      </c>
      <c r="BH975" t="s">
        <v>15311</v>
      </c>
      <c r="BJ975" s="1"/>
    </row>
    <row r="976" spans="1:63" ht="75" x14ac:dyDescent="0.25">
      <c r="A976">
        <v>8841</v>
      </c>
      <c r="B976" t="s">
        <v>15312</v>
      </c>
      <c r="C976" t="s">
        <v>15313</v>
      </c>
      <c r="D976" t="s">
        <v>15314</v>
      </c>
      <c r="E976" t="s">
        <v>15315</v>
      </c>
      <c r="F976" s="1">
        <v>45626</v>
      </c>
      <c r="G976" s="1">
        <v>47087</v>
      </c>
      <c r="H976" t="s">
        <v>119</v>
      </c>
      <c r="I976" t="s">
        <v>515</v>
      </c>
      <c r="K976" t="s">
        <v>99</v>
      </c>
      <c r="L976" t="s">
        <v>99</v>
      </c>
      <c r="N976" t="s">
        <v>70</v>
      </c>
      <c r="O976" t="s">
        <v>15316</v>
      </c>
      <c r="P976" t="s">
        <v>15317</v>
      </c>
      <c r="Q976" t="s">
        <v>15318</v>
      </c>
      <c r="R976" t="s">
        <v>73</v>
      </c>
      <c r="S976" t="s">
        <v>15319</v>
      </c>
      <c r="T976" t="s">
        <v>75</v>
      </c>
      <c r="U976" t="s">
        <v>76</v>
      </c>
      <c r="V976" t="s">
        <v>77</v>
      </c>
      <c r="W976" t="s">
        <v>78</v>
      </c>
      <c r="Z976">
        <v>478</v>
      </c>
      <c r="AA976" t="s">
        <v>79</v>
      </c>
      <c r="AB976" t="s">
        <v>80</v>
      </c>
      <c r="AC976" t="s">
        <v>81</v>
      </c>
      <c r="AD976" t="s">
        <v>82</v>
      </c>
      <c r="AE976" s="4" t="s">
        <v>15320</v>
      </c>
      <c r="AH976" t="s">
        <v>15321</v>
      </c>
      <c r="AI976" t="s">
        <v>15322</v>
      </c>
      <c r="AJ976" t="s">
        <v>15323</v>
      </c>
      <c r="AK976" t="s">
        <v>15324</v>
      </c>
      <c r="AL976" t="s">
        <v>15325</v>
      </c>
      <c r="AM976" t="s">
        <v>15326</v>
      </c>
      <c r="AN976" t="s">
        <v>15327</v>
      </c>
      <c r="AO976" t="s">
        <v>15328</v>
      </c>
      <c r="AP976" t="s">
        <v>15329</v>
      </c>
      <c r="AQ976" t="s">
        <v>15330</v>
      </c>
      <c r="AR976">
        <v>0.25</v>
      </c>
      <c r="AS976" t="s">
        <v>94</v>
      </c>
      <c r="AT976">
        <v>0</v>
      </c>
      <c r="AU976">
        <v>36896.692863683638</v>
      </c>
      <c r="AV976">
        <v>14586.703994031004</v>
      </c>
      <c r="AW976">
        <v>4928.5615200000002</v>
      </c>
      <c r="AX976">
        <v>2525.5235775000001</v>
      </c>
      <c r="AY976">
        <v>888.97810534585369</v>
      </c>
      <c r="AZ976">
        <v>750.60314000000005</v>
      </c>
      <c r="BA976">
        <v>1465.4308599999999</v>
      </c>
      <c r="BB976">
        <v>25.178050954709416</v>
      </c>
      <c r="BC976">
        <v>16.649876700304976</v>
      </c>
      <c r="BD976">
        <v>9.9538670790862156</v>
      </c>
      <c r="BE976">
        <v>6.5823466580526304</v>
      </c>
      <c r="BF976">
        <v>2792</v>
      </c>
      <c r="BG976" t="s">
        <v>15331</v>
      </c>
      <c r="BH976" t="s">
        <v>15332</v>
      </c>
      <c r="BJ976" s="1"/>
      <c r="BK976">
        <v>28.262409999999999</v>
      </c>
    </row>
    <row r="977" spans="1:63" x14ac:dyDescent="0.25">
      <c r="A977">
        <v>8842</v>
      </c>
      <c r="B977" t="s">
        <v>15333</v>
      </c>
      <c r="C977" t="s">
        <v>15334</v>
      </c>
      <c r="D977" t="s">
        <v>15335</v>
      </c>
      <c r="E977" t="s">
        <v>15336</v>
      </c>
      <c r="F977" s="1">
        <v>45078</v>
      </c>
      <c r="G977" s="1">
        <v>45444</v>
      </c>
      <c r="H977" t="s">
        <v>119</v>
      </c>
      <c r="I977" t="s">
        <v>515</v>
      </c>
      <c r="K977" t="s">
        <v>99</v>
      </c>
      <c r="L977" t="s">
        <v>99</v>
      </c>
      <c r="M977" t="s">
        <v>69</v>
      </c>
      <c r="N977" t="s">
        <v>1073</v>
      </c>
      <c r="P977" t="s">
        <v>493</v>
      </c>
      <c r="Q977" t="s">
        <v>494</v>
      </c>
      <c r="R977" t="s">
        <v>73</v>
      </c>
      <c r="S977" t="s">
        <v>495</v>
      </c>
      <c r="T977" t="s">
        <v>1011</v>
      </c>
      <c r="U977" t="s">
        <v>1012</v>
      </c>
      <c r="V977" t="s">
        <v>310</v>
      </c>
      <c r="W977" t="s">
        <v>311</v>
      </c>
      <c r="Z977">
        <v>478</v>
      </c>
      <c r="AA977" t="s">
        <v>79</v>
      </c>
      <c r="AB977" t="s">
        <v>80</v>
      </c>
      <c r="AC977" t="s">
        <v>81</v>
      </c>
      <c r="AD977" t="s">
        <v>82</v>
      </c>
      <c r="AE977" s="4"/>
      <c r="AR977">
        <v>0.25</v>
      </c>
      <c r="AS977" t="s">
        <v>94</v>
      </c>
      <c r="AT977">
        <v>0</v>
      </c>
      <c r="AU977">
        <v>115536.86653954144</v>
      </c>
      <c r="AV977">
        <v>48465.565307942466</v>
      </c>
      <c r="AW977">
        <v>3031.88256</v>
      </c>
      <c r="AX977">
        <v>2286.5437000000002</v>
      </c>
      <c r="AY977">
        <v>848.17446970290166</v>
      </c>
      <c r="AZ977">
        <v>1270.196825</v>
      </c>
      <c r="BA977">
        <v>1183.97828</v>
      </c>
      <c r="BB977">
        <v>97.583603087331511</v>
      </c>
      <c r="BC977">
        <v>47.077678485187562</v>
      </c>
      <c r="BD977">
        <v>40.934505409966185</v>
      </c>
      <c r="BE977">
        <v>19.748209982735712</v>
      </c>
      <c r="BF977">
        <v>1149</v>
      </c>
      <c r="BG977" t="s">
        <v>15337</v>
      </c>
      <c r="BH977" t="s">
        <v>15338</v>
      </c>
      <c r="BJ977" s="1"/>
      <c r="BK977">
        <v>15.45655</v>
      </c>
    </row>
    <row r="978" spans="1:63" x14ac:dyDescent="0.25">
      <c r="A978">
        <v>8843</v>
      </c>
      <c r="B978" t="s">
        <v>15339</v>
      </c>
      <c r="C978" t="s">
        <v>15340</v>
      </c>
      <c r="D978" t="s">
        <v>15341</v>
      </c>
      <c r="E978" t="s">
        <v>15342</v>
      </c>
      <c r="F978" s="1">
        <v>45626</v>
      </c>
      <c r="G978" s="1">
        <v>47087</v>
      </c>
      <c r="H978" t="s">
        <v>119</v>
      </c>
      <c r="I978" t="s">
        <v>515</v>
      </c>
      <c r="K978" t="s">
        <v>99</v>
      </c>
      <c r="L978" t="s">
        <v>99</v>
      </c>
      <c r="M978" t="s">
        <v>69</v>
      </c>
      <c r="N978" t="s">
        <v>70</v>
      </c>
      <c r="P978" t="s">
        <v>15343</v>
      </c>
      <c r="Q978" t="s">
        <v>15344</v>
      </c>
      <c r="R978" t="s">
        <v>73</v>
      </c>
      <c r="S978" t="s">
        <v>15345</v>
      </c>
      <c r="T978" t="s">
        <v>75</v>
      </c>
      <c r="U978" t="s">
        <v>76</v>
      </c>
      <c r="V978" t="s">
        <v>77</v>
      </c>
      <c r="W978" t="s">
        <v>78</v>
      </c>
      <c r="Z978">
        <v>478</v>
      </c>
      <c r="AA978" t="s">
        <v>79</v>
      </c>
      <c r="AB978" t="s">
        <v>80</v>
      </c>
      <c r="AC978" t="s">
        <v>81</v>
      </c>
      <c r="AD978" t="s">
        <v>82</v>
      </c>
      <c r="AE978" s="4"/>
      <c r="AR978">
        <v>0.25</v>
      </c>
      <c r="AS978" t="s">
        <v>94</v>
      </c>
      <c r="AT978">
        <v>0</v>
      </c>
      <c r="AU978">
        <v>12541.383773065969</v>
      </c>
      <c r="AV978">
        <v>4491.2151756633539</v>
      </c>
      <c r="AW978">
        <v>2992.5466000000001</v>
      </c>
      <c r="AX978">
        <v>1798.1320575</v>
      </c>
      <c r="AY978">
        <v>888.97810534585369</v>
      </c>
      <c r="AZ978">
        <v>749.94726000000003</v>
      </c>
      <c r="BA978">
        <v>892.71990000000005</v>
      </c>
      <c r="BB978">
        <v>14.048509250287765</v>
      </c>
      <c r="BC978">
        <v>7.6347686728369055</v>
      </c>
      <c r="BD978">
        <v>5.0309343117178793</v>
      </c>
      <c r="BE978">
        <v>2.7340993264048419</v>
      </c>
      <c r="BF978">
        <v>2792</v>
      </c>
      <c r="BG978" t="s">
        <v>15346</v>
      </c>
      <c r="BH978" t="s">
        <v>15347</v>
      </c>
      <c r="BJ978" s="1"/>
      <c r="BK978">
        <v>27.606529999999999</v>
      </c>
    </row>
    <row r="979" spans="1:63" ht="60.75" x14ac:dyDescent="0.3">
      <c r="A979">
        <v>8844</v>
      </c>
      <c r="B979" t="s">
        <v>15348</v>
      </c>
      <c r="C979" t="s">
        <v>15349</v>
      </c>
      <c r="D979" t="s">
        <v>15350</v>
      </c>
      <c r="E979" t="s">
        <v>15351</v>
      </c>
      <c r="F979" s="1">
        <v>45260</v>
      </c>
      <c r="G979" s="1">
        <v>45626</v>
      </c>
      <c r="H979" t="s">
        <v>119</v>
      </c>
      <c r="I979" t="s">
        <v>66</v>
      </c>
      <c r="K979" t="s">
        <v>99</v>
      </c>
      <c r="L979" t="s">
        <v>99</v>
      </c>
      <c r="N979" t="s">
        <v>70</v>
      </c>
      <c r="P979" t="s">
        <v>15352</v>
      </c>
      <c r="Q979" t="s">
        <v>15353</v>
      </c>
      <c r="R979" t="s">
        <v>73</v>
      </c>
      <c r="S979" t="s">
        <v>15354</v>
      </c>
      <c r="T979" t="s">
        <v>75</v>
      </c>
      <c r="U979" t="s">
        <v>76</v>
      </c>
      <c r="V979" t="s">
        <v>77</v>
      </c>
      <c r="W979" t="s">
        <v>78</v>
      </c>
      <c r="Z979">
        <v>478</v>
      </c>
      <c r="AA979" t="s">
        <v>79</v>
      </c>
      <c r="AB979" t="s">
        <v>80</v>
      </c>
      <c r="AC979" t="s">
        <v>81</v>
      </c>
      <c r="AD979" t="s">
        <v>82</v>
      </c>
      <c r="AE979" s="4" t="s">
        <v>15355</v>
      </c>
      <c r="AF979" s="14">
        <v>3873168</v>
      </c>
      <c r="AG979" t="s">
        <v>19447</v>
      </c>
      <c r="AH979" t="s">
        <v>15356</v>
      </c>
      <c r="AI979" t="s">
        <v>15357</v>
      </c>
      <c r="AJ979" t="s">
        <v>15358</v>
      </c>
      <c r="AK979" t="s">
        <v>15359</v>
      </c>
      <c r="AL979" t="s">
        <v>15360</v>
      </c>
      <c r="AM979" t="s">
        <v>15361</v>
      </c>
      <c r="AN979" t="s">
        <v>15362</v>
      </c>
      <c r="AP979" t="s">
        <v>15363</v>
      </c>
      <c r="AQ979" t="s">
        <v>15364</v>
      </c>
      <c r="AR979">
        <v>0.25</v>
      </c>
      <c r="AS979" t="s">
        <v>94</v>
      </c>
      <c r="AT979">
        <v>0</v>
      </c>
      <c r="AU979">
        <v>34525.424366138323</v>
      </c>
      <c r="AV979">
        <v>12726.59866194457</v>
      </c>
      <c r="AW979">
        <v>526.81967999999995</v>
      </c>
      <c r="AX979">
        <v>4222.0622974999997</v>
      </c>
      <c r="AY979">
        <v>1732.7648149189652</v>
      </c>
      <c r="AZ979">
        <v>1702.0868719999999</v>
      </c>
      <c r="BA979">
        <v>1894.6889000000001</v>
      </c>
      <c r="BB979">
        <v>18.222212821396866</v>
      </c>
      <c r="BC979">
        <v>9.5989926964338785</v>
      </c>
      <c r="BD979">
        <v>6.7169859188727878</v>
      </c>
      <c r="BE979">
        <v>3.5383352949099462</v>
      </c>
      <c r="BF979">
        <v>1331</v>
      </c>
      <c r="BG979" t="s">
        <v>15365</v>
      </c>
      <c r="BH979" t="s">
        <v>15366</v>
      </c>
      <c r="BJ979" s="1"/>
      <c r="BK979">
        <v>29.063659999999999</v>
      </c>
    </row>
    <row r="980" spans="1:63" x14ac:dyDescent="0.25">
      <c r="A980">
        <v>8845</v>
      </c>
      <c r="B980" t="s">
        <v>15367</v>
      </c>
      <c r="C980" t="s">
        <v>15368</v>
      </c>
      <c r="D980" t="s">
        <v>15369</v>
      </c>
      <c r="E980" t="s">
        <v>15370</v>
      </c>
      <c r="F980" s="1">
        <v>44985</v>
      </c>
      <c r="G980" s="1">
        <v>45260</v>
      </c>
      <c r="H980" t="s">
        <v>119</v>
      </c>
      <c r="I980" t="s">
        <v>66</v>
      </c>
      <c r="K980" t="s">
        <v>100</v>
      </c>
      <c r="L980" t="s">
        <v>99</v>
      </c>
      <c r="N980" t="s">
        <v>70</v>
      </c>
      <c r="P980" t="s">
        <v>1460</v>
      </c>
      <c r="Q980" t="s">
        <v>1461</v>
      </c>
      <c r="R980" t="s">
        <v>73</v>
      </c>
      <c r="S980" t="s">
        <v>1462</v>
      </c>
      <c r="T980" t="s">
        <v>75</v>
      </c>
      <c r="U980" t="s">
        <v>76</v>
      </c>
      <c r="V980" t="s">
        <v>77</v>
      </c>
      <c r="W980" t="s">
        <v>78</v>
      </c>
      <c r="Z980">
        <v>478</v>
      </c>
      <c r="AA980" t="s">
        <v>79</v>
      </c>
      <c r="AB980" t="s">
        <v>80</v>
      </c>
      <c r="AC980" t="s">
        <v>81</v>
      </c>
      <c r="AD980" t="s">
        <v>82</v>
      </c>
      <c r="AE980" s="4"/>
      <c r="AR980">
        <v>0.3</v>
      </c>
      <c r="AS980" t="s">
        <v>154</v>
      </c>
      <c r="AT980">
        <v>1</v>
      </c>
      <c r="AU980">
        <v>23914.812300656082</v>
      </c>
      <c r="AV980">
        <v>9054.9017690409837</v>
      </c>
      <c r="AW980">
        <v>3005.04684</v>
      </c>
      <c r="AX980">
        <v>4607.6494574999997</v>
      </c>
      <c r="AY980">
        <v>2165.9560186487065</v>
      </c>
      <c r="AZ980">
        <v>2111.2602849999998</v>
      </c>
      <c r="BA980">
        <v>2289.0299399999999</v>
      </c>
      <c r="BB980">
        <v>10.44757514209538</v>
      </c>
      <c r="BC980">
        <v>5.4348261314186574</v>
      </c>
      <c r="BD980">
        <v>3.9557812725861434</v>
      </c>
      <c r="BE980">
        <v>2.0577964875125896</v>
      </c>
      <c r="BF980">
        <v>965</v>
      </c>
      <c r="BG980" t="s">
        <v>15371</v>
      </c>
      <c r="BH980" t="s">
        <v>15372</v>
      </c>
      <c r="BJ980" s="1"/>
      <c r="BK980">
        <v>19.981269999999999</v>
      </c>
    </row>
    <row r="981" spans="1:63" x14ac:dyDescent="0.25">
      <c r="A981">
        <v>8846</v>
      </c>
      <c r="B981" t="s">
        <v>15373</v>
      </c>
      <c r="C981" t="s">
        <v>15374</v>
      </c>
      <c r="D981" t="s">
        <v>15375</v>
      </c>
      <c r="F981" s="1">
        <v>44501</v>
      </c>
      <c r="G981" s="1">
        <v>44501</v>
      </c>
      <c r="H981" t="s">
        <v>615</v>
      </c>
      <c r="I981" t="s">
        <v>66</v>
      </c>
      <c r="K981" t="s">
        <v>120</v>
      </c>
      <c r="L981" t="s">
        <v>120</v>
      </c>
      <c r="N981" t="s">
        <v>220</v>
      </c>
      <c r="P981" t="s">
        <v>246</v>
      </c>
      <c r="Q981" t="s">
        <v>247</v>
      </c>
      <c r="R981" t="s">
        <v>137</v>
      </c>
      <c r="S981" t="s">
        <v>248</v>
      </c>
      <c r="T981" t="s">
        <v>139</v>
      </c>
      <c r="U981" t="s">
        <v>140</v>
      </c>
      <c r="V981" t="s">
        <v>141</v>
      </c>
      <c r="W981" t="s">
        <v>142</v>
      </c>
      <c r="Z981">
        <v>478</v>
      </c>
      <c r="AA981" t="s">
        <v>79</v>
      </c>
      <c r="AB981" t="s">
        <v>80</v>
      </c>
      <c r="AC981" t="s">
        <v>81</v>
      </c>
      <c r="AD981" t="s">
        <v>82</v>
      </c>
      <c r="AE981" s="4"/>
      <c r="AR981">
        <v>0.04</v>
      </c>
      <c r="AS981" t="s">
        <v>154</v>
      </c>
      <c r="AT981">
        <v>2</v>
      </c>
      <c r="AU981">
        <v>0</v>
      </c>
      <c r="AV981">
        <v>0</v>
      </c>
      <c r="AW981">
        <v>641.71979999999996</v>
      </c>
      <c r="AX981">
        <v>2153.6410875000001</v>
      </c>
      <c r="AY981">
        <v>906.10751206245084</v>
      </c>
      <c r="AZ981">
        <v>1163.6057456999999</v>
      </c>
      <c r="BA981">
        <v>857.26649999999995</v>
      </c>
      <c r="BB981">
        <v>0</v>
      </c>
      <c r="BC981">
        <v>0</v>
      </c>
      <c r="BD981">
        <v>0</v>
      </c>
      <c r="BE981">
        <v>0</v>
      </c>
      <c r="BF981">
        <v>206</v>
      </c>
      <c r="BG981" t="s">
        <v>15376</v>
      </c>
      <c r="BH981" t="s">
        <v>15377</v>
      </c>
      <c r="BJ981" s="1"/>
      <c r="BK981">
        <v>9.1565100000000008</v>
      </c>
    </row>
    <row r="982" spans="1:63" x14ac:dyDescent="0.25">
      <c r="A982">
        <v>8847</v>
      </c>
      <c r="B982" t="s">
        <v>15378</v>
      </c>
      <c r="C982" t="s">
        <v>15379</v>
      </c>
      <c r="D982" t="s">
        <v>15380</v>
      </c>
      <c r="F982" s="1">
        <v>45078</v>
      </c>
      <c r="G982" s="1">
        <v>45078</v>
      </c>
      <c r="H982" t="s">
        <v>119</v>
      </c>
      <c r="I982" t="s">
        <v>639</v>
      </c>
      <c r="K982" t="s">
        <v>100</v>
      </c>
      <c r="L982" t="s">
        <v>100</v>
      </c>
      <c r="N982" t="s">
        <v>134</v>
      </c>
      <c r="O982" t="s">
        <v>15381</v>
      </c>
      <c r="P982" t="s">
        <v>101</v>
      </c>
      <c r="Q982" t="s">
        <v>102</v>
      </c>
      <c r="R982" t="s">
        <v>73</v>
      </c>
      <c r="S982" t="s">
        <v>103</v>
      </c>
      <c r="T982" t="s">
        <v>75</v>
      </c>
      <c r="U982" t="s">
        <v>76</v>
      </c>
      <c r="V982" t="s">
        <v>77</v>
      </c>
      <c r="W982" t="s">
        <v>78</v>
      </c>
      <c r="Z982">
        <v>478</v>
      </c>
      <c r="AA982" t="s">
        <v>79</v>
      </c>
      <c r="AB982" t="s">
        <v>80</v>
      </c>
      <c r="AC982" t="s">
        <v>81</v>
      </c>
      <c r="AD982" t="s">
        <v>82</v>
      </c>
      <c r="AE982" s="4"/>
      <c r="AR982">
        <v>0.36</v>
      </c>
      <c r="AS982" t="s">
        <v>94</v>
      </c>
      <c r="AT982">
        <v>0</v>
      </c>
      <c r="AU982">
        <v>110003.88059101059</v>
      </c>
      <c r="AV982">
        <v>61128.832248474762</v>
      </c>
      <c r="AW982">
        <v>4595.99809</v>
      </c>
      <c r="AX982">
        <v>2470.1789763636361</v>
      </c>
      <c r="AY982">
        <v>695.22479381842902</v>
      </c>
      <c r="AZ982">
        <v>1774.7364694</v>
      </c>
      <c r="BA982">
        <v>1357.87228</v>
      </c>
      <c r="BB982">
        <v>81.011949511930965</v>
      </c>
      <c r="BC982">
        <v>35.115741987274994</v>
      </c>
      <c r="BD982">
        <v>45.018101590876249</v>
      </c>
      <c r="BE982">
        <v>19.513714331603968</v>
      </c>
      <c r="BF982">
        <v>783</v>
      </c>
      <c r="BG982" t="s">
        <v>15382</v>
      </c>
      <c r="BH982" t="s">
        <v>15383</v>
      </c>
      <c r="BJ982" s="1"/>
      <c r="BK982">
        <v>175.84939</v>
      </c>
    </row>
    <row r="983" spans="1:63" x14ac:dyDescent="0.25">
      <c r="A983">
        <v>8848</v>
      </c>
      <c r="B983" t="s">
        <v>15384</v>
      </c>
      <c r="C983" t="s">
        <v>15385</v>
      </c>
      <c r="D983" t="s">
        <v>15386</v>
      </c>
      <c r="F983" s="1">
        <v>44501</v>
      </c>
      <c r="G983" s="1">
        <v>44866</v>
      </c>
      <c r="H983" t="s">
        <v>615</v>
      </c>
      <c r="I983" t="s">
        <v>66</v>
      </c>
      <c r="K983" t="s">
        <v>120</v>
      </c>
      <c r="L983" t="s">
        <v>99</v>
      </c>
      <c r="N983" t="s">
        <v>264</v>
      </c>
      <c r="P983" t="s">
        <v>15387</v>
      </c>
      <c r="Q983" t="s">
        <v>15388</v>
      </c>
      <c r="R983" t="s">
        <v>267</v>
      </c>
      <c r="S983" t="s">
        <v>15389</v>
      </c>
      <c r="T983" t="s">
        <v>900</v>
      </c>
      <c r="U983" t="s">
        <v>901</v>
      </c>
      <c r="V983" t="s">
        <v>141</v>
      </c>
      <c r="W983" t="s">
        <v>142</v>
      </c>
      <c r="Z983">
        <v>478</v>
      </c>
      <c r="AA983" t="s">
        <v>79</v>
      </c>
      <c r="AB983" t="s">
        <v>80</v>
      </c>
      <c r="AC983" t="s">
        <v>81</v>
      </c>
      <c r="AD983" t="s">
        <v>82</v>
      </c>
      <c r="AE983" s="4"/>
      <c r="AR983">
        <v>0.1</v>
      </c>
      <c r="AS983" t="s">
        <v>94</v>
      </c>
      <c r="AT983">
        <v>0</v>
      </c>
      <c r="AU983">
        <v>34056.824513327469</v>
      </c>
      <c r="AV983">
        <v>7522.659563218398</v>
      </c>
      <c r="AW983">
        <v>728.68068000000005</v>
      </c>
      <c r="AX983">
        <v>1688.5330163636361</v>
      </c>
      <c r="AY983">
        <v>427.83064234980247</v>
      </c>
      <c r="AZ983">
        <v>986.21265039999992</v>
      </c>
      <c r="BA983">
        <v>706.05391999999995</v>
      </c>
      <c r="BB983">
        <v>48.235444275031384</v>
      </c>
      <c r="BC983">
        <v>20.124976235438769</v>
      </c>
      <c r="BD983">
        <v>10.654511433373811</v>
      </c>
      <c r="BE983">
        <v>4.4453159418260402</v>
      </c>
      <c r="BF983">
        <v>571</v>
      </c>
      <c r="BG983" t="s">
        <v>15390</v>
      </c>
      <c r="BH983" t="s">
        <v>15391</v>
      </c>
      <c r="BJ983" s="1"/>
      <c r="BK983">
        <v>2.2821400000000001</v>
      </c>
    </row>
    <row r="984" spans="1:63" x14ac:dyDescent="0.25">
      <c r="A984">
        <v>8849</v>
      </c>
      <c r="B984" t="s">
        <v>15392</v>
      </c>
      <c r="C984" t="s">
        <v>15393</v>
      </c>
      <c r="D984" t="s">
        <v>15394</v>
      </c>
      <c r="F984" s="1">
        <v>44743</v>
      </c>
      <c r="G984" s="1">
        <v>44743</v>
      </c>
      <c r="H984" t="s">
        <v>615</v>
      </c>
      <c r="I984" t="s">
        <v>66</v>
      </c>
      <c r="K984" t="s">
        <v>120</v>
      </c>
      <c r="L984" t="s">
        <v>303</v>
      </c>
      <c r="M984" t="s">
        <v>69</v>
      </c>
      <c r="N984" t="s">
        <v>264</v>
      </c>
      <c r="P984" t="s">
        <v>15395</v>
      </c>
      <c r="Q984" t="s">
        <v>15396</v>
      </c>
      <c r="R984" t="s">
        <v>267</v>
      </c>
      <c r="S984" t="s">
        <v>15397</v>
      </c>
      <c r="T984" t="s">
        <v>269</v>
      </c>
      <c r="U984" t="s">
        <v>270</v>
      </c>
      <c r="V984" t="s">
        <v>141</v>
      </c>
      <c r="W984" t="s">
        <v>142</v>
      </c>
      <c r="Z984">
        <v>478</v>
      </c>
      <c r="AA984" t="s">
        <v>79</v>
      </c>
      <c r="AB984" t="s">
        <v>80</v>
      </c>
      <c r="AC984" t="s">
        <v>81</v>
      </c>
      <c r="AD984" t="s">
        <v>82</v>
      </c>
      <c r="AE984" s="4"/>
      <c r="AR984">
        <v>0.06</v>
      </c>
      <c r="AS984" t="s">
        <v>154</v>
      </c>
      <c r="AT984">
        <v>1</v>
      </c>
      <c r="AU984">
        <v>19382.099370270906</v>
      </c>
      <c r="AV984">
        <v>2562.5670924443216</v>
      </c>
      <c r="AW984">
        <v>233.84768</v>
      </c>
      <c r="AX984">
        <v>978.43529636363598</v>
      </c>
      <c r="AY984">
        <v>106.95766058745062</v>
      </c>
      <c r="AZ984">
        <v>245.98262759999997</v>
      </c>
      <c r="BA984">
        <v>114.32992</v>
      </c>
      <c r="BB984">
        <v>169.52779613832411</v>
      </c>
      <c r="BC984">
        <v>53.792462958542011</v>
      </c>
      <c r="BD984">
        <v>22.413792403985951</v>
      </c>
      <c r="BE984">
        <v>7.1120673135401011</v>
      </c>
      <c r="BF984">
        <v>448</v>
      </c>
      <c r="BG984" t="s">
        <v>15398</v>
      </c>
      <c r="BH984" t="s">
        <v>15399</v>
      </c>
      <c r="BJ984" s="1"/>
    </row>
    <row r="985" spans="1:63" x14ac:dyDescent="0.25">
      <c r="A985">
        <v>8850</v>
      </c>
      <c r="B985" t="s">
        <v>15400</v>
      </c>
      <c r="C985" t="s">
        <v>15401</v>
      </c>
      <c r="D985" t="s">
        <v>15402</v>
      </c>
      <c r="F985" s="1">
        <v>45809</v>
      </c>
      <c r="G985" s="1">
        <v>46022</v>
      </c>
      <c r="H985" t="s">
        <v>119</v>
      </c>
      <c r="I985" t="s">
        <v>66</v>
      </c>
      <c r="K985" t="s">
        <v>99</v>
      </c>
      <c r="L985" t="s">
        <v>99</v>
      </c>
      <c r="N985" t="s">
        <v>134</v>
      </c>
      <c r="P985" t="s">
        <v>158</v>
      </c>
      <c r="Q985" t="s">
        <v>159</v>
      </c>
      <c r="R985" t="s">
        <v>137</v>
      </c>
      <c r="S985" t="s">
        <v>160</v>
      </c>
      <c r="T985" t="s">
        <v>139</v>
      </c>
      <c r="U985" t="s">
        <v>140</v>
      </c>
      <c r="V985" t="s">
        <v>141</v>
      </c>
      <c r="W985" t="s">
        <v>142</v>
      </c>
      <c r="Z985">
        <v>478</v>
      </c>
      <c r="AA985" t="s">
        <v>79</v>
      </c>
      <c r="AB985" t="s">
        <v>80</v>
      </c>
      <c r="AC985" t="s">
        <v>81</v>
      </c>
      <c r="AD985" t="s">
        <v>82</v>
      </c>
      <c r="AE985" s="4"/>
      <c r="AR985">
        <v>0.25</v>
      </c>
      <c r="AS985" t="s">
        <v>94</v>
      </c>
      <c r="AT985">
        <v>0</v>
      </c>
      <c r="AU985">
        <v>13353.404292092073</v>
      </c>
      <c r="AV985">
        <v>5220.3439459003939</v>
      </c>
      <c r="AW985">
        <v>84.907780000000002</v>
      </c>
      <c r="AX985">
        <v>1026.4153963636361</v>
      </c>
      <c r="AY985">
        <v>106.95766058745062</v>
      </c>
      <c r="AZ985">
        <v>262.61376760000002</v>
      </c>
      <c r="BA985">
        <v>166.0873</v>
      </c>
      <c r="BB985">
        <v>80.399911926390956</v>
      </c>
      <c r="BC985">
        <v>31.148521198812318</v>
      </c>
      <c r="BD985">
        <v>31.431325248230262</v>
      </c>
      <c r="BE985">
        <v>12.17711907069763</v>
      </c>
      <c r="BF985">
        <v>1727</v>
      </c>
      <c r="BG985" t="s">
        <v>15403</v>
      </c>
      <c r="BH985" t="s">
        <v>15404</v>
      </c>
      <c r="BJ985" s="1"/>
      <c r="BK985">
        <v>16.631139999999998</v>
      </c>
    </row>
    <row r="986" spans="1:63" x14ac:dyDescent="0.25">
      <c r="A986">
        <v>8851</v>
      </c>
      <c r="B986" t="s">
        <v>15405</v>
      </c>
      <c r="C986" t="s">
        <v>15406</v>
      </c>
      <c r="D986" t="s">
        <v>15407</v>
      </c>
      <c r="F986" s="1">
        <v>44407</v>
      </c>
      <c r="G986" s="1">
        <v>44498</v>
      </c>
      <c r="H986" t="s">
        <v>119</v>
      </c>
      <c r="I986" t="s">
        <v>66</v>
      </c>
      <c r="K986" t="s">
        <v>100</v>
      </c>
      <c r="L986" t="s">
        <v>100</v>
      </c>
      <c r="N986" t="s">
        <v>134</v>
      </c>
      <c r="P986" t="s">
        <v>158</v>
      </c>
      <c r="Q986" t="s">
        <v>159</v>
      </c>
      <c r="R986" t="s">
        <v>137</v>
      </c>
      <c r="S986" t="s">
        <v>160</v>
      </c>
      <c r="T986" t="s">
        <v>139</v>
      </c>
      <c r="U986" t="s">
        <v>140</v>
      </c>
      <c r="V986" t="s">
        <v>141</v>
      </c>
      <c r="W986" t="s">
        <v>142</v>
      </c>
      <c r="Z986">
        <v>478</v>
      </c>
      <c r="AA986" t="s">
        <v>79</v>
      </c>
      <c r="AB986" t="s">
        <v>80</v>
      </c>
      <c r="AC986" t="s">
        <v>81</v>
      </c>
      <c r="AD986" t="s">
        <v>82</v>
      </c>
      <c r="AE986" s="4"/>
      <c r="AR986">
        <v>0.36</v>
      </c>
      <c r="AS986" t="s">
        <v>94</v>
      </c>
      <c r="AT986">
        <v>0</v>
      </c>
      <c r="AU986">
        <v>131327.53452704649</v>
      </c>
      <c r="AV986">
        <v>74297.810748343618</v>
      </c>
      <c r="AW986">
        <v>325.81799999999998</v>
      </c>
      <c r="AX986">
        <v>738.37393888888892</v>
      </c>
      <c r="AY986">
        <v>129.31520910942277</v>
      </c>
      <c r="AZ986">
        <v>843.7207719999999</v>
      </c>
      <c r="BA986">
        <v>553.23393999999996</v>
      </c>
      <c r="BB986">
        <v>237.38155783979283</v>
      </c>
      <c r="BC986">
        <v>94.009872617149284</v>
      </c>
      <c r="BD986">
        <v>134.29727530516948</v>
      </c>
      <c r="BE986">
        <v>53.185554341967546</v>
      </c>
      <c r="BF986">
        <v>203</v>
      </c>
      <c r="BG986" t="s">
        <v>15408</v>
      </c>
      <c r="BH986" t="s">
        <v>15409</v>
      </c>
      <c r="BJ986" s="1"/>
      <c r="BK986">
        <v>84.697710000000001</v>
      </c>
    </row>
    <row r="987" spans="1:63" x14ac:dyDescent="0.25">
      <c r="A987">
        <v>8852</v>
      </c>
      <c r="B987" t="s">
        <v>15410</v>
      </c>
      <c r="C987" t="s">
        <v>15411</v>
      </c>
      <c r="D987" t="s">
        <v>15412</v>
      </c>
      <c r="F987" s="1">
        <v>44196</v>
      </c>
      <c r="G987" s="1">
        <v>44286</v>
      </c>
      <c r="H987" t="s">
        <v>98</v>
      </c>
      <c r="I987" t="s">
        <v>66</v>
      </c>
      <c r="K987" t="s">
        <v>132</v>
      </c>
      <c r="L987" t="s">
        <v>133</v>
      </c>
      <c r="N987" t="s">
        <v>134</v>
      </c>
      <c r="P987" t="s">
        <v>158</v>
      </c>
      <c r="Q987" t="s">
        <v>159</v>
      </c>
      <c r="R987" t="s">
        <v>137</v>
      </c>
      <c r="S987" t="s">
        <v>160</v>
      </c>
      <c r="T987" t="s">
        <v>139</v>
      </c>
      <c r="U987" t="s">
        <v>140</v>
      </c>
      <c r="V987" t="s">
        <v>141</v>
      </c>
      <c r="W987" t="s">
        <v>142</v>
      </c>
      <c r="Z987">
        <v>478</v>
      </c>
      <c r="AA987" t="s">
        <v>79</v>
      </c>
      <c r="AB987" t="s">
        <v>80</v>
      </c>
      <c r="AC987" t="s">
        <v>81</v>
      </c>
      <c r="AD987" t="s">
        <v>82</v>
      </c>
      <c r="AE987" s="4"/>
      <c r="AR987">
        <v>0.63</v>
      </c>
      <c r="AS987" t="s">
        <v>154</v>
      </c>
      <c r="AT987">
        <v>1</v>
      </c>
      <c r="AU987">
        <v>0</v>
      </c>
      <c r="AV987">
        <v>0</v>
      </c>
      <c r="AX987">
        <v>699.64773000000002</v>
      </c>
      <c r="AY987">
        <v>377.68554334255117</v>
      </c>
      <c r="AZ987">
        <v>4353.9432699999998</v>
      </c>
      <c r="BF987">
        <v>-9</v>
      </c>
      <c r="BJ987" s="1"/>
    </row>
    <row r="988" spans="1:63" x14ac:dyDescent="0.25">
      <c r="A988">
        <v>8853</v>
      </c>
      <c r="B988" t="s">
        <v>15413</v>
      </c>
      <c r="C988" t="s">
        <v>15414</v>
      </c>
      <c r="D988" t="s">
        <v>15415</v>
      </c>
      <c r="F988" s="1">
        <v>44501</v>
      </c>
      <c r="G988" s="1">
        <v>44531</v>
      </c>
      <c r="H988" t="s">
        <v>119</v>
      </c>
      <c r="I988" t="s">
        <v>66</v>
      </c>
      <c r="K988" t="s">
        <v>100</v>
      </c>
      <c r="L988" t="s">
        <v>100</v>
      </c>
      <c r="N988" t="s">
        <v>134</v>
      </c>
      <c r="P988" t="s">
        <v>15416</v>
      </c>
      <c r="Q988" t="s">
        <v>15417</v>
      </c>
      <c r="R988" t="s">
        <v>15418</v>
      </c>
      <c r="S988" t="s">
        <v>15419</v>
      </c>
      <c r="T988" t="s">
        <v>1011</v>
      </c>
      <c r="U988" t="s">
        <v>1012</v>
      </c>
      <c r="V988" t="s">
        <v>310</v>
      </c>
      <c r="W988" t="s">
        <v>311</v>
      </c>
      <c r="Z988">
        <v>478</v>
      </c>
      <c r="AA988" t="s">
        <v>79</v>
      </c>
      <c r="AB988" t="s">
        <v>80</v>
      </c>
      <c r="AC988" t="s">
        <v>81</v>
      </c>
      <c r="AD988" t="s">
        <v>82</v>
      </c>
      <c r="AE988" s="4"/>
      <c r="AR988">
        <v>0.36</v>
      </c>
      <c r="AS988" t="s">
        <v>94</v>
      </c>
      <c r="AT988">
        <v>0</v>
      </c>
      <c r="AU988">
        <v>7812.7718850148613</v>
      </c>
      <c r="AV988">
        <v>3248.0848939713778</v>
      </c>
      <c r="AW988">
        <v>1060.2336</v>
      </c>
      <c r="AX988">
        <v>2007.9780000000001</v>
      </c>
      <c r="AY988">
        <v>763.36585012635453</v>
      </c>
      <c r="AZ988">
        <v>1664.3339799999999</v>
      </c>
      <c r="BA988">
        <v>1039.6224</v>
      </c>
      <c r="BB988">
        <v>7.5150091850799496</v>
      </c>
      <c r="BC988">
        <v>2.8893853254448065</v>
      </c>
      <c r="BD988">
        <v>3.1242929105523105</v>
      </c>
      <c r="BE988">
        <v>1.2012342055500829</v>
      </c>
      <c r="BF988">
        <v>236</v>
      </c>
      <c r="BG988" t="s">
        <v>15420</v>
      </c>
      <c r="BH988" t="s">
        <v>15421</v>
      </c>
      <c r="BJ988" s="1"/>
    </row>
    <row r="989" spans="1:63" x14ac:dyDescent="0.25">
      <c r="A989">
        <v>8854</v>
      </c>
      <c r="B989" t="s">
        <v>15422</v>
      </c>
      <c r="C989" t="s">
        <v>15423</v>
      </c>
      <c r="D989" t="s">
        <v>15424</v>
      </c>
      <c r="F989" s="1">
        <v>44377</v>
      </c>
      <c r="G989" s="1">
        <v>44439</v>
      </c>
      <c r="H989" t="s">
        <v>98</v>
      </c>
      <c r="I989" t="s">
        <v>66</v>
      </c>
      <c r="K989" t="s">
        <v>303</v>
      </c>
      <c r="L989" t="s">
        <v>120</v>
      </c>
      <c r="N989" t="s">
        <v>134</v>
      </c>
      <c r="P989" t="s">
        <v>158</v>
      </c>
      <c r="Q989" t="s">
        <v>159</v>
      </c>
      <c r="R989" t="s">
        <v>137</v>
      </c>
      <c r="S989" t="s">
        <v>160</v>
      </c>
      <c r="T989" t="s">
        <v>139</v>
      </c>
      <c r="U989" t="s">
        <v>140</v>
      </c>
      <c r="V989" t="s">
        <v>141</v>
      </c>
      <c r="W989" t="s">
        <v>142</v>
      </c>
      <c r="Z989">
        <v>478</v>
      </c>
      <c r="AA989" t="s">
        <v>79</v>
      </c>
      <c r="AB989" t="s">
        <v>80</v>
      </c>
      <c r="AC989" t="s">
        <v>81</v>
      </c>
      <c r="AD989" t="s">
        <v>82</v>
      </c>
      <c r="AE989" s="4"/>
      <c r="AR989">
        <v>0.06</v>
      </c>
      <c r="AS989" t="s">
        <v>154</v>
      </c>
      <c r="AT989">
        <v>2</v>
      </c>
      <c r="AU989">
        <v>0</v>
      </c>
      <c r="AV989">
        <v>0</v>
      </c>
      <c r="AW989">
        <v>311.98032000000001</v>
      </c>
      <c r="AX989">
        <v>399.84689888888886</v>
      </c>
      <c r="AY989">
        <v>129.31520910942277</v>
      </c>
      <c r="AZ989">
        <v>759.93591200000003</v>
      </c>
      <c r="BA989">
        <v>321.08375999999998</v>
      </c>
      <c r="BB989">
        <v>0</v>
      </c>
      <c r="BC989">
        <v>0</v>
      </c>
      <c r="BD989">
        <v>0</v>
      </c>
      <c r="BE989">
        <v>0</v>
      </c>
      <c r="BF989">
        <v>144</v>
      </c>
      <c r="BG989" t="s">
        <v>15425</v>
      </c>
      <c r="BH989" t="s">
        <v>15426</v>
      </c>
      <c r="BJ989" s="1"/>
      <c r="BK989">
        <v>0.91285000000000005</v>
      </c>
    </row>
    <row r="990" spans="1:63" x14ac:dyDescent="0.25">
      <c r="A990">
        <v>8855</v>
      </c>
      <c r="B990" t="s">
        <v>15427</v>
      </c>
      <c r="C990" t="s">
        <v>15428</v>
      </c>
      <c r="D990" t="s">
        <v>15429</v>
      </c>
      <c r="F990" s="1">
        <v>44321</v>
      </c>
      <c r="G990" s="1">
        <v>44351</v>
      </c>
      <c r="H990" t="s">
        <v>98</v>
      </c>
      <c r="I990" t="s">
        <v>66</v>
      </c>
      <c r="K990" t="s">
        <v>99</v>
      </c>
      <c r="L990" t="s">
        <v>303</v>
      </c>
      <c r="N990" t="s">
        <v>134</v>
      </c>
      <c r="P990" t="s">
        <v>158</v>
      </c>
      <c r="Q990" t="s">
        <v>159</v>
      </c>
      <c r="R990" t="s">
        <v>137</v>
      </c>
      <c r="S990" t="s">
        <v>160</v>
      </c>
      <c r="T990" t="s">
        <v>139</v>
      </c>
      <c r="U990" t="s">
        <v>140</v>
      </c>
      <c r="V990" t="s">
        <v>141</v>
      </c>
      <c r="W990" t="s">
        <v>142</v>
      </c>
      <c r="Z990">
        <v>478</v>
      </c>
      <c r="AA990" t="s">
        <v>79</v>
      </c>
      <c r="AB990" t="s">
        <v>80</v>
      </c>
      <c r="AC990" t="s">
        <v>81</v>
      </c>
      <c r="AD990" t="s">
        <v>82</v>
      </c>
      <c r="AE990" s="4"/>
      <c r="AR990">
        <v>0.15</v>
      </c>
      <c r="AS990" t="s">
        <v>154</v>
      </c>
      <c r="AT990">
        <v>1</v>
      </c>
      <c r="AU990">
        <v>8061.8765676721723</v>
      </c>
      <c r="AV990">
        <v>1832.4027825100486</v>
      </c>
      <c r="AW990">
        <v>623.30399999999997</v>
      </c>
      <c r="AX990">
        <v>820.68445888888891</v>
      </c>
      <c r="AY990">
        <v>129.31520910942277</v>
      </c>
      <c r="AZ990">
        <v>759.02306199999998</v>
      </c>
      <c r="BA990">
        <v>556.44099000000006</v>
      </c>
      <c r="BB990">
        <v>14.488286651334173</v>
      </c>
      <c r="BC990">
        <v>6.1285419053565837</v>
      </c>
      <c r="BD990">
        <v>3.2930765623683635</v>
      </c>
      <c r="BE990">
        <v>1.3929706248712064</v>
      </c>
      <c r="BF990">
        <v>56</v>
      </c>
      <c r="BG990" t="s">
        <v>15430</v>
      </c>
      <c r="BH990" t="s">
        <v>15431</v>
      </c>
      <c r="BJ990" s="1"/>
    </row>
    <row r="991" spans="1:63" x14ac:dyDescent="0.25">
      <c r="A991">
        <v>8856</v>
      </c>
      <c r="B991" t="s">
        <v>15432</v>
      </c>
      <c r="C991" t="s">
        <v>15433</v>
      </c>
      <c r="D991" t="s">
        <v>15434</v>
      </c>
      <c r="F991" s="1">
        <v>44500</v>
      </c>
      <c r="G991" s="1">
        <v>44530</v>
      </c>
      <c r="H991" t="s">
        <v>98</v>
      </c>
      <c r="I991" t="s">
        <v>66</v>
      </c>
      <c r="K991" t="s">
        <v>99</v>
      </c>
      <c r="L991" t="s">
        <v>120</v>
      </c>
      <c r="N991" t="s">
        <v>134</v>
      </c>
      <c r="P991" t="s">
        <v>158</v>
      </c>
      <c r="Q991" t="s">
        <v>159</v>
      </c>
      <c r="R991" t="s">
        <v>137</v>
      </c>
      <c r="S991" t="s">
        <v>160</v>
      </c>
      <c r="T991" t="s">
        <v>139</v>
      </c>
      <c r="U991" t="s">
        <v>140</v>
      </c>
      <c r="V991" t="s">
        <v>141</v>
      </c>
      <c r="W991" t="s">
        <v>142</v>
      </c>
      <c r="Z991">
        <v>478</v>
      </c>
      <c r="AA991" t="s">
        <v>79</v>
      </c>
      <c r="AB991" t="s">
        <v>80</v>
      </c>
      <c r="AC991" t="s">
        <v>81</v>
      </c>
      <c r="AD991" t="s">
        <v>82</v>
      </c>
      <c r="AE991" s="4"/>
      <c r="AR991">
        <v>0.1</v>
      </c>
      <c r="AS991" t="s">
        <v>154</v>
      </c>
      <c r="AT991">
        <v>2</v>
      </c>
      <c r="AU991">
        <v>7669.9171095581623</v>
      </c>
      <c r="AV991">
        <v>1086.2225524455291</v>
      </c>
      <c r="AW991">
        <v>254.988</v>
      </c>
      <c r="AX991">
        <v>1164.109838888889</v>
      </c>
      <c r="AY991">
        <v>129.31520910942277</v>
      </c>
      <c r="AZ991">
        <v>759.02306199999998</v>
      </c>
      <c r="BA991">
        <v>339.48669999999998</v>
      </c>
      <c r="BB991">
        <v>22.592688048038884</v>
      </c>
      <c r="BC991">
        <v>6.9821110151938379</v>
      </c>
      <c r="BD991">
        <v>3.1996026720502719</v>
      </c>
      <c r="BE991">
        <v>0.98881465601898688</v>
      </c>
      <c r="BF991">
        <v>235</v>
      </c>
      <c r="BG991" t="s">
        <v>15435</v>
      </c>
      <c r="BH991" t="s">
        <v>15436</v>
      </c>
      <c r="BJ991" s="1"/>
    </row>
    <row r="992" spans="1:63" x14ac:dyDescent="0.25">
      <c r="A992">
        <v>8857</v>
      </c>
      <c r="B992" t="s">
        <v>15437</v>
      </c>
      <c r="C992" t="s">
        <v>15438</v>
      </c>
      <c r="D992" t="s">
        <v>15439</v>
      </c>
      <c r="F992" s="1">
        <v>44500</v>
      </c>
      <c r="G992" s="1">
        <v>44530</v>
      </c>
      <c r="H992" t="s">
        <v>615</v>
      </c>
      <c r="I992" t="s">
        <v>66</v>
      </c>
      <c r="K992" t="s">
        <v>303</v>
      </c>
      <c r="L992" t="s">
        <v>120</v>
      </c>
      <c r="P992" t="s">
        <v>158</v>
      </c>
      <c r="Q992" t="s">
        <v>159</v>
      </c>
      <c r="R992" t="s">
        <v>137</v>
      </c>
      <c r="S992" t="s">
        <v>160</v>
      </c>
      <c r="T992" t="s">
        <v>1221</v>
      </c>
      <c r="U992" t="s">
        <v>1222</v>
      </c>
      <c r="V992" t="s">
        <v>77</v>
      </c>
      <c r="W992" t="s">
        <v>78</v>
      </c>
      <c r="Z992">
        <v>478</v>
      </c>
      <c r="AA992" t="s">
        <v>79</v>
      </c>
      <c r="AB992" t="s">
        <v>80</v>
      </c>
      <c r="AC992" t="s">
        <v>81</v>
      </c>
      <c r="AD992" t="s">
        <v>82</v>
      </c>
      <c r="AE992" s="4"/>
      <c r="AR992">
        <v>0.06</v>
      </c>
      <c r="AS992" t="s">
        <v>154</v>
      </c>
      <c r="AT992">
        <v>2</v>
      </c>
      <c r="AU992">
        <v>12260.179700978266</v>
      </c>
      <c r="AV992">
        <v>1288.7133812897689</v>
      </c>
      <c r="AW992">
        <v>322.98480000000001</v>
      </c>
      <c r="AX992">
        <v>1283.9083499999999</v>
      </c>
      <c r="AY992">
        <v>838.8197522486206</v>
      </c>
      <c r="AZ992">
        <v>4368.0075900000002</v>
      </c>
      <c r="BA992">
        <v>402.59399999999999</v>
      </c>
      <c r="BB992">
        <v>30.452961795203766</v>
      </c>
      <c r="BC992">
        <v>2.5699441610629794</v>
      </c>
      <c r="BD992">
        <v>3.2010248073487655</v>
      </c>
      <c r="BE992">
        <v>0.27013645071328812</v>
      </c>
      <c r="BF992">
        <v>235</v>
      </c>
      <c r="BG992" t="s">
        <v>15440</v>
      </c>
      <c r="BH992" t="s">
        <v>15441</v>
      </c>
      <c r="BJ992" s="1"/>
    </row>
    <row r="993" spans="1:63" x14ac:dyDescent="0.25">
      <c r="A993">
        <v>8858</v>
      </c>
      <c r="B993" t="s">
        <v>15442</v>
      </c>
      <c r="C993" t="s">
        <v>15443</v>
      </c>
      <c r="D993" t="s">
        <v>15444</v>
      </c>
      <c r="E993" t="s">
        <v>15445</v>
      </c>
      <c r="F993" s="1">
        <v>44561</v>
      </c>
      <c r="G993" s="1">
        <v>44804</v>
      </c>
      <c r="H993" t="s">
        <v>119</v>
      </c>
      <c r="I993" t="s">
        <v>639</v>
      </c>
      <c r="K993" t="s">
        <v>133</v>
      </c>
      <c r="L993" t="s">
        <v>100</v>
      </c>
      <c r="M993" t="s">
        <v>120</v>
      </c>
      <c r="P993" t="s">
        <v>194</v>
      </c>
      <c r="Q993" t="s">
        <v>195</v>
      </c>
      <c r="R993" t="s">
        <v>137</v>
      </c>
      <c r="S993" t="s">
        <v>196</v>
      </c>
      <c r="T993" t="s">
        <v>1178</v>
      </c>
      <c r="U993" t="s">
        <v>1179</v>
      </c>
      <c r="V993" t="s">
        <v>666</v>
      </c>
      <c r="W993" t="s">
        <v>667</v>
      </c>
      <c r="Z993">
        <v>483</v>
      </c>
      <c r="AA993" t="s">
        <v>201</v>
      </c>
      <c r="AB993" t="s">
        <v>202</v>
      </c>
      <c r="AC993" t="s">
        <v>203</v>
      </c>
      <c r="AD993" t="s">
        <v>82</v>
      </c>
      <c r="AE993" s="4"/>
      <c r="AR993">
        <v>0.42</v>
      </c>
      <c r="AS993" t="s">
        <v>94</v>
      </c>
      <c r="AT993">
        <v>0</v>
      </c>
      <c r="AU993">
        <v>10264.051665830128</v>
      </c>
      <c r="AV993">
        <v>5610.2626917139269</v>
      </c>
      <c r="AW993">
        <v>671.8596</v>
      </c>
      <c r="AX993">
        <v>1146.5155769685769</v>
      </c>
      <c r="AY993">
        <v>277.31521586917171</v>
      </c>
      <c r="AZ993">
        <v>374.32405</v>
      </c>
      <c r="BA993">
        <v>526.65206000000001</v>
      </c>
      <c r="BB993">
        <v>19.489246212822426</v>
      </c>
      <c r="BC993">
        <v>11.392146308774079</v>
      </c>
      <c r="BD993">
        <v>10.652692959586879</v>
      </c>
      <c r="BE993">
        <v>6.2268717554718815</v>
      </c>
      <c r="BF993">
        <v>509</v>
      </c>
      <c r="BG993" t="s">
        <v>15446</v>
      </c>
      <c r="BH993" t="s">
        <v>15447</v>
      </c>
      <c r="BJ993" s="1"/>
      <c r="BK993">
        <v>4.1078400000000004</v>
      </c>
    </row>
    <row r="994" spans="1:63" ht="120.75" x14ac:dyDescent="0.3">
      <c r="A994">
        <v>8859</v>
      </c>
      <c r="B994" t="s">
        <v>15448</v>
      </c>
      <c r="C994" t="s">
        <v>15449</v>
      </c>
      <c r="D994" t="s">
        <v>15450</v>
      </c>
      <c r="E994" t="s">
        <v>15451</v>
      </c>
      <c r="F994" s="1">
        <v>45138</v>
      </c>
      <c r="G994" s="1">
        <v>45504</v>
      </c>
      <c r="H994" t="s">
        <v>119</v>
      </c>
      <c r="I994" t="s">
        <v>515</v>
      </c>
      <c r="K994" t="s">
        <v>100</v>
      </c>
      <c r="L994" t="s">
        <v>100</v>
      </c>
      <c r="M994" t="s">
        <v>69</v>
      </c>
      <c r="N994" t="s">
        <v>1153</v>
      </c>
      <c r="P994" t="s">
        <v>1154</v>
      </c>
      <c r="Q994" t="s">
        <v>1155</v>
      </c>
      <c r="R994" t="s">
        <v>267</v>
      </c>
      <c r="S994" t="s">
        <v>1156</v>
      </c>
      <c r="T994" t="s">
        <v>664</v>
      </c>
      <c r="U994" t="s">
        <v>665</v>
      </c>
      <c r="V994" t="s">
        <v>666</v>
      </c>
      <c r="W994" t="s">
        <v>667</v>
      </c>
      <c r="Z994">
        <v>478</v>
      </c>
      <c r="AA994" t="s">
        <v>79</v>
      </c>
      <c r="AB994" t="s">
        <v>80</v>
      </c>
      <c r="AC994" t="s">
        <v>81</v>
      </c>
      <c r="AD994" t="s">
        <v>82</v>
      </c>
      <c r="AE994" s="4" t="s">
        <v>15452</v>
      </c>
      <c r="AF994" s="14">
        <v>2100000</v>
      </c>
      <c r="AG994" t="s">
        <v>19447</v>
      </c>
      <c r="AH994" t="s">
        <v>15453</v>
      </c>
      <c r="AI994" t="s">
        <v>15454</v>
      </c>
      <c r="AJ994" t="s">
        <v>15455</v>
      </c>
      <c r="AK994" t="s">
        <v>15456</v>
      </c>
      <c r="AL994" t="s">
        <v>15457</v>
      </c>
      <c r="AM994" t="s">
        <v>15458</v>
      </c>
      <c r="AN994" t="s">
        <v>15459</v>
      </c>
      <c r="AO994" t="s">
        <v>15460</v>
      </c>
      <c r="AP994" t="s">
        <v>15461</v>
      </c>
      <c r="AQ994" t="s">
        <v>15462</v>
      </c>
      <c r="AR994">
        <v>0.36</v>
      </c>
      <c r="AS994" t="s">
        <v>94</v>
      </c>
      <c r="AT994">
        <v>0</v>
      </c>
      <c r="AU994">
        <v>177005.08640967004</v>
      </c>
      <c r="AV994">
        <v>99600.083540170017</v>
      </c>
      <c r="AW994">
        <v>1812.0170800000001</v>
      </c>
      <c r="AX994">
        <v>1902.0598929892381</v>
      </c>
      <c r="AY994">
        <v>894.18783295449964</v>
      </c>
      <c r="AZ994">
        <v>400.06686250000001</v>
      </c>
      <c r="BA994">
        <v>1325.617466666667</v>
      </c>
      <c r="BB994">
        <v>133.52651942249855</v>
      </c>
      <c r="BC994">
        <v>102.57095311003131</v>
      </c>
      <c r="BD994">
        <v>75.134860579816831</v>
      </c>
      <c r="BE994">
        <v>57.716282089822819</v>
      </c>
      <c r="BF994">
        <v>1209</v>
      </c>
      <c r="BG994" t="s">
        <v>15463</v>
      </c>
      <c r="BH994" t="s">
        <v>15464</v>
      </c>
      <c r="BJ994" s="1"/>
      <c r="BK994">
        <v>18.25705</v>
      </c>
    </row>
    <row r="995" spans="1:63" x14ac:dyDescent="0.25">
      <c r="A995">
        <v>8860</v>
      </c>
      <c r="B995" t="s">
        <v>15465</v>
      </c>
      <c r="C995" t="s">
        <v>15466</v>
      </c>
      <c r="D995" t="s">
        <v>15467</v>
      </c>
      <c r="E995" t="s">
        <v>15468</v>
      </c>
      <c r="F995" s="1">
        <v>44926</v>
      </c>
      <c r="G995" s="1">
        <v>45107</v>
      </c>
      <c r="H995" t="s">
        <v>615</v>
      </c>
      <c r="I995" t="s">
        <v>616</v>
      </c>
      <c r="K995" t="s">
        <v>120</v>
      </c>
      <c r="L995" t="s">
        <v>303</v>
      </c>
      <c r="N995" t="s">
        <v>264</v>
      </c>
      <c r="P995" t="s">
        <v>15469</v>
      </c>
      <c r="Q995" t="s">
        <v>15470</v>
      </c>
      <c r="R995" t="s">
        <v>428</v>
      </c>
      <c r="S995" t="s">
        <v>15471</v>
      </c>
      <c r="T995" t="s">
        <v>1178</v>
      </c>
      <c r="U995" t="s">
        <v>1179</v>
      </c>
      <c r="V995" t="s">
        <v>666</v>
      </c>
      <c r="W995" t="s">
        <v>667</v>
      </c>
      <c r="Z995">
        <v>483</v>
      </c>
      <c r="AA995" t="s">
        <v>201</v>
      </c>
      <c r="AB995" t="s">
        <v>202</v>
      </c>
      <c r="AC995" t="s">
        <v>203</v>
      </c>
      <c r="AD995" t="s">
        <v>82</v>
      </c>
      <c r="AE995" s="4"/>
      <c r="AR995">
        <v>0.06</v>
      </c>
      <c r="AS995" t="s">
        <v>154</v>
      </c>
      <c r="AT995">
        <v>1</v>
      </c>
      <c r="AU995">
        <v>0</v>
      </c>
      <c r="AV995">
        <v>0</v>
      </c>
      <c r="AW995">
        <v>1412.25308</v>
      </c>
      <c r="AX995">
        <v>1182.6152654567697</v>
      </c>
      <c r="AY995">
        <v>198.70840732322213</v>
      </c>
      <c r="AZ995">
        <v>84.846625000000003</v>
      </c>
      <c r="BA995">
        <v>709.638199134199</v>
      </c>
      <c r="BB995">
        <v>0</v>
      </c>
      <c r="BC995">
        <v>0</v>
      </c>
      <c r="BD995">
        <v>0</v>
      </c>
      <c r="BE995">
        <v>0</v>
      </c>
      <c r="BF995">
        <v>812</v>
      </c>
      <c r="BG995" t="s">
        <v>15472</v>
      </c>
      <c r="BH995" t="s">
        <v>15473</v>
      </c>
      <c r="BJ995" s="1"/>
    </row>
    <row r="996" spans="1:63" x14ac:dyDescent="0.25">
      <c r="A996">
        <v>8861</v>
      </c>
      <c r="B996" t="s">
        <v>15474</v>
      </c>
      <c r="C996" t="s">
        <v>15475</v>
      </c>
      <c r="D996" t="s">
        <v>15476</v>
      </c>
      <c r="E996" t="s">
        <v>15477</v>
      </c>
      <c r="F996" s="1">
        <v>44895</v>
      </c>
      <c r="G996" s="1">
        <v>44926</v>
      </c>
      <c r="H996" t="s">
        <v>119</v>
      </c>
      <c r="I996" t="s">
        <v>66</v>
      </c>
      <c r="K996" t="s">
        <v>133</v>
      </c>
      <c r="L996" t="s">
        <v>133</v>
      </c>
      <c r="N996" t="s">
        <v>1153</v>
      </c>
      <c r="P996" t="s">
        <v>15469</v>
      </c>
      <c r="Q996" t="s">
        <v>15470</v>
      </c>
      <c r="R996" t="s">
        <v>428</v>
      </c>
      <c r="S996" t="s">
        <v>15471</v>
      </c>
      <c r="T996" t="s">
        <v>1178</v>
      </c>
      <c r="U996" t="s">
        <v>1179</v>
      </c>
      <c r="V996" t="s">
        <v>666</v>
      </c>
      <c r="W996" t="s">
        <v>667</v>
      </c>
      <c r="Z996">
        <v>483</v>
      </c>
      <c r="AA996" t="s">
        <v>201</v>
      </c>
      <c r="AB996" t="s">
        <v>202</v>
      </c>
      <c r="AC996" t="s">
        <v>203</v>
      </c>
      <c r="AD996" t="s">
        <v>82</v>
      </c>
      <c r="AE996" s="4"/>
      <c r="AR996">
        <v>0.49</v>
      </c>
      <c r="AS996" t="s">
        <v>94</v>
      </c>
      <c r="AT996">
        <v>0</v>
      </c>
      <c r="AU996">
        <v>369.75434420304191</v>
      </c>
      <c r="AV996">
        <v>0</v>
      </c>
      <c r="AW996">
        <v>441.06720000000001</v>
      </c>
      <c r="AX996">
        <v>614.24497696857691</v>
      </c>
      <c r="AY996">
        <v>166.38912952150304</v>
      </c>
      <c r="AZ996">
        <v>227.60685599999999</v>
      </c>
      <c r="BA996">
        <v>194.494</v>
      </c>
      <c r="BB996">
        <v>1.9011092589130869</v>
      </c>
      <c r="BC996">
        <v>0.8759857719953118</v>
      </c>
      <c r="BD996">
        <v>0</v>
      </c>
      <c r="BE996">
        <v>0</v>
      </c>
      <c r="BF996">
        <v>631</v>
      </c>
      <c r="BG996" t="s">
        <v>15478</v>
      </c>
      <c r="BH996" t="s">
        <v>15479</v>
      </c>
      <c r="BJ996" s="1"/>
      <c r="BK996">
        <v>5.4771299999999998</v>
      </c>
    </row>
    <row r="997" spans="1:63" x14ac:dyDescent="0.25">
      <c r="A997">
        <v>8862</v>
      </c>
      <c r="B997" t="s">
        <v>15480</v>
      </c>
      <c r="C997" t="s">
        <v>15481</v>
      </c>
      <c r="D997" t="s">
        <v>15482</v>
      </c>
      <c r="E997" t="s">
        <v>15483</v>
      </c>
      <c r="F997" s="1">
        <v>44712</v>
      </c>
      <c r="G997" s="1">
        <v>44926</v>
      </c>
      <c r="H997" t="s">
        <v>119</v>
      </c>
      <c r="I997" t="s">
        <v>66</v>
      </c>
      <c r="K997" t="s">
        <v>133</v>
      </c>
      <c r="L997" t="s">
        <v>100</v>
      </c>
      <c r="M997" t="s">
        <v>69</v>
      </c>
      <c r="N997" t="s">
        <v>1153</v>
      </c>
      <c r="P997" t="s">
        <v>15484</v>
      </c>
      <c r="Q997" t="s">
        <v>15485</v>
      </c>
      <c r="R997" t="s">
        <v>14820</v>
      </c>
      <c r="S997" t="s">
        <v>15486</v>
      </c>
      <c r="T997" t="s">
        <v>1178</v>
      </c>
      <c r="U997" t="s">
        <v>1179</v>
      </c>
      <c r="V997" t="s">
        <v>666</v>
      </c>
      <c r="W997" t="s">
        <v>667</v>
      </c>
      <c r="Z997">
        <v>483</v>
      </c>
      <c r="AA997" t="s">
        <v>201</v>
      </c>
      <c r="AB997" t="s">
        <v>202</v>
      </c>
      <c r="AC997" t="s">
        <v>203</v>
      </c>
      <c r="AD997" t="s">
        <v>82</v>
      </c>
      <c r="AE997" s="4"/>
      <c r="AR997">
        <v>0.42</v>
      </c>
      <c r="AS997" t="s">
        <v>94</v>
      </c>
      <c r="AT997">
        <v>0</v>
      </c>
      <c r="AU997">
        <v>5405.920525706746</v>
      </c>
      <c r="AV997">
        <v>2472.5003596927559</v>
      </c>
      <c r="AW997">
        <v>1055.31466</v>
      </c>
      <c r="AX997">
        <v>1413.303696968577</v>
      </c>
      <c r="AY997">
        <v>221.85217269533737</v>
      </c>
      <c r="AZ997">
        <v>342.52939799999996</v>
      </c>
      <c r="BA997">
        <v>878.70960000000002</v>
      </c>
      <c r="BB997">
        <v>6.1521127408949967</v>
      </c>
      <c r="BC997">
        <v>4.4265868798490056</v>
      </c>
      <c r="BD997">
        <v>2.8137855324361496</v>
      </c>
      <c r="BE997">
        <v>2.0245835284837148</v>
      </c>
      <c r="BF997">
        <v>631</v>
      </c>
      <c r="BG997" t="s">
        <v>15487</v>
      </c>
      <c r="BH997" t="s">
        <v>15488</v>
      </c>
      <c r="BJ997" s="1"/>
      <c r="BK997">
        <v>46.356430000000003</v>
      </c>
    </row>
    <row r="998" spans="1:63" ht="16.5" x14ac:dyDescent="0.3">
      <c r="A998">
        <v>8863</v>
      </c>
      <c r="B998" t="s">
        <v>15489</v>
      </c>
      <c r="C998" t="s">
        <v>15490</v>
      </c>
      <c r="D998" t="s">
        <v>15491</v>
      </c>
      <c r="E998" t="s">
        <v>15492</v>
      </c>
      <c r="F998" s="1">
        <v>44926</v>
      </c>
      <c r="G998" s="1">
        <v>45107</v>
      </c>
      <c r="H998" t="s">
        <v>119</v>
      </c>
      <c r="I998" t="s">
        <v>616</v>
      </c>
      <c r="K998" t="s">
        <v>133</v>
      </c>
      <c r="L998" t="s">
        <v>133</v>
      </c>
      <c r="M998" t="s">
        <v>120</v>
      </c>
      <c r="N998" t="s">
        <v>617</v>
      </c>
      <c r="P998" t="s">
        <v>618</v>
      </c>
      <c r="Q998" t="s">
        <v>619</v>
      </c>
      <c r="R998" t="s">
        <v>518</v>
      </c>
      <c r="S998" t="s">
        <v>620</v>
      </c>
      <c r="T998" t="s">
        <v>621</v>
      </c>
      <c r="U998" t="s">
        <v>622</v>
      </c>
      <c r="V998" t="s">
        <v>623</v>
      </c>
      <c r="W998" t="s">
        <v>624</v>
      </c>
      <c r="Z998">
        <v>474</v>
      </c>
      <c r="AA998" t="s">
        <v>346</v>
      </c>
      <c r="AB998" t="s">
        <v>347</v>
      </c>
      <c r="AC998" t="s">
        <v>348</v>
      </c>
      <c r="AD998" t="s">
        <v>82</v>
      </c>
      <c r="AE998" s="4" t="s">
        <v>15493</v>
      </c>
      <c r="AF998" s="14">
        <v>18800000</v>
      </c>
      <c r="AG998" t="s">
        <v>19447</v>
      </c>
      <c r="AH998" t="s">
        <v>15494</v>
      </c>
      <c r="AI998" t="s">
        <v>15495</v>
      </c>
      <c r="AJ998" t="s">
        <v>15496</v>
      </c>
      <c r="AK998" t="s">
        <v>15497</v>
      </c>
      <c r="AL998" t="s">
        <v>15498</v>
      </c>
      <c r="AM998" t="s">
        <v>15499</v>
      </c>
      <c r="AN998" t="s">
        <v>15500</v>
      </c>
      <c r="AO998" t="s">
        <v>15501</v>
      </c>
      <c r="AP998" t="s">
        <v>15502</v>
      </c>
      <c r="AQ998" t="s">
        <v>15503</v>
      </c>
      <c r="AR998">
        <v>0.49</v>
      </c>
      <c r="AS998" t="s">
        <v>94</v>
      </c>
      <c r="AT998">
        <v>0</v>
      </c>
      <c r="AU998">
        <v>105785.22146739425</v>
      </c>
      <c r="AV998">
        <v>66339.349289153513</v>
      </c>
      <c r="AW998">
        <v>14501.528919999999</v>
      </c>
      <c r="AX998">
        <v>18305.4159</v>
      </c>
      <c r="AY998">
        <v>4177.4628593492644</v>
      </c>
      <c r="AZ998">
        <v>4985.8908299999994</v>
      </c>
      <c r="BA998">
        <v>12972.62768</v>
      </c>
      <c r="BB998">
        <v>8.1544945308562387</v>
      </c>
      <c r="BC998">
        <v>5.8905316387033233</v>
      </c>
      <c r="BD998">
        <v>5.1137942848255333</v>
      </c>
      <c r="BE998">
        <v>3.694032403185886</v>
      </c>
      <c r="BF998">
        <v>812</v>
      </c>
      <c r="BG998" t="s">
        <v>15504</v>
      </c>
      <c r="BH998" t="s">
        <v>15505</v>
      </c>
      <c r="BJ998" s="1"/>
      <c r="BK998">
        <v>390.17433999999997</v>
      </c>
    </row>
    <row r="999" spans="1:63" ht="75" x14ac:dyDescent="0.25">
      <c r="A999">
        <v>8864</v>
      </c>
      <c r="B999" t="s">
        <v>15506</v>
      </c>
      <c r="C999" t="s">
        <v>15507</v>
      </c>
      <c r="D999" t="s">
        <v>15508</v>
      </c>
      <c r="E999" t="s">
        <v>15509</v>
      </c>
      <c r="F999" s="1">
        <v>44500</v>
      </c>
      <c r="G999" s="1">
        <v>44530</v>
      </c>
      <c r="H999" t="s">
        <v>615</v>
      </c>
      <c r="I999" t="s">
        <v>66</v>
      </c>
      <c r="K999" t="s">
        <v>120</v>
      </c>
      <c r="L999" t="s">
        <v>303</v>
      </c>
      <c r="M999" t="s">
        <v>69</v>
      </c>
      <c r="N999" t="s">
        <v>8146</v>
      </c>
      <c r="O999" t="s">
        <v>15510</v>
      </c>
      <c r="P999" t="s">
        <v>8236</v>
      </c>
      <c r="Q999" t="s">
        <v>8237</v>
      </c>
      <c r="R999" t="s">
        <v>5137</v>
      </c>
      <c r="S999" t="s">
        <v>8238</v>
      </c>
      <c r="T999" t="s">
        <v>8151</v>
      </c>
      <c r="U999" t="s">
        <v>8152</v>
      </c>
      <c r="V999" t="s">
        <v>8007</v>
      </c>
      <c r="W999" t="s">
        <v>8008</v>
      </c>
      <c r="Z999">
        <v>474</v>
      </c>
      <c r="AA999" t="s">
        <v>346</v>
      </c>
      <c r="AB999" t="s">
        <v>347</v>
      </c>
      <c r="AC999" t="s">
        <v>348</v>
      </c>
      <c r="AD999" t="s">
        <v>82</v>
      </c>
      <c r="AE999" s="4" t="s">
        <v>15511</v>
      </c>
      <c r="AI999" t="s">
        <v>15512</v>
      </c>
      <c r="AJ999" t="s">
        <v>15513</v>
      </c>
      <c r="AK999" t="s">
        <v>15514</v>
      </c>
      <c r="AM999" t="s">
        <v>15515</v>
      </c>
      <c r="AN999" t="s">
        <v>15516</v>
      </c>
      <c r="AO999" t="s">
        <v>15517</v>
      </c>
      <c r="AP999" t="s">
        <v>15518</v>
      </c>
      <c r="AQ999" t="s">
        <v>15509</v>
      </c>
      <c r="AR999">
        <v>0.06</v>
      </c>
      <c r="AS999" t="s">
        <v>154</v>
      </c>
      <c r="AT999">
        <v>1</v>
      </c>
      <c r="AU999">
        <v>0</v>
      </c>
      <c r="AV999">
        <v>2188.7234011075871</v>
      </c>
      <c r="AW999">
        <v>328.07082000000003</v>
      </c>
      <c r="AX999">
        <v>4079.2824405035899</v>
      </c>
      <c r="AY999">
        <v>469.93960882673548</v>
      </c>
      <c r="AZ999">
        <v>1584.8025894</v>
      </c>
      <c r="BA999">
        <v>2703.0394000000001</v>
      </c>
      <c r="BB999">
        <v>0</v>
      </c>
      <c r="BC999">
        <v>0</v>
      </c>
      <c r="BD999">
        <v>0.80972678426647693</v>
      </c>
      <c r="BE999">
        <v>0.51044870741933668</v>
      </c>
      <c r="BF999">
        <v>235</v>
      </c>
      <c r="BG999" t="s">
        <v>15519</v>
      </c>
      <c r="BH999" t="s">
        <v>15520</v>
      </c>
      <c r="BJ999" s="1"/>
      <c r="BK999">
        <v>19.192080000000001</v>
      </c>
    </row>
    <row r="1000" spans="1:63" ht="60" x14ac:dyDescent="0.25">
      <c r="A1000">
        <v>8865</v>
      </c>
      <c r="B1000" t="s">
        <v>15521</v>
      </c>
      <c r="C1000" t="s">
        <v>15522</v>
      </c>
      <c r="D1000" t="s">
        <v>15523</v>
      </c>
      <c r="E1000" t="s">
        <v>15524</v>
      </c>
      <c r="F1000" s="1">
        <v>44834</v>
      </c>
      <c r="G1000" s="1">
        <v>44895</v>
      </c>
      <c r="H1000" t="s">
        <v>615</v>
      </c>
      <c r="I1000" t="s">
        <v>639</v>
      </c>
      <c r="K1000" t="s">
        <v>99</v>
      </c>
      <c r="L1000" t="s">
        <v>120</v>
      </c>
      <c r="M1000" t="s">
        <v>69</v>
      </c>
      <c r="N1000" t="s">
        <v>8146</v>
      </c>
      <c r="O1000" t="s">
        <v>15525</v>
      </c>
      <c r="P1000" t="s">
        <v>8236</v>
      </c>
      <c r="Q1000" t="s">
        <v>8237</v>
      </c>
      <c r="R1000" t="s">
        <v>5137</v>
      </c>
      <c r="S1000" t="s">
        <v>8238</v>
      </c>
      <c r="T1000" t="s">
        <v>8151</v>
      </c>
      <c r="U1000" t="s">
        <v>8152</v>
      </c>
      <c r="V1000" t="s">
        <v>8007</v>
      </c>
      <c r="W1000" t="s">
        <v>8008</v>
      </c>
      <c r="Z1000">
        <v>474</v>
      </c>
      <c r="AA1000" t="s">
        <v>346</v>
      </c>
      <c r="AB1000" t="s">
        <v>347</v>
      </c>
      <c r="AC1000" t="s">
        <v>348</v>
      </c>
      <c r="AD1000" t="s">
        <v>82</v>
      </c>
      <c r="AE1000" s="4" t="s">
        <v>15526</v>
      </c>
      <c r="AI1000" t="s">
        <v>15527</v>
      </c>
      <c r="AJ1000" t="s">
        <v>15528</v>
      </c>
      <c r="AK1000" t="s">
        <v>15529</v>
      </c>
      <c r="AL1000" t="s">
        <v>15530</v>
      </c>
      <c r="AM1000" t="s">
        <v>15531</v>
      </c>
      <c r="AN1000" t="s">
        <v>15532</v>
      </c>
      <c r="AO1000" t="s">
        <v>15533</v>
      </c>
      <c r="AP1000" t="s">
        <v>15534</v>
      </c>
      <c r="AQ1000" t="s">
        <v>15535</v>
      </c>
      <c r="AR1000">
        <v>0.1</v>
      </c>
      <c r="AS1000" t="s">
        <v>154</v>
      </c>
      <c r="AT1000">
        <v>2</v>
      </c>
      <c r="AU1000">
        <v>605.82947248298365</v>
      </c>
      <c r="AV1000">
        <v>0</v>
      </c>
      <c r="AW1000">
        <v>32.634659999999997</v>
      </c>
      <c r="AX1000">
        <v>3783.8462805035902</v>
      </c>
      <c r="AY1000">
        <v>469.93960882673548</v>
      </c>
      <c r="AZ1000">
        <v>1596.1877094000001</v>
      </c>
      <c r="BA1000">
        <v>2497.3429000000001</v>
      </c>
      <c r="BB1000">
        <v>0.24258962294804759</v>
      </c>
      <c r="BC1000">
        <v>0.14799681015986879</v>
      </c>
      <c r="BD1000">
        <v>0</v>
      </c>
      <c r="BE1000">
        <v>0</v>
      </c>
      <c r="BF1000">
        <v>600</v>
      </c>
      <c r="BG1000" t="s">
        <v>15536</v>
      </c>
      <c r="BH1000" t="s">
        <v>15537</v>
      </c>
      <c r="BJ1000" s="1"/>
      <c r="BK1000">
        <v>30.577200000000001</v>
      </c>
    </row>
    <row r="1001" spans="1:63" x14ac:dyDescent="0.25">
      <c r="A1001">
        <v>8866</v>
      </c>
      <c r="B1001" t="s">
        <v>15538</v>
      </c>
      <c r="C1001" t="s">
        <v>15539</v>
      </c>
      <c r="D1001" t="s">
        <v>15540</v>
      </c>
      <c r="F1001" s="1">
        <v>44408</v>
      </c>
      <c r="G1001" s="1">
        <v>44439</v>
      </c>
      <c r="H1001" t="s">
        <v>98</v>
      </c>
      <c r="I1001" t="s">
        <v>639</v>
      </c>
      <c r="K1001" t="s">
        <v>120</v>
      </c>
      <c r="L1001" t="s">
        <v>303</v>
      </c>
      <c r="M1001" t="s">
        <v>69</v>
      </c>
      <c r="N1001" t="s">
        <v>8169</v>
      </c>
      <c r="P1001" t="s">
        <v>8170</v>
      </c>
      <c r="Q1001" t="s">
        <v>8171</v>
      </c>
      <c r="R1001" t="s">
        <v>5137</v>
      </c>
      <c r="S1001" t="s">
        <v>8172</v>
      </c>
      <c r="T1001" t="s">
        <v>15541</v>
      </c>
      <c r="U1001" t="s">
        <v>15542</v>
      </c>
      <c r="V1001" t="s">
        <v>8241</v>
      </c>
      <c r="W1001" t="s">
        <v>8242</v>
      </c>
      <c r="X1001" t="s">
        <v>8243</v>
      </c>
      <c r="Y1001" t="s">
        <v>109</v>
      </c>
      <c r="Z1001">
        <v>474</v>
      </c>
      <c r="AA1001" t="s">
        <v>346</v>
      </c>
      <c r="AB1001" t="s">
        <v>347</v>
      </c>
      <c r="AC1001" t="s">
        <v>348</v>
      </c>
      <c r="AD1001" t="s">
        <v>82</v>
      </c>
      <c r="AE1001" s="4"/>
      <c r="AR1001">
        <v>0.06</v>
      </c>
      <c r="AS1001" t="s">
        <v>154</v>
      </c>
      <c r="AT1001">
        <v>1</v>
      </c>
      <c r="AW1001">
        <v>234.38645</v>
      </c>
      <c r="AX1001">
        <v>78.806397060817204</v>
      </c>
      <c r="AY1001">
        <v>0</v>
      </c>
      <c r="AZ1001">
        <v>0</v>
      </c>
      <c r="BF1001">
        <v>144</v>
      </c>
      <c r="BG1001" t="s">
        <v>15543</v>
      </c>
      <c r="BJ1001" s="1"/>
    </row>
    <row r="1002" spans="1:63" x14ac:dyDescent="0.25">
      <c r="A1002">
        <v>8867</v>
      </c>
      <c r="B1002" t="s">
        <v>15544</v>
      </c>
      <c r="C1002" t="s">
        <v>15545</v>
      </c>
      <c r="D1002" t="s">
        <v>15546</v>
      </c>
      <c r="F1002" s="1">
        <v>44712</v>
      </c>
      <c r="G1002" s="1">
        <v>44773</v>
      </c>
      <c r="H1002" t="s">
        <v>98</v>
      </c>
      <c r="I1002" t="s">
        <v>639</v>
      </c>
      <c r="K1002" t="s">
        <v>69</v>
      </c>
      <c r="L1002" t="s">
        <v>120</v>
      </c>
      <c r="M1002" t="s">
        <v>69</v>
      </c>
      <c r="N1002" t="s">
        <v>8169</v>
      </c>
      <c r="P1002" t="s">
        <v>8170</v>
      </c>
      <c r="Q1002" t="s">
        <v>8171</v>
      </c>
      <c r="R1002" t="s">
        <v>5137</v>
      </c>
      <c r="S1002" t="s">
        <v>8172</v>
      </c>
      <c r="T1002" t="s">
        <v>15541</v>
      </c>
      <c r="U1002" t="s">
        <v>15542</v>
      </c>
      <c r="V1002" t="s">
        <v>8241</v>
      </c>
      <c r="W1002" t="s">
        <v>8242</v>
      </c>
      <c r="X1002" t="s">
        <v>8243</v>
      </c>
      <c r="Y1002" t="s">
        <v>109</v>
      </c>
      <c r="Z1002">
        <v>474</v>
      </c>
      <c r="AA1002" t="s">
        <v>346</v>
      </c>
      <c r="AB1002" t="s">
        <v>347</v>
      </c>
      <c r="AC1002" t="s">
        <v>348</v>
      </c>
      <c r="AD1002" t="s">
        <v>82</v>
      </c>
      <c r="AE1002" s="4"/>
      <c r="AR1002">
        <v>0</v>
      </c>
      <c r="AS1002" t="s">
        <v>154</v>
      </c>
      <c r="AT1002">
        <v>2</v>
      </c>
      <c r="AW1002">
        <v>190.77088000000001</v>
      </c>
      <c r="AX1002">
        <v>78.806397060817204</v>
      </c>
      <c r="AY1002">
        <v>0</v>
      </c>
      <c r="AZ1002">
        <v>0</v>
      </c>
      <c r="BF1002">
        <v>478</v>
      </c>
      <c r="BG1002" t="s">
        <v>15547</v>
      </c>
      <c r="BJ1002" s="1"/>
    </row>
    <row r="1003" spans="1:63" ht="30.75" x14ac:dyDescent="0.3">
      <c r="A1003">
        <v>8868</v>
      </c>
      <c r="B1003" t="s">
        <v>15548</v>
      </c>
      <c r="C1003" t="s">
        <v>15549</v>
      </c>
      <c r="D1003" t="s">
        <v>15550</v>
      </c>
      <c r="E1003" t="s">
        <v>15551</v>
      </c>
      <c r="F1003" s="1">
        <v>44227</v>
      </c>
      <c r="G1003" s="1">
        <v>44561</v>
      </c>
      <c r="H1003" t="s">
        <v>119</v>
      </c>
      <c r="I1003" t="s">
        <v>66</v>
      </c>
      <c r="K1003" t="s">
        <v>68</v>
      </c>
      <c r="L1003" t="s">
        <v>133</v>
      </c>
      <c r="M1003" t="s">
        <v>69</v>
      </c>
      <c r="N1003" t="s">
        <v>8260</v>
      </c>
      <c r="P1003" t="s">
        <v>15552</v>
      </c>
      <c r="Q1003" t="s">
        <v>15553</v>
      </c>
      <c r="R1003" t="s">
        <v>5137</v>
      </c>
      <c r="S1003" t="s">
        <v>15554</v>
      </c>
      <c r="T1003" t="s">
        <v>8219</v>
      </c>
      <c r="U1003" t="s">
        <v>8220</v>
      </c>
      <c r="V1003" t="s">
        <v>8007</v>
      </c>
      <c r="W1003" t="s">
        <v>8008</v>
      </c>
      <c r="Z1003">
        <v>474</v>
      </c>
      <c r="AA1003" t="s">
        <v>346</v>
      </c>
      <c r="AB1003" t="s">
        <v>347</v>
      </c>
      <c r="AC1003" t="s">
        <v>348</v>
      </c>
      <c r="AD1003" t="s">
        <v>82</v>
      </c>
      <c r="AE1003" s="4" t="s">
        <v>15555</v>
      </c>
      <c r="AF1003" s="14">
        <v>500000</v>
      </c>
      <c r="AG1003" t="s">
        <v>19447</v>
      </c>
      <c r="AH1003" t="s">
        <v>15556</v>
      </c>
      <c r="AI1003" t="s">
        <v>15557</v>
      </c>
      <c r="AJ1003" t="s">
        <v>15558</v>
      </c>
      <c r="AK1003" t="s">
        <v>15559</v>
      </c>
      <c r="AL1003" t="s">
        <v>8158</v>
      </c>
      <c r="AM1003" t="s">
        <v>15560</v>
      </c>
      <c r="AN1003" t="s">
        <v>15561</v>
      </c>
      <c r="AO1003" t="s">
        <v>15562</v>
      </c>
      <c r="AP1003" t="s">
        <v>15563</v>
      </c>
      <c r="AQ1003" t="s">
        <v>15564</v>
      </c>
      <c r="AR1003">
        <v>0.56000000000000005</v>
      </c>
      <c r="AS1003" t="s">
        <v>94</v>
      </c>
      <c r="AT1003">
        <v>0</v>
      </c>
      <c r="AU1003">
        <v>1363.014020113942</v>
      </c>
      <c r="AV1003">
        <v>714.21737759891425</v>
      </c>
      <c r="AW1003">
        <v>120.85518</v>
      </c>
      <c r="AX1003">
        <v>503.031566951728</v>
      </c>
      <c r="AY1003">
        <v>110.04921323345796</v>
      </c>
      <c r="AZ1003">
        <v>412.7663076</v>
      </c>
      <c r="BA1003">
        <v>49.364660000000001</v>
      </c>
      <c r="BB1003">
        <v>27.611129502643021</v>
      </c>
      <c r="BC1003">
        <v>2.9494106988599529</v>
      </c>
      <c r="BD1003">
        <v>14.468191973750335</v>
      </c>
      <c r="BE1003">
        <v>1.545486945633795</v>
      </c>
      <c r="BF1003">
        <v>266</v>
      </c>
      <c r="BG1003" t="s">
        <v>15565</v>
      </c>
      <c r="BH1003" t="s">
        <v>15566</v>
      </c>
      <c r="BJ1003" s="1"/>
      <c r="BK1003">
        <v>40.335880000000003</v>
      </c>
    </row>
    <row r="1004" spans="1:63" ht="75" x14ac:dyDescent="0.25">
      <c r="A1004">
        <v>8869</v>
      </c>
      <c r="B1004" t="s">
        <v>15567</v>
      </c>
      <c r="C1004" t="s">
        <v>15568</v>
      </c>
      <c r="D1004" t="s">
        <v>15569</v>
      </c>
      <c r="E1004" t="s">
        <v>15570</v>
      </c>
      <c r="F1004" s="1">
        <v>44651</v>
      </c>
      <c r="G1004" s="1">
        <v>44712</v>
      </c>
      <c r="H1004" t="s">
        <v>615</v>
      </c>
      <c r="I1004" t="s">
        <v>616</v>
      </c>
      <c r="K1004" t="s">
        <v>69</v>
      </c>
      <c r="L1004" t="s">
        <v>120</v>
      </c>
      <c r="M1004" t="s">
        <v>69</v>
      </c>
      <c r="N1004" t="s">
        <v>8260</v>
      </c>
      <c r="P1004" t="s">
        <v>15552</v>
      </c>
      <c r="Q1004" t="s">
        <v>15553</v>
      </c>
      <c r="R1004" t="s">
        <v>5137</v>
      </c>
      <c r="S1004" t="s">
        <v>15554</v>
      </c>
      <c r="T1004" t="s">
        <v>8262</v>
      </c>
      <c r="U1004" t="s">
        <v>8263</v>
      </c>
      <c r="V1004" t="s">
        <v>8030</v>
      </c>
      <c r="W1004" t="s">
        <v>8031</v>
      </c>
      <c r="Z1004">
        <v>474</v>
      </c>
      <c r="AA1004" t="s">
        <v>346</v>
      </c>
      <c r="AB1004" t="s">
        <v>347</v>
      </c>
      <c r="AC1004" t="s">
        <v>348</v>
      </c>
      <c r="AD1004" t="s">
        <v>82</v>
      </c>
      <c r="AE1004" s="4" t="s">
        <v>15571</v>
      </c>
      <c r="AH1004" t="s">
        <v>15572</v>
      </c>
      <c r="AI1004" t="s">
        <v>15573</v>
      </c>
      <c r="AJ1004" t="s">
        <v>15558</v>
      </c>
      <c r="AK1004" t="s">
        <v>15574</v>
      </c>
      <c r="AL1004" t="s">
        <v>8158</v>
      </c>
      <c r="AM1004" t="s">
        <v>15575</v>
      </c>
      <c r="AN1004" t="s">
        <v>15570</v>
      </c>
      <c r="AO1004" t="s">
        <v>15576</v>
      </c>
      <c r="AP1004" t="s">
        <v>15563</v>
      </c>
      <c r="AQ1004" t="s">
        <v>15577</v>
      </c>
      <c r="AR1004">
        <v>0</v>
      </c>
      <c r="AS1004" t="s">
        <v>154</v>
      </c>
      <c r="AT1004">
        <v>2</v>
      </c>
      <c r="AU1004">
        <v>0</v>
      </c>
      <c r="AV1004">
        <v>0</v>
      </c>
      <c r="AW1004">
        <v>513.11005999999998</v>
      </c>
      <c r="AX1004">
        <v>380.06584695172802</v>
      </c>
      <c r="AY1004">
        <v>30.013421790943081</v>
      </c>
      <c r="AZ1004">
        <v>101.57193479999999</v>
      </c>
      <c r="BA1004">
        <v>230.80950000000001</v>
      </c>
      <c r="BB1004">
        <v>0</v>
      </c>
      <c r="BC1004">
        <v>0</v>
      </c>
      <c r="BD1004">
        <v>0</v>
      </c>
      <c r="BE1004">
        <v>0</v>
      </c>
      <c r="BF1004">
        <v>417</v>
      </c>
      <c r="BG1004" t="s">
        <v>15578</v>
      </c>
      <c r="BH1004" t="s">
        <v>15579</v>
      </c>
      <c r="BJ1004" s="1"/>
    </row>
    <row r="1005" spans="1:63" x14ac:dyDescent="0.25">
      <c r="A1005">
        <v>8870</v>
      </c>
      <c r="B1005" t="s">
        <v>15580</v>
      </c>
      <c r="C1005" t="s">
        <v>15581</v>
      </c>
      <c r="D1005" t="s">
        <v>15582</v>
      </c>
      <c r="F1005" s="1">
        <v>44592</v>
      </c>
      <c r="G1005" s="1">
        <v>44651</v>
      </c>
      <c r="H1005" t="s">
        <v>98</v>
      </c>
      <c r="I1005" t="s">
        <v>515</v>
      </c>
      <c r="K1005" t="s">
        <v>69</v>
      </c>
      <c r="L1005" t="s">
        <v>69</v>
      </c>
      <c r="P1005" t="s">
        <v>15552</v>
      </c>
      <c r="Q1005" t="s">
        <v>15553</v>
      </c>
      <c r="R1005" t="s">
        <v>5137</v>
      </c>
      <c r="S1005" t="s">
        <v>15554</v>
      </c>
      <c r="T1005" t="s">
        <v>15541</v>
      </c>
      <c r="U1005" t="s">
        <v>15542</v>
      </c>
      <c r="V1005" t="s">
        <v>8241</v>
      </c>
      <c r="W1005" t="s">
        <v>8242</v>
      </c>
      <c r="X1005" t="s">
        <v>8243</v>
      </c>
      <c r="Y1005" t="s">
        <v>109</v>
      </c>
      <c r="Z1005">
        <v>474</v>
      </c>
      <c r="AA1005" t="s">
        <v>346</v>
      </c>
      <c r="AB1005" t="s">
        <v>347</v>
      </c>
      <c r="AC1005" t="s">
        <v>348</v>
      </c>
      <c r="AD1005" t="s">
        <v>82</v>
      </c>
      <c r="AE1005" s="4"/>
      <c r="AR1005">
        <v>0</v>
      </c>
      <c r="AS1005" t="s">
        <v>154</v>
      </c>
      <c r="AT1005">
        <v>3</v>
      </c>
      <c r="AU1005">
        <v>0</v>
      </c>
      <c r="AV1005">
        <v>0</v>
      </c>
      <c r="AX1005">
        <v>103.436386951728</v>
      </c>
      <c r="AY1005">
        <v>110.04921323345796</v>
      </c>
      <c r="AZ1005">
        <v>372.43042759999997</v>
      </c>
      <c r="BF1005">
        <v>356</v>
      </c>
      <c r="BJ1005" s="1"/>
    </row>
    <row r="1006" spans="1:63" x14ac:dyDescent="0.25">
      <c r="A1006">
        <v>8871</v>
      </c>
      <c r="B1006" t="s">
        <v>15583</v>
      </c>
      <c r="C1006" t="s">
        <v>15584</v>
      </c>
      <c r="D1006" t="s">
        <v>15585</v>
      </c>
      <c r="F1006" s="1">
        <v>44711</v>
      </c>
      <c r="G1006" s="1">
        <v>44772</v>
      </c>
      <c r="H1006" t="s">
        <v>98</v>
      </c>
      <c r="I1006" t="s">
        <v>66</v>
      </c>
      <c r="K1006" t="s">
        <v>69</v>
      </c>
      <c r="L1006" t="s">
        <v>69</v>
      </c>
      <c r="P1006" t="s">
        <v>15552</v>
      </c>
      <c r="Q1006" t="s">
        <v>15553</v>
      </c>
      <c r="R1006" t="s">
        <v>5137</v>
      </c>
      <c r="S1006" t="s">
        <v>15554</v>
      </c>
      <c r="T1006" t="s">
        <v>15541</v>
      </c>
      <c r="U1006" t="s">
        <v>15542</v>
      </c>
      <c r="V1006" t="s">
        <v>8241</v>
      </c>
      <c r="W1006" t="s">
        <v>8242</v>
      </c>
      <c r="X1006" t="s">
        <v>8243</v>
      </c>
      <c r="Y1006" t="s">
        <v>109</v>
      </c>
      <c r="Z1006">
        <v>474</v>
      </c>
      <c r="AA1006" t="s">
        <v>346</v>
      </c>
      <c r="AB1006" t="s">
        <v>347</v>
      </c>
      <c r="AC1006" t="s">
        <v>348</v>
      </c>
      <c r="AD1006" t="s">
        <v>82</v>
      </c>
      <c r="AE1006" s="4"/>
      <c r="AR1006">
        <v>0</v>
      </c>
      <c r="AS1006" t="s">
        <v>154</v>
      </c>
      <c r="AT1006">
        <v>3</v>
      </c>
      <c r="AU1006">
        <v>0</v>
      </c>
      <c r="AV1006">
        <v>0</v>
      </c>
      <c r="AX1006">
        <v>103.436386951728</v>
      </c>
      <c r="AY1006">
        <v>110.04921323345796</v>
      </c>
      <c r="AZ1006">
        <v>372.43042759999997</v>
      </c>
      <c r="BF1006">
        <v>477</v>
      </c>
      <c r="BJ1006" s="1"/>
    </row>
    <row r="1007" spans="1:63" x14ac:dyDescent="0.25">
      <c r="A1007">
        <v>8872</v>
      </c>
      <c r="B1007" t="s">
        <v>15586</v>
      </c>
      <c r="C1007" t="s">
        <v>15587</v>
      </c>
      <c r="D1007" t="s">
        <v>15588</v>
      </c>
      <c r="F1007" s="1">
        <v>44772</v>
      </c>
      <c r="G1007" s="1">
        <v>44834</v>
      </c>
      <c r="H1007" t="s">
        <v>98</v>
      </c>
      <c r="I1007" t="s">
        <v>66</v>
      </c>
      <c r="K1007" t="s">
        <v>69</v>
      </c>
      <c r="L1007" t="s">
        <v>69</v>
      </c>
      <c r="P1007" t="s">
        <v>15552</v>
      </c>
      <c r="Q1007" t="s">
        <v>15553</v>
      </c>
      <c r="R1007" t="s">
        <v>5137</v>
      </c>
      <c r="S1007" t="s">
        <v>15554</v>
      </c>
      <c r="T1007" t="s">
        <v>15541</v>
      </c>
      <c r="U1007" t="s">
        <v>15542</v>
      </c>
      <c r="V1007" t="s">
        <v>8241</v>
      </c>
      <c r="W1007" t="s">
        <v>8242</v>
      </c>
      <c r="X1007" t="s">
        <v>8243</v>
      </c>
      <c r="Y1007" t="s">
        <v>109</v>
      </c>
      <c r="Z1007">
        <v>474</v>
      </c>
      <c r="AA1007" t="s">
        <v>346</v>
      </c>
      <c r="AB1007" t="s">
        <v>347</v>
      </c>
      <c r="AC1007" t="s">
        <v>348</v>
      </c>
      <c r="AD1007" t="s">
        <v>82</v>
      </c>
      <c r="AE1007" s="4"/>
      <c r="AR1007">
        <v>0</v>
      </c>
      <c r="AS1007" t="s">
        <v>154</v>
      </c>
      <c r="AT1007">
        <v>3</v>
      </c>
      <c r="AX1007">
        <v>103.436386951728</v>
      </c>
      <c r="AY1007">
        <v>110.04921323345796</v>
      </c>
      <c r="AZ1007">
        <v>372.43042759999997</v>
      </c>
      <c r="BF1007">
        <v>539</v>
      </c>
      <c r="BJ1007" s="1"/>
    </row>
    <row r="1008" spans="1:63" x14ac:dyDescent="0.25">
      <c r="A1008">
        <v>8873</v>
      </c>
      <c r="B1008" t="s">
        <v>15589</v>
      </c>
      <c r="C1008" t="s">
        <v>15590</v>
      </c>
      <c r="D1008" t="s">
        <v>15591</v>
      </c>
      <c r="F1008" s="1">
        <v>45016</v>
      </c>
      <c r="G1008" s="1">
        <v>45077</v>
      </c>
      <c r="H1008" t="s">
        <v>98</v>
      </c>
      <c r="I1008" t="s">
        <v>515</v>
      </c>
      <c r="K1008" t="s">
        <v>69</v>
      </c>
      <c r="L1008" t="s">
        <v>69</v>
      </c>
      <c r="P1008" t="s">
        <v>15552</v>
      </c>
      <c r="Q1008" t="s">
        <v>15553</v>
      </c>
      <c r="R1008" t="s">
        <v>5137</v>
      </c>
      <c r="S1008" t="s">
        <v>15554</v>
      </c>
      <c r="T1008" t="s">
        <v>15541</v>
      </c>
      <c r="U1008" t="s">
        <v>15542</v>
      </c>
      <c r="V1008" t="s">
        <v>8241</v>
      </c>
      <c r="W1008" t="s">
        <v>8242</v>
      </c>
      <c r="X1008" t="s">
        <v>8243</v>
      </c>
      <c r="Y1008" t="s">
        <v>109</v>
      </c>
      <c r="Z1008">
        <v>474</v>
      </c>
      <c r="AA1008" t="s">
        <v>346</v>
      </c>
      <c r="AB1008" t="s">
        <v>347</v>
      </c>
      <c r="AC1008" t="s">
        <v>348</v>
      </c>
      <c r="AD1008" t="s">
        <v>82</v>
      </c>
      <c r="AE1008" s="4"/>
      <c r="AR1008">
        <v>0</v>
      </c>
      <c r="AS1008" t="s">
        <v>154</v>
      </c>
      <c r="AT1008">
        <v>3</v>
      </c>
      <c r="AU1008">
        <v>0</v>
      </c>
      <c r="AV1008">
        <v>0</v>
      </c>
      <c r="AX1008">
        <v>103.436386951728</v>
      </c>
      <c r="AY1008">
        <v>110.04921323345796</v>
      </c>
      <c r="AZ1008">
        <v>372.43042759999997</v>
      </c>
      <c r="BF1008">
        <v>782</v>
      </c>
      <c r="BJ1008" s="1"/>
    </row>
    <row r="1009" spans="1:63" x14ac:dyDescent="0.25">
      <c r="A1009">
        <v>8874</v>
      </c>
      <c r="B1009" t="s">
        <v>15592</v>
      </c>
      <c r="C1009" t="s">
        <v>15593</v>
      </c>
      <c r="D1009" t="s">
        <v>15594</v>
      </c>
      <c r="E1009" t="s">
        <v>15595</v>
      </c>
      <c r="F1009" s="1">
        <v>44187</v>
      </c>
      <c r="G1009" s="1">
        <v>44439</v>
      </c>
      <c r="H1009" t="s">
        <v>119</v>
      </c>
      <c r="I1009" t="s">
        <v>66</v>
      </c>
      <c r="K1009" t="s">
        <v>133</v>
      </c>
      <c r="L1009" t="s">
        <v>100</v>
      </c>
      <c r="N1009" t="s">
        <v>134</v>
      </c>
      <c r="P1009" t="s">
        <v>15596</v>
      </c>
      <c r="Q1009" t="s">
        <v>15597</v>
      </c>
      <c r="R1009" t="s">
        <v>137</v>
      </c>
      <c r="S1009" t="s">
        <v>15598</v>
      </c>
      <c r="T1009" t="s">
        <v>308</v>
      </c>
      <c r="U1009" t="s">
        <v>309</v>
      </c>
      <c r="V1009" t="s">
        <v>310</v>
      </c>
      <c r="W1009" t="s">
        <v>311</v>
      </c>
      <c r="Z1009">
        <v>478</v>
      </c>
      <c r="AA1009" t="s">
        <v>79</v>
      </c>
      <c r="AB1009" t="s">
        <v>80</v>
      </c>
      <c r="AC1009" t="s">
        <v>81</v>
      </c>
      <c r="AD1009" t="s">
        <v>82</v>
      </c>
      <c r="AE1009" s="4"/>
      <c r="AR1009">
        <v>0.42</v>
      </c>
      <c r="AS1009" t="s">
        <v>94</v>
      </c>
      <c r="AT1009">
        <v>0</v>
      </c>
      <c r="AU1009">
        <v>135.27154890735653</v>
      </c>
      <c r="AV1009">
        <v>0</v>
      </c>
      <c r="AW1009">
        <v>919.27964999999995</v>
      </c>
      <c r="AX1009">
        <v>1924.1442888888889</v>
      </c>
      <c r="AY1009">
        <v>129.31520910942277</v>
      </c>
      <c r="AZ1009">
        <v>881.8865320000001</v>
      </c>
      <c r="BA1009">
        <v>916.79885000000002</v>
      </c>
      <c r="BB1009">
        <v>0.14754768606805793</v>
      </c>
      <c r="BC1009">
        <v>7.5205786548921044E-2</v>
      </c>
      <c r="BD1009">
        <v>0</v>
      </c>
      <c r="BE1009">
        <v>0</v>
      </c>
      <c r="BF1009">
        <v>144</v>
      </c>
      <c r="BG1009" t="s">
        <v>15599</v>
      </c>
      <c r="BH1009" t="s">
        <v>15600</v>
      </c>
      <c r="BJ1009" s="1"/>
      <c r="BK1009">
        <v>122.86347000000001</v>
      </c>
    </row>
    <row r="1010" spans="1:63" x14ac:dyDescent="0.25">
      <c r="A1010">
        <v>8875</v>
      </c>
      <c r="B1010" t="s">
        <v>15601</v>
      </c>
      <c r="C1010" t="s">
        <v>15602</v>
      </c>
      <c r="D1010" t="s">
        <v>15603</v>
      </c>
      <c r="F1010" s="1">
        <v>45260</v>
      </c>
      <c r="G1010" s="1">
        <v>45443</v>
      </c>
      <c r="H1010" t="s">
        <v>119</v>
      </c>
      <c r="I1010" t="s">
        <v>66</v>
      </c>
      <c r="K1010" t="s">
        <v>133</v>
      </c>
      <c r="L1010" t="s">
        <v>100</v>
      </c>
      <c r="N1010" t="s">
        <v>304</v>
      </c>
      <c r="P1010" t="s">
        <v>15604</v>
      </c>
      <c r="Q1010" t="s">
        <v>15605</v>
      </c>
      <c r="R1010" t="s">
        <v>15418</v>
      </c>
      <c r="S1010" t="s">
        <v>15606</v>
      </c>
      <c r="T1010" t="s">
        <v>308</v>
      </c>
      <c r="U1010" t="s">
        <v>309</v>
      </c>
      <c r="V1010" t="s">
        <v>310</v>
      </c>
      <c r="W1010" t="s">
        <v>311</v>
      </c>
      <c r="Z1010">
        <v>478</v>
      </c>
      <c r="AA1010" t="s">
        <v>79</v>
      </c>
      <c r="AB1010" t="s">
        <v>80</v>
      </c>
      <c r="AC1010" t="s">
        <v>81</v>
      </c>
      <c r="AD1010" t="s">
        <v>82</v>
      </c>
      <c r="AE1010" s="4"/>
      <c r="AR1010">
        <v>0.42</v>
      </c>
      <c r="AS1010" t="s">
        <v>94</v>
      </c>
      <c r="AT1010">
        <v>0</v>
      </c>
      <c r="AU1010">
        <v>50214.014132609664</v>
      </c>
      <c r="AV1010">
        <v>29497.624350735274</v>
      </c>
      <c r="AW1010">
        <v>2350.1404200000002</v>
      </c>
      <c r="AX1010">
        <v>2171.28971</v>
      </c>
      <c r="AY1010">
        <v>625.58115610427035</v>
      </c>
      <c r="AZ1010">
        <v>4341.2881200000002</v>
      </c>
      <c r="BA1010">
        <v>988.69529999999997</v>
      </c>
      <c r="BB1010">
        <v>50.78815903404179</v>
      </c>
      <c r="BC1010">
        <v>9.4210450907199377</v>
      </c>
      <c r="BD1010">
        <v>29.834898932699762</v>
      </c>
      <c r="BE1010">
        <v>5.5342806958929103</v>
      </c>
      <c r="BF1010">
        <v>1148</v>
      </c>
      <c r="BG1010" t="s">
        <v>15607</v>
      </c>
      <c r="BH1010" t="s">
        <v>15608</v>
      </c>
      <c r="BJ1010" s="1"/>
      <c r="BK1010">
        <v>5.2322899999999999</v>
      </c>
    </row>
    <row r="1011" spans="1:63" x14ac:dyDescent="0.25">
      <c r="A1011">
        <v>8876</v>
      </c>
      <c r="B1011" t="s">
        <v>15609</v>
      </c>
      <c r="C1011" t="s">
        <v>15610</v>
      </c>
      <c r="D1011" t="s">
        <v>15611</v>
      </c>
      <c r="E1011" t="s">
        <v>15612</v>
      </c>
      <c r="F1011" s="1">
        <v>44487</v>
      </c>
      <c r="G1011" s="1">
        <v>44500</v>
      </c>
      <c r="H1011" t="s">
        <v>119</v>
      </c>
      <c r="I1011" t="s">
        <v>66</v>
      </c>
      <c r="K1011" t="s">
        <v>100</v>
      </c>
      <c r="L1011" t="s">
        <v>99</v>
      </c>
      <c r="N1011" t="s">
        <v>1153</v>
      </c>
      <c r="P1011" t="s">
        <v>194</v>
      </c>
      <c r="Q1011" t="s">
        <v>195</v>
      </c>
      <c r="R1011" t="s">
        <v>137</v>
      </c>
      <c r="S1011" t="s">
        <v>196</v>
      </c>
      <c r="T1011" t="s">
        <v>308</v>
      </c>
      <c r="U1011" t="s">
        <v>309</v>
      </c>
      <c r="V1011" t="s">
        <v>310</v>
      </c>
      <c r="W1011" t="s">
        <v>311</v>
      </c>
      <c r="Z1011">
        <v>478</v>
      </c>
      <c r="AA1011" t="s">
        <v>79</v>
      </c>
      <c r="AB1011" t="s">
        <v>80</v>
      </c>
      <c r="AC1011" t="s">
        <v>81</v>
      </c>
      <c r="AD1011" t="s">
        <v>82</v>
      </c>
      <c r="AE1011" s="4"/>
      <c r="AR1011">
        <v>0.3</v>
      </c>
      <c r="AS1011" t="s">
        <v>154</v>
      </c>
      <c r="AT1011">
        <v>1</v>
      </c>
      <c r="AU1011">
        <v>17902.208973038996</v>
      </c>
      <c r="AV1011">
        <v>8068.1135918883083</v>
      </c>
      <c r="AW1011">
        <v>842.05499999999995</v>
      </c>
      <c r="AX1011">
        <v>850.64813888888898</v>
      </c>
      <c r="AY1011">
        <v>129.31520910942277</v>
      </c>
      <c r="AZ1011">
        <v>928.55240200000003</v>
      </c>
      <c r="BA1011">
        <v>650.45640000000003</v>
      </c>
      <c r="BB1011">
        <v>27.522534904782237</v>
      </c>
      <c r="BC1011">
        <v>11.337624559384182</v>
      </c>
      <c r="BD1011">
        <v>12.403773092075514</v>
      </c>
      <c r="BE1011">
        <v>5.1096064706346755</v>
      </c>
      <c r="BF1011">
        <v>205</v>
      </c>
      <c r="BG1011" t="s">
        <v>15613</v>
      </c>
      <c r="BH1011" t="s">
        <v>15614</v>
      </c>
      <c r="BI1011">
        <v>9181</v>
      </c>
      <c r="BJ1011" s="1">
        <v>44295</v>
      </c>
      <c r="BK1011">
        <v>169.52933999999999</v>
      </c>
    </row>
    <row r="1012" spans="1:63" x14ac:dyDescent="0.25">
      <c r="A1012">
        <v>8877</v>
      </c>
      <c r="B1012" t="s">
        <v>15615</v>
      </c>
      <c r="C1012" t="s">
        <v>15616</v>
      </c>
      <c r="D1012" t="s">
        <v>15617</v>
      </c>
      <c r="E1012" t="s">
        <v>15618</v>
      </c>
      <c r="F1012" s="1">
        <v>44804</v>
      </c>
      <c r="G1012" s="1">
        <v>44865</v>
      </c>
      <c r="H1012" t="s">
        <v>119</v>
      </c>
      <c r="I1012" t="s">
        <v>66</v>
      </c>
      <c r="J1012" t="s">
        <v>2829</v>
      </c>
      <c r="K1012" t="s">
        <v>133</v>
      </c>
      <c r="L1012" t="s">
        <v>100</v>
      </c>
      <c r="N1012" t="s">
        <v>15619</v>
      </c>
      <c r="P1012" t="s">
        <v>15620</v>
      </c>
      <c r="Q1012" t="s">
        <v>15621</v>
      </c>
      <c r="R1012" t="s">
        <v>5137</v>
      </c>
      <c r="S1012" t="s">
        <v>15622</v>
      </c>
      <c r="T1012" t="s">
        <v>308</v>
      </c>
      <c r="U1012" t="s">
        <v>309</v>
      </c>
      <c r="V1012" t="s">
        <v>310</v>
      </c>
      <c r="W1012" t="s">
        <v>311</v>
      </c>
      <c r="Z1012">
        <v>478</v>
      </c>
      <c r="AA1012" t="s">
        <v>79</v>
      </c>
      <c r="AB1012" t="s">
        <v>80</v>
      </c>
      <c r="AC1012" t="s">
        <v>81</v>
      </c>
      <c r="AD1012" t="s">
        <v>82</v>
      </c>
      <c r="AE1012" s="4"/>
      <c r="AR1012">
        <v>0.42</v>
      </c>
      <c r="AS1012" t="s">
        <v>94</v>
      </c>
      <c r="AT1012">
        <v>0</v>
      </c>
      <c r="AU1012">
        <v>0</v>
      </c>
      <c r="AV1012">
        <v>0</v>
      </c>
      <c r="AW1012">
        <v>535.33115999999995</v>
      </c>
      <c r="AX1012">
        <v>1774.55645</v>
      </c>
      <c r="AY1012">
        <v>1417.9795280502599</v>
      </c>
      <c r="AZ1012">
        <v>3983.9884999999999</v>
      </c>
      <c r="BA1012">
        <v>446.10930000000002</v>
      </c>
      <c r="BB1012">
        <v>0</v>
      </c>
      <c r="BC1012">
        <v>0</v>
      </c>
      <c r="BD1012">
        <v>0</v>
      </c>
      <c r="BE1012">
        <v>0</v>
      </c>
      <c r="BF1012">
        <v>570</v>
      </c>
      <c r="BG1012" t="s">
        <v>15623</v>
      </c>
      <c r="BH1012" t="s">
        <v>15624</v>
      </c>
      <c r="BJ1012" s="1"/>
      <c r="BK1012">
        <v>16.915050000000001</v>
      </c>
    </row>
    <row r="1013" spans="1:63" x14ac:dyDescent="0.25">
      <c r="A1013">
        <v>8878</v>
      </c>
      <c r="B1013" t="s">
        <v>15625</v>
      </c>
      <c r="C1013" t="s">
        <v>15626</v>
      </c>
      <c r="D1013" t="s">
        <v>15627</v>
      </c>
      <c r="E1013" t="s">
        <v>15628</v>
      </c>
      <c r="F1013" s="1">
        <v>45199</v>
      </c>
      <c r="G1013" s="1">
        <v>45229</v>
      </c>
      <c r="H1013" t="s">
        <v>119</v>
      </c>
      <c r="I1013" t="s">
        <v>66</v>
      </c>
      <c r="K1013" t="s">
        <v>303</v>
      </c>
      <c r="L1013" t="s">
        <v>303</v>
      </c>
      <c r="N1013" t="s">
        <v>1153</v>
      </c>
      <c r="P1013" t="s">
        <v>15469</v>
      </c>
      <c r="Q1013" t="s">
        <v>15470</v>
      </c>
      <c r="R1013" t="s">
        <v>428</v>
      </c>
      <c r="S1013" t="s">
        <v>15471</v>
      </c>
      <c r="T1013" t="s">
        <v>664</v>
      </c>
      <c r="U1013" t="s">
        <v>665</v>
      </c>
      <c r="V1013" t="s">
        <v>666</v>
      </c>
      <c r="W1013" t="s">
        <v>667</v>
      </c>
      <c r="Z1013">
        <v>478</v>
      </c>
      <c r="AA1013" t="s">
        <v>79</v>
      </c>
      <c r="AB1013" t="s">
        <v>80</v>
      </c>
      <c r="AC1013" t="s">
        <v>81</v>
      </c>
      <c r="AD1013" t="s">
        <v>82</v>
      </c>
      <c r="AE1013" s="4"/>
      <c r="AR1013">
        <v>0.09</v>
      </c>
      <c r="AS1013" t="s">
        <v>154</v>
      </c>
      <c r="AT1013">
        <v>1</v>
      </c>
      <c r="AU1013">
        <v>8521.9965043829488</v>
      </c>
      <c r="AV1013">
        <v>1549.4311955985409</v>
      </c>
      <c r="AW1013">
        <v>125.92273</v>
      </c>
      <c r="AX1013">
        <v>204.6858688888889</v>
      </c>
      <c r="AY1013">
        <v>129.31520910942277</v>
      </c>
      <c r="AZ1013">
        <v>774.22268200000008</v>
      </c>
      <c r="BA1013">
        <v>105.50194999999999</v>
      </c>
      <c r="BB1013">
        <v>80.775725039991656</v>
      </c>
      <c r="BC1013">
        <v>9.6871182122168289</v>
      </c>
      <c r="BD1013">
        <v>14.686280164476019</v>
      </c>
      <c r="BE1013">
        <v>1.7612684006312338</v>
      </c>
      <c r="BF1013">
        <v>934</v>
      </c>
      <c r="BG1013" t="s">
        <v>15629</v>
      </c>
      <c r="BH1013" t="s">
        <v>15630</v>
      </c>
      <c r="BJ1013" s="1"/>
      <c r="BK1013">
        <v>15.199619999999999</v>
      </c>
    </row>
    <row r="1014" spans="1:63" x14ac:dyDescent="0.25">
      <c r="A1014">
        <v>8879</v>
      </c>
      <c r="B1014" t="s">
        <v>15631</v>
      </c>
      <c r="C1014" t="s">
        <v>15632</v>
      </c>
      <c r="D1014" t="s">
        <v>15633</v>
      </c>
      <c r="E1014" t="s">
        <v>15634</v>
      </c>
      <c r="F1014" s="1">
        <v>45260</v>
      </c>
      <c r="G1014" s="1">
        <v>45382</v>
      </c>
      <c r="H1014" t="s">
        <v>615</v>
      </c>
      <c r="I1014" t="s">
        <v>66</v>
      </c>
      <c r="K1014" t="s">
        <v>120</v>
      </c>
      <c r="L1014" t="s">
        <v>303</v>
      </c>
      <c r="N1014" t="s">
        <v>304</v>
      </c>
      <c r="P1014" t="s">
        <v>15635</v>
      </c>
      <c r="Q1014" t="s">
        <v>15636</v>
      </c>
      <c r="R1014" t="s">
        <v>304</v>
      </c>
      <c r="S1014" t="s">
        <v>15637</v>
      </c>
      <c r="T1014" t="s">
        <v>308</v>
      </c>
      <c r="U1014" t="s">
        <v>309</v>
      </c>
      <c r="V1014" t="s">
        <v>310</v>
      </c>
      <c r="W1014" t="s">
        <v>311</v>
      </c>
      <c r="Z1014">
        <v>478</v>
      </c>
      <c r="AA1014" t="s">
        <v>79</v>
      </c>
      <c r="AB1014" t="s">
        <v>80</v>
      </c>
      <c r="AC1014" t="s">
        <v>81</v>
      </c>
      <c r="AD1014" t="s">
        <v>82</v>
      </c>
      <c r="AE1014" s="4"/>
      <c r="AR1014">
        <v>0.06</v>
      </c>
      <c r="AS1014" t="s">
        <v>154</v>
      </c>
      <c r="AT1014">
        <v>1</v>
      </c>
      <c r="AU1014">
        <v>351.72736803332566</v>
      </c>
      <c r="AV1014">
        <v>27.842270160649651</v>
      </c>
      <c r="AW1014">
        <v>11.332800000000001</v>
      </c>
      <c r="AX1014">
        <v>80.037119999999987</v>
      </c>
      <c r="AY1014">
        <v>314.40856296748103</v>
      </c>
      <c r="AZ1014">
        <v>0.60306999999999999</v>
      </c>
      <c r="BA1014">
        <v>9.9161999999999999</v>
      </c>
      <c r="BB1014">
        <v>35.46997519547061</v>
      </c>
      <c r="BC1014">
        <v>33.436480671503411</v>
      </c>
      <c r="BD1014">
        <v>2.8077560114408393</v>
      </c>
      <c r="BE1014">
        <v>2.646787292335842</v>
      </c>
      <c r="BF1014">
        <v>1087</v>
      </c>
      <c r="BG1014" t="s">
        <v>15638</v>
      </c>
      <c r="BH1014" t="s">
        <v>15639</v>
      </c>
      <c r="BJ1014" s="1"/>
    </row>
    <row r="1015" spans="1:63" x14ac:dyDescent="0.25">
      <c r="A1015">
        <v>8880</v>
      </c>
      <c r="B1015" t="s">
        <v>15640</v>
      </c>
      <c r="C1015" t="s">
        <v>15641</v>
      </c>
      <c r="D1015" t="s">
        <v>15642</v>
      </c>
      <c r="E1015" t="s">
        <v>15643</v>
      </c>
      <c r="F1015" s="1">
        <v>44530</v>
      </c>
      <c r="G1015" s="1">
        <v>44530</v>
      </c>
      <c r="H1015" t="s">
        <v>119</v>
      </c>
      <c r="I1015" t="s">
        <v>639</v>
      </c>
      <c r="J1015" t="s">
        <v>1959</v>
      </c>
      <c r="K1015" t="s">
        <v>68</v>
      </c>
      <c r="L1015" t="s">
        <v>133</v>
      </c>
      <c r="M1015" t="s">
        <v>120</v>
      </c>
      <c r="N1015" t="s">
        <v>1084</v>
      </c>
      <c r="P1015" t="s">
        <v>6105</v>
      </c>
      <c r="Q1015" t="s">
        <v>6106</v>
      </c>
      <c r="R1015" t="s">
        <v>137</v>
      </c>
      <c r="S1015" t="s">
        <v>6107</v>
      </c>
      <c r="T1015" t="s">
        <v>4427</v>
      </c>
      <c r="U1015" t="s">
        <v>4428</v>
      </c>
      <c r="V1015" t="s">
        <v>3286</v>
      </c>
      <c r="W1015" t="s">
        <v>3287</v>
      </c>
      <c r="X1015" t="s">
        <v>3288</v>
      </c>
      <c r="Y1015" t="s">
        <v>109</v>
      </c>
      <c r="Z1015">
        <v>465</v>
      </c>
      <c r="AA1015" t="s">
        <v>1707</v>
      </c>
      <c r="AB1015" t="s">
        <v>1708</v>
      </c>
      <c r="AC1015" t="s">
        <v>1709</v>
      </c>
      <c r="AD1015" t="s">
        <v>1675</v>
      </c>
      <c r="AE1015" s="4" t="s">
        <v>15644</v>
      </c>
      <c r="AF1015" s="2">
        <v>142350</v>
      </c>
      <c r="AG1015" t="s">
        <v>19447</v>
      </c>
      <c r="AH1015" t="s">
        <v>15645</v>
      </c>
      <c r="AI1015" t="s">
        <v>15646</v>
      </c>
      <c r="AJ1015" t="s">
        <v>15645</v>
      </c>
      <c r="AK1015" t="s">
        <v>15647</v>
      </c>
      <c r="AL1015" t="s">
        <v>15648</v>
      </c>
      <c r="AM1015" t="s">
        <v>6060</v>
      </c>
      <c r="AN1015" t="s">
        <v>15649</v>
      </c>
      <c r="AO1015" t="s">
        <v>15650</v>
      </c>
      <c r="AP1015" t="s">
        <v>6062</v>
      </c>
      <c r="AQ1015" t="s">
        <v>15651</v>
      </c>
      <c r="AR1015">
        <v>0.56000000000000005</v>
      </c>
      <c r="AS1015" t="s">
        <v>94</v>
      </c>
      <c r="AT1015">
        <v>0</v>
      </c>
      <c r="AU1015">
        <v>8394.8408336175107</v>
      </c>
      <c r="AV1015">
        <v>6225.2029952568992</v>
      </c>
      <c r="AW1015">
        <v>142.34939</v>
      </c>
      <c r="AX1015">
        <v>468.41960912063405</v>
      </c>
      <c r="AY1015">
        <v>260.55314470566702</v>
      </c>
      <c r="AZ1015">
        <v>1380.2429824999999</v>
      </c>
      <c r="BA1015">
        <v>135.30244999999999</v>
      </c>
      <c r="BB1015">
        <v>62.045002389960487</v>
      </c>
      <c r="BC1015">
        <v>5.5391548505211237</v>
      </c>
      <c r="BD1015">
        <v>46.009536377625821</v>
      </c>
      <c r="BE1015">
        <v>4.1075660694565812</v>
      </c>
      <c r="BF1015">
        <v>235</v>
      </c>
      <c r="BG1015" t="s">
        <v>15652</v>
      </c>
      <c r="BH1015" t="s">
        <v>15653</v>
      </c>
      <c r="BJ1015" s="1"/>
    </row>
    <row r="1016" spans="1:63" ht="45" x14ac:dyDescent="0.25">
      <c r="A1016">
        <v>8881</v>
      </c>
      <c r="B1016" t="s">
        <v>15654</v>
      </c>
      <c r="C1016" t="s">
        <v>15655</v>
      </c>
      <c r="D1016" t="s">
        <v>15656</v>
      </c>
      <c r="E1016" t="s">
        <v>15657</v>
      </c>
      <c r="F1016" s="1">
        <v>46660</v>
      </c>
      <c r="G1016" s="1">
        <v>46660</v>
      </c>
      <c r="H1016" t="s">
        <v>119</v>
      </c>
      <c r="I1016" t="s">
        <v>66</v>
      </c>
      <c r="K1016" t="s">
        <v>303</v>
      </c>
      <c r="L1016" t="s">
        <v>99</v>
      </c>
      <c r="M1016" t="s">
        <v>120</v>
      </c>
      <c r="N1016" t="s">
        <v>492</v>
      </c>
      <c r="P1016" t="s">
        <v>15317</v>
      </c>
      <c r="Q1016" t="s">
        <v>15318</v>
      </c>
      <c r="R1016" t="s">
        <v>73</v>
      </c>
      <c r="S1016" t="s">
        <v>15319</v>
      </c>
      <c r="T1016" t="s">
        <v>496</v>
      </c>
      <c r="U1016" t="s">
        <v>497</v>
      </c>
      <c r="V1016" t="s">
        <v>498</v>
      </c>
      <c r="W1016" t="s">
        <v>499</v>
      </c>
      <c r="Z1016">
        <v>478</v>
      </c>
      <c r="AA1016" t="s">
        <v>79</v>
      </c>
      <c r="AB1016" t="s">
        <v>80</v>
      </c>
      <c r="AC1016" t="s">
        <v>81</v>
      </c>
      <c r="AD1016" t="s">
        <v>82</v>
      </c>
      <c r="AE1016" s="4" t="s">
        <v>15658</v>
      </c>
      <c r="AH1016" t="s">
        <v>15659</v>
      </c>
      <c r="AI1016" t="s">
        <v>15660</v>
      </c>
      <c r="AJ1016" t="s">
        <v>15661</v>
      </c>
      <c r="AK1016" t="s">
        <v>15662</v>
      </c>
      <c r="AL1016" t="s">
        <v>15663</v>
      </c>
      <c r="AM1016" t="s">
        <v>15664</v>
      </c>
      <c r="AN1016" t="s">
        <v>15665</v>
      </c>
      <c r="AO1016" t="s">
        <v>15666</v>
      </c>
      <c r="AP1016" t="s">
        <v>15667</v>
      </c>
      <c r="AQ1016" t="s">
        <v>15668</v>
      </c>
      <c r="AR1016">
        <v>0.15</v>
      </c>
      <c r="AS1016" t="s">
        <v>94</v>
      </c>
      <c r="AT1016">
        <v>0</v>
      </c>
      <c r="AU1016">
        <v>34635.946297724273</v>
      </c>
      <c r="AV1016">
        <v>10326.427927477613</v>
      </c>
      <c r="AW1016">
        <v>2809.8400999999999</v>
      </c>
      <c r="AX1016">
        <v>2154.3839594000001</v>
      </c>
      <c r="AY1016">
        <v>796.23949419791256</v>
      </c>
      <c r="AZ1016">
        <v>777.30351639999992</v>
      </c>
      <c r="BA1016">
        <v>1391.30512</v>
      </c>
      <c r="BB1016">
        <v>24.894572585001534</v>
      </c>
      <c r="BC1016">
        <v>15.97150620741864</v>
      </c>
      <c r="BD1016">
        <v>7.4221159536001799</v>
      </c>
      <c r="BE1016">
        <v>4.7617757091570034</v>
      </c>
      <c r="BF1016">
        <v>2365</v>
      </c>
      <c r="BG1016" t="s">
        <v>15669</v>
      </c>
      <c r="BH1016" t="s">
        <v>15670</v>
      </c>
      <c r="BJ1016" s="1"/>
      <c r="BK1016">
        <v>22.706</v>
      </c>
    </row>
    <row r="1017" spans="1:63" x14ac:dyDescent="0.25">
      <c r="A1017">
        <v>8882</v>
      </c>
      <c r="B1017" t="s">
        <v>15671</v>
      </c>
      <c r="C1017" t="s">
        <v>15672</v>
      </c>
      <c r="D1017" t="s">
        <v>15673</v>
      </c>
      <c r="E1017" t="s">
        <v>15674</v>
      </c>
      <c r="F1017" s="1">
        <v>45656</v>
      </c>
      <c r="G1017" s="1">
        <v>45656</v>
      </c>
      <c r="H1017" t="s">
        <v>615</v>
      </c>
      <c r="I1017" t="s">
        <v>616</v>
      </c>
      <c r="K1017" t="s">
        <v>69</v>
      </c>
      <c r="L1017" t="s">
        <v>69</v>
      </c>
      <c r="N1017" t="s">
        <v>7365</v>
      </c>
      <c r="P1017" t="s">
        <v>15675</v>
      </c>
      <c r="Q1017" t="s">
        <v>15676</v>
      </c>
      <c r="R1017" t="s">
        <v>6435</v>
      </c>
      <c r="S1017" t="s">
        <v>15677</v>
      </c>
      <c r="T1017" t="s">
        <v>7288</v>
      </c>
      <c r="U1017" t="s">
        <v>7289</v>
      </c>
      <c r="V1017" t="s">
        <v>666</v>
      </c>
      <c r="W1017" t="s">
        <v>667</v>
      </c>
      <c r="Z1017">
        <v>483</v>
      </c>
      <c r="AA1017" t="s">
        <v>201</v>
      </c>
      <c r="AB1017" t="s">
        <v>202</v>
      </c>
      <c r="AC1017" t="s">
        <v>203</v>
      </c>
      <c r="AD1017" t="s">
        <v>82</v>
      </c>
      <c r="AE1017" s="4" t="s">
        <v>9561</v>
      </c>
      <c r="AH1017" t="s">
        <v>15678</v>
      </c>
      <c r="AI1017" t="s">
        <v>15679</v>
      </c>
      <c r="AJ1017" t="s">
        <v>15680</v>
      </c>
      <c r="AK1017" t="s">
        <v>15681</v>
      </c>
      <c r="AL1017" t="s">
        <v>15682</v>
      </c>
      <c r="AM1017" t="s">
        <v>15683</v>
      </c>
      <c r="AN1017" t="s">
        <v>15684</v>
      </c>
      <c r="AO1017" t="s">
        <v>15685</v>
      </c>
      <c r="AP1017" t="s">
        <v>15686</v>
      </c>
      <c r="AQ1017" t="s">
        <v>15687</v>
      </c>
      <c r="AR1017">
        <v>0</v>
      </c>
      <c r="AS1017" t="s">
        <v>154</v>
      </c>
      <c r="AT1017">
        <v>3</v>
      </c>
      <c r="AU1017">
        <v>8090.801313124507</v>
      </c>
      <c r="AV1017">
        <v>0</v>
      </c>
      <c r="AW1017">
        <v>163.56360000000001</v>
      </c>
      <c r="AX1017">
        <v>163.56360000000001</v>
      </c>
      <c r="BA1017">
        <v>136.303</v>
      </c>
      <c r="BB1017">
        <v>59.358937903967686</v>
      </c>
      <c r="BD1017">
        <v>0</v>
      </c>
      <c r="BF1017">
        <v>1361</v>
      </c>
      <c r="BG1017" t="s">
        <v>15688</v>
      </c>
      <c r="BH1017" t="s">
        <v>15689</v>
      </c>
      <c r="BJ1017" s="1"/>
    </row>
    <row r="1018" spans="1:63" ht="16.5" x14ac:dyDescent="0.3">
      <c r="A1018">
        <v>8883</v>
      </c>
      <c r="B1018" t="s">
        <v>15690</v>
      </c>
      <c r="C1018" t="s">
        <v>15691</v>
      </c>
      <c r="D1018" t="s">
        <v>15692</v>
      </c>
      <c r="E1018" t="s">
        <v>15693</v>
      </c>
      <c r="F1018" s="1">
        <v>44398</v>
      </c>
      <c r="G1018" s="1">
        <v>44521</v>
      </c>
      <c r="H1018" t="s">
        <v>119</v>
      </c>
      <c r="I1018" t="s">
        <v>66</v>
      </c>
      <c r="K1018" t="s">
        <v>99</v>
      </c>
      <c r="L1018" t="s">
        <v>303</v>
      </c>
      <c r="M1018" t="s">
        <v>120</v>
      </c>
      <c r="N1018" t="s">
        <v>134</v>
      </c>
      <c r="P1018" t="s">
        <v>158</v>
      </c>
      <c r="Q1018" t="s">
        <v>159</v>
      </c>
      <c r="R1018" t="s">
        <v>137</v>
      </c>
      <c r="S1018" t="s">
        <v>160</v>
      </c>
      <c r="T1018" t="s">
        <v>139</v>
      </c>
      <c r="U1018" t="s">
        <v>140</v>
      </c>
      <c r="V1018" t="s">
        <v>141</v>
      </c>
      <c r="W1018" t="s">
        <v>142</v>
      </c>
      <c r="Z1018">
        <v>478</v>
      </c>
      <c r="AA1018" t="s">
        <v>79</v>
      </c>
      <c r="AB1018" t="s">
        <v>80</v>
      </c>
      <c r="AC1018" t="s">
        <v>81</v>
      </c>
      <c r="AD1018" t="s">
        <v>82</v>
      </c>
      <c r="AE1018" s="4" t="s">
        <v>15694</v>
      </c>
      <c r="AF1018" s="3">
        <v>300000</v>
      </c>
      <c r="AG1018" s="15" t="s">
        <v>19447</v>
      </c>
      <c r="AH1018" t="s">
        <v>15695</v>
      </c>
      <c r="AI1018" t="s">
        <v>15696</v>
      </c>
      <c r="AJ1018" t="s">
        <v>15697</v>
      </c>
      <c r="AK1018" t="s">
        <v>15698</v>
      </c>
      <c r="AL1018" t="s">
        <v>15699</v>
      </c>
      <c r="AM1018" t="s">
        <v>15700</v>
      </c>
      <c r="AN1018" t="s">
        <v>15701</v>
      </c>
      <c r="AO1018" t="s">
        <v>15702</v>
      </c>
      <c r="AP1018" t="s">
        <v>15703</v>
      </c>
      <c r="AQ1018" t="s">
        <v>15704</v>
      </c>
      <c r="AR1018">
        <v>0.15</v>
      </c>
      <c r="AS1018" t="s">
        <v>154</v>
      </c>
      <c r="AT1018">
        <v>1</v>
      </c>
      <c r="AU1018">
        <v>0</v>
      </c>
      <c r="AV1018">
        <v>0</v>
      </c>
      <c r="AW1018">
        <v>152.99279999999999</v>
      </c>
      <c r="AX1018">
        <v>251.84896000000001</v>
      </c>
      <c r="AY1018">
        <v>154.98905722580625</v>
      </c>
      <c r="AZ1018">
        <v>2900.21821</v>
      </c>
      <c r="BA1018">
        <v>127.494</v>
      </c>
      <c r="BB1018">
        <v>0</v>
      </c>
      <c r="BC1018">
        <v>0</v>
      </c>
      <c r="BD1018">
        <v>0</v>
      </c>
      <c r="BE1018">
        <v>0</v>
      </c>
      <c r="BF1018">
        <v>226</v>
      </c>
      <c r="BG1018" t="s">
        <v>15705</v>
      </c>
      <c r="BH1018" t="s">
        <v>15706</v>
      </c>
      <c r="BJ1018" s="1"/>
    </row>
    <row r="1019" spans="1:63" ht="16.5" x14ac:dyDescent="0.3">
      <c r="A1019">
        <v>8884</v>
      </c>
      <c r="B1019" t="s">
        <v>15707</v>
      </c>
      <c r="C1019" t="s">
        <v>15708</v>
      </c>
      <c r="D1019" t="s">
        <v>15709</v>
      </c>
      <c r="E1019" t="s">
        <v>15710</v>
      </c>
      <c r="F1019" s="1">
        <v>44742</v>
      </c>
      <c r="G1019" s="1">
        <v>44926</v>
      </c>
      <c r="H1019" t="s">
        <v>615</v>
      </c>
      <c r="I1019" t="s">
        <v>66</v>
      </c>
      <c r="K1019" t="s">
        <v>120</v>
      </c>
      <c r="L1019" t="s">
        <v>120</v>
      </c>
      <c r="M1019" t="s">
        <v>120</v>
      </c>
      <c r="P1019" t="s">
        <v>8002</v>
      </c>
      <c r="Q1019" t="s">
        <v>8003</v>
      </c>
      <c r="R1019" t="s">
        <v>5137</v>
      </c>
      <c r="S1019" t="s">
        <v>8004</v>
      </c>
      <c r="T1019" t="s">
        <v>8028</v>
      </c>
      <c r="U1019" t="s">
        <v>8029</v>
      </c>
      <c r="V1019" t="s">
        <v>8030</v>
      </c>
      <c r="W1019" t="s">
        <v>8031</v>
      </c>
      <c r="Z1019">
        <v>474</v>
      </c>
      <c r="AA1019" t="s">
        <v>346</v>
      </c>
      <c r="AB1019" t="s">
        <v>347</v>
      </c>
      <c r="AC1019" t="s">
        <v>348</v>
      </c>
      <c r="AD1019" t="s">
        <v>82</v>
      </c>
      <c r="AE1019" s="4" t="s">
        <v>15711</v>
      </c>
      <c r="AF1019" s="3">
        <v>300000</v>
      </c>
      <c r="AG1019" s="15" t="s">
        <v>19447</v>
      </c>
      <c r="AH1019" t="s">
        <v>15712</v>
      </c>
      <c r="AI1019" t="s">
        <v>15713</v>
      </c>
      <c r="AJ1019" t="s">
        <v>15714</v>
      </c>
      <c r="AK1019" t="s">
        <v>15715</v>
      </c>
      <c r="AL1019" t="s">
        <v>15716</v>
      </c>
      <c r="AM1019" t="s">
        <v>15717</v>
      </c>
      <c r="AN1019" t="s">
        <v>15718</v>
      </c>
      <c r="AO1019" t="s">
        <v>15719</v>
      </c>
      <c r="AP1019" t="s">
        <v>15720</v>
      </c>
      <c r="AQ1019" t="s">
        <v>15721</v>
      </c>
      <c r="AR1019">
        <v>0.04</v>
      </c>
      <c r="AS1019" t="s">
        <v>154</v>
      </c>
      <c r="AT1019">
        <v>2</v>
      </c>
      <c r="AU1019">
        <v>20797.347613677382</v>
      </c>
      <c r="AV1019">
        <v>1994.8417093477319</v>
      </c>
      <c r="AW1019">
        <v>301.24914000000001</v>
      </c>
      <c r="AX1019">
        <v>582.28954749999991</v>
      </c>
      <c r="AY1019">
        <v>341.09109531044896</v>
      </c>
      <c r="AZ1019">
        <v>800.07459199999994</v>
      </c>
      <c r="BA1019">
        <v>337.82589999999999</v>
      </c>
      <c r="BB1019">
        <v>61.562324302776624</v>
      </c>
      <c r="BC1019">
        <v>18.276947553756209</v>
      </c>
      <c r="BD1019">
        <v>5.9049401166332487</v>
      </c>
      <c r="BE1019">
        <v>1.7530897678421358</v>
      </c>
      <c r="BF1019">
        <v>631</v>
      </c>
      <c r="BG1019" t="s">
        <v>15722</v>
      </c>
      <c r="BH1019" t="s">
        <v>15722</v>
      </c>
      <c r="BJ1019" s="1"/>
    </row>
    <row r="1020" spans="1:63" x14ac:dyDescent="0.25">
      <c r="A1020">
        <v>8885</v>
      </c>
      <c r="B1020" t="s">
        <v>15723</v>
      </c>
      <c r="C1020" t="s">
        <v>15724</v>
      </c>
      <c r="D1020" t="s">
        <v>15725</v>
      </c>
      <c r="E1020" t="s">
        <v>15726</v>
      </c>
      <c r="F1020" s="1">
        <v>45076</v>
      </c>
      <c r="G1020" s="1">
        <v>45229</v>
      </c>
      <c r="H1020" t="s">
        <v>615</v>
      </c>
      <c r="I1020" t="s">
        <v>66</v>
      </c>
      <c r="K1020" t="s">
        <v>69</v>
      </c>
      <c r="L1020" t="s">
        <v>69</v>
      </c>
      <c r="M1020" t="s">
        <v>120</v>
      </c>
      <c r="N1020" t="s">
        <v>8048</v>
      </c>
      <c r="P1020" t="s">
        <v>8025</v>
      </c>
      <c r="Q1020" t="s">
        <v>8026</v>
      </c>
      <c r="R1020" t="s">
        <v>5137</v>
      </c>
      <c r="S1020" t="s">
        <v>8027</v>
      </c>
      <c r="T1020" t="s">
        <v>8052</v>
      </c>
      <c r="U1020" t="s">
        <v>8053</v>
      </c>
      <c r="V1020" t="s">
        <v>8030</v>
      </c>
      <c r="W1020" t="s">
        <v>8031</v>
      </c>
      <c r="Z1020">
        <v>474</v>
      </c>
      <c r="AA1020" t="s">
        <v>346</v>
      </c>
      <c r="AB1020" t="s">
        <v>347</v>
      </c>
      <c r="AC1020" t="s">
        <v>348</v>
      </c>
      <c r="AD1020" t="s">
        <v>82</v>
      </c>
      <c r="AE1020" s="4"/>
      <c r="AF1020" s="15"/>
      <c r="AG1020" s="15"/>
      <c r="AR1020">
        <v>0</v>
      </c>
      <c r="AS1020" t="s">
        <v>154</v>
      </c>
      <c r="AT1020">
        <v>3</v>
      </c>
      <c r="AU1020">
        <v>215.01677174911461</v>
      </c>
      <c r="AV1020">
        <v>0</v>
      </c>
      <c r="AW1020">
        <v>1600.9263599999999</v>
      </c>
      <c r="AX1020">
        <v>1797.0796933333334</v>
      </c>
      <c r="AY1020">
        <v>285.53351155242132</v>
      </c>
      <c r="AZ1020">
        <v>2526.5662579999998</v>
      </c>
      <c r="BA1020">
        <v>1578.6751999999999</v>
      </c>
      <c r="BB1020">
        <v>0.13620076615450386</v>
      </c>
      <c r="BC1020">
        <v>5.2376157151513066E-2</v>
      </c>
      <c r="BD1020">
        <v>0</v>
      </c>
      <c r="BE1020">
        <v>0</v>
      </c>
      <c r="BF1020">
        <v>934</v>
      </c>
      <c r="BG1020" t="s">
        <v>15727</v>
      </c>
      <c r="BH1020" t="s">
        <v>15728</v>
      </c>
      <c r="BJ1020" s="1"/>
      <c r="BK1020">
        <v>3.2116199999999999</v>
      </c>
    </row>
    <row r="1021" spans="1:63" x14ac:dyDescent="0.25">
      <c r="A1021">
        <v>8886</v>
      </c>
      <c r="B1021" t="s">
        <v>15729</v>
      </c>
      <c r="C1021" t="s">
        <v>15730</v>
      </c>
      <c r="D1021" t="s">
        <v>15731</v>
      </c>
      <c r="F1021" s="1">
        <v>44742</v>
      </c>
      <c r="G1021" s="1">
        <v>44926</v>
      </c>
      <c r="H1021" t="s">
        <v>98</v>
      </c>
      <c r="I1021" t="s">
        <v>66</v>
      </c>
      <c r="K1021" t="s">
        <v>69</v>
      </c>
      <c r="L1021" t="s">
        <v>69</v>
      </c>
      <c r="M1021" t="s">
        <v>120</v>
      </c>
      <c r="P1021" t="s">
        <v>8025</v>
      </c>
      <c r="Q1021" t="s">
        <v>8026</v>
      </c>
      <c r="R1021" t="s">
        <v>5137</v>
      </c>
      <c r="S1021" t="s">
        <v>8027</v>
      </c>
      <c r="T1021" t="s">
        <v>8028</v>
      </c>
      <c r="U1021" t="s">
        <v>8029</v>
      </c>
      <c r="V1021" t="s">
        <v>8030</v>
      </c>
      <c r="W1021" t="s">
        <v>8031</v>
      </c>
      <c r="Z1021">
        <v>474</v>
      </c>
      <c r="AA1021" t="s">
        <v>346</v>
      </c>
      <c r="AB1021" t="s">
        <v>347</v>
      </c>
      <c r="AC1021" t="s">
        <v>348</v>
      </c>
      <c r="AD1021" t="s">
        <v>82</v>
      </c>
      <c r="AE1021" s="4"/>
      <c r="AF1021" s="15"/>
      <c r="AG1021" s="15"/>
      <c r="AR1021">
        <v>0</v>
      </c>
      <c r="AS1021" t="s">
        <v>154</v>
      </c>
      <c r="AT1021">
        <v>3</v>
      </c>
      <c r="AU1021">
        <v>0</v>
      </c>
      <c r="AV1021">
        <v>0</v>
      </c>
      <c r="AW1021">
        <v>69.580039999999997</v>
      </c>
      <c r="AX1021">
        <v>851.57560999999998</v>
      </c>
      <c r="AY1021">
        <v>196.17820709660049</v>
      </c>
      <c r="AZ1021">
        <v>1747.464635</v>
      </c>
      <c r="BF1021">
        <v>631</v>
      </c>
      <c r="BG1021" t="s">
        <v>15732</v>
      </c>
      <c r="BJ1021" s="1"/>
    </row>
    <row r="1022" spans="1:63" x14ac:dyDescent="0.25">
      <c r="A1022">
        <v>8887</v>
      </c>
      <c r="B1022" t="s">
        <v>15733</v>
      </c>
      <c r="C1022" t="s">
        <v>15734</v>
      </c>
      <c r="D1022" t="s">
        <v>15735</v>
      </c>
      <c r="F1022" s="1">
        <v>44530</v>
      </c>
      <c r="G1022" s="1">
        <v>44651</v>
      </c>
      <c r="H1022" t="s">
        <v>98</v>
      </c>
      <c r="I1022" t="s">
        <v>639</v>
      </c>
      <c r="K1022" t="s">
        <v>133</v>
      </c>
      <c r="L1022" t="s">
        <v>303</v>
      </c>
      <c r="N1022" t="s">
        <v>382</v>
      </c>
      <c r="P1022" t="s">
        <v>15736</v>
      </c>
      <c r="Q1022" t="s">
        <v>15737</v>
      </c>
      <c r="R1022" t="s">
        <v>386</v>
      </c>
      <c r="S1022" t="s">
        <v>15738</v>
      </c>
      <c r="T1022" t="s">
        <v>388</v>
      </c>
      <c r="U1022" t="s">
        <v>389</v>
      </c>
      <c r="V1022" t="s">
        <v>199</v>
      </c>
      <c r="W1022" t="s">
        <v>200</v>
      </c>
      <c r="Z1022">
        <v>483</v>
      </c>
      <c r="AA1022" t="s">
        <v>201</v>
      </c>
      <c r="AB1022" t="s">
        <v>202</v>
      </c>
      <c r="AC1022" t="s">
        <v>203</v>
      </c>
      <c r="AD1022" t="s">
        <v>82</v>
      </c>
      <c r="AE1022" s="4"/>
      <c r="AF1022" s="15"/>
      <c r="AG1022" s="15"/>
      <c r="AR1022">
        <v>0.21</v>
      </c>
      <c r="AS1022" t="s">
        <v>154</v>
      </c>
      <c r="AT1022">
        <v>2</v>
      </c>
      <c r="AU1022">
        <v>1797.748658239291</v>
      </c>
      <c r="AV1022">
        <v>419.25697628389287</v>
      </c>
      <c r="AW1022">
        <v>578.27616</v>
      </c>
      <c r="AX1022">
        <v>354.59316999999999</v>
      </c>
      <c r="AY1022">
        <v>480.0208822653367</v>
      </c>
      <c r="AZ1022">
        <v>745.70848000000001</v>
      </c>
      <c r="BF1022">
        <v>356</v>
      </c>
      <c r="BG1022" t="s">
        <v>15739</v>
      </c>
      <c r="BH1022" t="s">
        <v>15740</v>
      </c>
      <c r="BJ1022" s="1"/>
    </row>
    <row r="1023" spans="1:63" x14ac:dyDescent="0.25">
      <c r="A1023">
        <v>8888</v>
      </c>
      <c r="B1023" t="s">
        <v>15741</v>
      </c>
      <c r="C1023" t="s">
        <v>15742</v>
      </c>
      <c r="D1023" t="s">
        <v>15743</v>
      </c>
      <c r="F1023" s="1">
        <v>44500</v>
      </c>
      <c r="G1023" s="1">
        <v>44530</v>
      </c>
      <c r="H1023" t="s">
        <v>615</v>
      </c>
      <c r="I1023" t="s">
        <v>639</v>
      </c>
      <c r="K1023" t="s">
        <v>120</v>
      </c>
      <c r="L1023" t="s">
        <v>120</v>
      </c>
      <c r="M1023" t="s">
        <v>69</v>
      </c>
      <c r="N1023" t="s">
        <v>15744</v>
      </c>
      <c r="P1023" t="s">
        <v>8236</v>
      </c>
      <c r="Q1023" t="s">
        <v>8237</v>
      </c>
      <c r="R1023" t="s">
        <v>5137</v>
      </c>
      <c r="S1023" t="s">
        <v>8238</v>
      </c>
      <c r="T1023" t="s">
        <v>8151</v>
      </c>
      <c r="U1023" t="s">
        <v>8152</v>
      </c>
      <c r="V1023" t="s">
        <v>8007</v>
      </c>
      <c r="W1023" t="s">
        <v>8008</v>
      </c>
      <c r="Z1023">
        <v>474</v>
      </c>
      <c r="AA1023" t="s">
        <v>346</v>
      </c>
      <c r="AB1023" t="s">
        <v>347</v>
      </c>
      <c r="AC1023" t="s">
        <v>348</v>
      </c>
      <c r="AD1023" t="s">
        <v>82</v>
      </c>
      <c r="AE1023" s="4"/>
      <c r="AF1023" s="15"/>
      <c r="AG1023" s="15"/>
      <c r="AR1023">
        <v>0.04</v>
      </c>
      <c r="AS1023" t="s">
        <v>154</v>
      </c>
      <c r="AT1023">
        <v>2</v>
      </c>
      <c r="AU1023">
        <v>0</v>
      </c>
      <c r="AV1023">
        <v>0</v>
      </c>
      <c r="AW1023">
        <v>158.12664000000001</v>
      </c>
      <c r="AX1023">
        <v>3265.4444605035901</v>
      </c>
      <c r="AY1023">
        <v>469.93960882673548</v>
      </c>
      <c r="AZ1023">
        <v>1565.6105094</v>
      </c>
      <c r="BA1023">
        <v>2085.2222000000002</v>
      </c>
      <c r="BB1023">
        <v>0</v>
      </c>
      <c r="BC1023">
        <v>0</v>
      </c>
      <c r="BD1023">
        <v>0</v>
      </c>
      <c r="BE1023">
        <v>0</v>
      </c>
      <c r="BF1023">
        <v>235</v>
      </c>
      <c r="BG1023" t="s">
        <v>15745</v>
      </c>
      <c r="BH1023" t="s">
        <v>15746</v>
      </c>
      <c r="BJ1023" s="1"/>
    </row>
    <row r="1024" spans="1:63" ht="30" x14ac:dyDescent="0.25">
      <c r="A1024">
        <v>8889</v>
      </c>
      <c r="B1024" t="s">
        <v>15747</v>
      </c>
      <c r="C1024" t="s">
        <v>15748</v>
      </c>
      <c r="D1024" t="s">
        <v>15748</v>
      </c>
      <c r="E1024" t="s">
        <v>15749</v>
      </c>
      <c r="F1024" s="1">
        <v>45868</v>
      </c>
      <c r="G1024" s="1">
        <v>46964</v>
      </c>
      <c r="H1024" t="s">
        <v>98</v>
      </c>
      <c r="I1024" t="s">
        <v>66</v>
      </c>
      <c r="K1024" t="s">
        <v>99</v>
      </c>
      <c r="L1024" t="s">
        <v>303</v>
      </c>
      <c r="M1024" t="s">
        <v>69</v>
      </c>
      <c r="N1024" t="s">
        <v>382</v>
      </c>
      <c r="O1024" t="s">
        <v>15750</v>
      </c>
      <c r="P1024" t="s">
        <v>15751</v>
      </c>
      <c r="Q1024" t="s">
        <v>15752</v>
      </c>
      <c r="R1024" t="s">
        <v>386</v>
      </c>
      <c r="S1024" t="s">
        <v>15753</v>
      </c>
      <c r="T1024" t="s">
        <v>388</v>
      </c>
      <c r="U1024" t="s">
        <v>389</v>
      </c>
      <c r="V1024" t="s">
        <v>199</v>
      </c>
      <c r="W1024" t="s">
        <v>200</v>
      </c>
      <c r="Z1024">
        <v>483</v>
      </c>
      <c r="AA1024" t="s">
        <v>201</v>
      </c>
      <c r="AB1024" t="s">
        <v>202</v>
      </c>
      <c r="AC1024" t="s">
        <v>203</v>
      </c>
      <c r="AD1024" t="s">
        <v>82</v>
      </c>
      <c r="AE1024" s="4" t="s">
        <v>15754</v>
      </c>
      <c r="AF1024" s="15"/>
      <c r="AG1024" s="15"/>
      <c r="AH1024" t="s">
        <v>15755</v>
      </c>
      <c r="AI1024" t="s">
        <v>15756</v>
      </c>
      <c r="AJ1024" t="s">
        <v>15757</v>
      </c>
      <c r="AK1024" t="s">
        <v>15758</v>
      </c>
      <c r="AL1024" t="s">
        <v>15759</v>
      </c>
      <c r="AM1024" t="s">
        <v>15760</v>
      </c>
      <c r="AN1024" t="s">
        <v>15761</v>
      </c>
      <c r="AO1024" t="s">
        <v>15762</v>
      </c>
      <c r="AP1024" t="s">
        <v>15763</v>
      </c>
      <c r="AQ1024" t="s">
        <v>15764</v>
      </c>
      <c r="AR1024">
        <v>0.15</v>
      </c>
      <c r="AS1024" t="s">
        <v>154</v>
      </c>
      <c r="AT1024">
        <v>1</v>
      </c>
      <c r="AU1024">
        <v>10396.576091050751</v>
      </c>
      <c r="AV1024">
        <v>2032.5625791874361</v>
      </c>
      <c r="AW1024">
        <v>193.70350999999999</v>
      </c>
      <c r="AX1024">
        <v>1758.7416599999999</v>
      </c>
      <c r="AY1024">
        <v>239.95409635562538</v>
      </c>
      <c r="BA1024">
        <v>1484.1883333333335</v>
      </c>
      <c r="BB1024">
        <v>7.0048900517235015</v>
      </c>
      <c r="BD1024">
        <v>1.3694775343116401</v>
      </c>
      <c r="BF1024">
        <v>2669</v>
      </c>
      <c r="BG1024" t="s">
        <v>15765</v>
      </c>
      <c r="BJ1024" s="1"/>
    </row>
    <row r="1025" spans="1:63" ht="16.5" x14ac:dyDescent="0.3">
      <c r="A1025">
        <v>8890</v>
      </c>
      <c r="B1025" t="s">
        <v>15766</v>
      </c>
      <c r="C1025" t="s">
        <v>15767</v>
      </c>
      <c r="D1025" t="s">
        <v>15768</v>
      </c>
      <c r="E1025" t="s">
        <v>15769</v>
      </c>
      <c r="F1025" s="1">
        <v>45535</v>
      </c>
      <c r="G1025" s="1">
        <v>46265</v>
      </c>
      <c r="H1025" t="s">
        <v>98</v>
      </c>
      <c r="I1025" t="s">
        <v>515</v>
      </c>
      <c r="K1025" t="s">
        <v>120</v>
      </c>
      <c r="L1025" t="s">
        <v>120</v>
      </c>
      <c r="P1025" t="s">
        <v>14089</v>
      </c>
      <c r="Q1025" t="s">
        <v>14090</v>
      </c>
      <c r="R1025" t="s">
        <v>386</v>
      </c>
      <c r="S1025" t="s">
        <v>14091</v>
      </c>
      <c r="T1025" t="s">
        <v>1850</v>
      </c>
      <c r="U1025" t="s">
        <v>1851</v>
      </c>
      <c r="Z1025">
        <v>464</v>
      </c>
      <c r="AA1025" t="s">
        <v>430</v>
      </c>
      <c r="AB1025" t="s">
        <v>431</v>
      </c>
      <c r="AC1025" t="s">
        <v>432</v>
      </c>
      <c r="AD1025" t="s">
        <v>433</v>
      </c>
      <c r="AE1025" s="4" t="s">
        <v>15770</v>
      </c>
      <c r="AF1025" s="3">
        <v>16000000</v>
      </c>
      <c r="AG1025" s="15" t="s">
        <v>19447</v>
      </c>
      <c r="AH1025" t="s">
        <v>15771</v>
      </c>
      <c r="AI1025" t="s">
        <v>15772</v>
      </c>
      <c r="AJ1025" t="s">
        <v>15773</v>
      </c>
      <c r="AK1025" t="s">
        <v>15774</v>
      </c>
      <c r="AL1025" t="s">
        <v>15775</v>
      </c>
      <c r="AM1025" t="s">
        <v>15776</v>
      </c>
      <c r="AN1025" t="s">
        <v>15777</v>
      </c>
      <c r="AO1025" t="s">
        <v>15778</v>
      </c>
      <c r="AP1025" t="s">
        <v>15779</v>
      </c>
      <c r="AQ1025" t="s">
        <v>15780</v>
      </c>
      <c r="AR1025">
        <v>0.04</v>
      </c>
      <c r="AS1025" t="s">
        <v>154</v>
      </c>
      <c r="AT1025">
        <v>2</v>
      </c>
      <c r="AU1025">
        <v>0</v>
      </c>
      <c r="AV1025">
        <v>0</v>
      </c>
      <c r="AX1025">
        <v>2097.7199999999998</v>
      </c>
      <c r="AY1025">
        <v>17.349875192677391</v>
      </c>
      <c r="AZ1025">
        <v>719.60250000000008</v>
      </c>
      <c r="BA1025">
        <v>1779</v>
      </c>
      <c r="BB1025">
        <v>0</v>
      </c>
      <c r="BC1025">
        <v>0</v>
      </c>
      <c r="BD1025">
        <v>0</v>
      </c>
      <c r="BE1025">
        <v>0</v>
      </c>
      <c r="BF1025">
        <v>1970</v>
      </c>
      <c r="BJ1025" s="1"/>
    </row>
    <row r="1026" spans="1:63" x14ac:dyDescent="0.25">
      <c r="A1026">
        <v>8891</v>
      </c>
      <c r="B1026" t="s">
        <v>15781</v>
      </c>
      <c r="C1026" t="s">
        <v>15782</v>
      </c>
      <c r="D1026" t="s">
        <v>15783</v>
      </c>
      <c r="E1026" t="s">
        <v>15784</v>
      </c>
      <c r="F1026" s="1">
        <v>44926</v>
      </c>
      <c r="G1026" s="1">
        <v>45138</v>
      </c>
      <c r="H1026" t="s">
        <v>119</v>
      </c>
      <c r="I1026" t="s">
        <v>515</v>
      </c>
      <c r="K1026" t="s">
        <v>100</v>
      </c>
      <c r="L1026" t="s">
        <v>100</v>
      </c>
      <c r="M1026" t="s">
        <v>120</v>
      </c>
      <c r="N1026" t="s">
        <v>1661</v>
      </c>
      <c r="O1026" t="s">
        <v>15785</v>
      </c>
      <c r="P1026" t="s">
        <v>1960</v>
      </c>
      <c r="Q1026" t="s">
        <v>1961</v>
      </c>
      <c r="R1026" t="s">
        <v>1962</v>
      </c>
      <c r="S1026" t="s">
        <v>1963</v>
      </c>
      <c r="T1026" t="s">
        <v>1964</v>
      </c>
      <c r="U1026" t="s">
        <v>1965</v>
      </c>
      <c r="V1026" t="s">
        <v>1966</v>
      </c>
      <c r="W1026" t="s">
        <v>1967</v>
      </c>
      <c r="X1026" t="s">
        <v>1968</v>
      </c>
      <c r="Y1026" t="s">
        <v>1671</v>
      </c>
      <c r="Z1026">
        <v>470</v>
      </c>
      <c r="AA1026" t="s">
        <v>1672</v>
      </c>
      <c r="AB1026" t="s">
        <v>1673</v>
      </c>
      <c r="AC1026" t="s">
        <v>1674</v>
      </c>
      <c r="AD1026" t="s">
        <v>1675</v>
      </c>
      <c r="AE1026" s="4"/>
      <c r="AH1026" t="s">
        <v>15786</v>
      </c>
      <c r="AI1026" t="s">
        <v>15787</v>
      </c>
      <c r="AJ1026" t="s">
        <v>15788</v>
      </c>
      <c r="AK1026" t="s">
        <v>15789</v>
      </c>
      <c r="AL1026" t="s">
        <v>15790</v>
      </c>
      <c r="AM1026" t="s">
        <v>15791</v>
      </c>
      <c r="AN1026" t="s">
        <v>15792</v>
      </c>
      <c r="AO1026" t="s">
        <v>15793</v>
      </c>
      <c r="AP1026" t="s">
        <v>15794</v>
      </c>
      <c r="AQ1026" t="s">
        <v>15795</v>
      </c>
      <c r="AR1026">
        <v>0.36</v>
      </c>
      <c r="AS1026" t="s">
        <v>94</v>
      </c>
      <c r="AT1026">
        <v>0</v>
      </c>
      <c r="AU1026">
        <v>2241849.0624906053</v>
      </c>
      <c r="AV1026">
        <v>1309400.1165520127</v>
      </c>
      <c r="AW1026">
        <v>14539.990337599998</v>
      </c>
      <c r="AX1026">
        <v>14539.990337599998</v>
      </c>
      <c r="AY1026">
        <v>1274.4183384418573</v>
      </c>
      <c r="AZ1026">
        <v>7505.1298225</v>
      </c>
      <c r="BA1026">
        <v>7764.9919479999999</v>
      </c>
      <c r="BB1026">
        <v>288.71234864165314</v>
      </c>
      <c r="BC1026">
        <v>146.81278225440101</v>
      </c>
      <c r="BD1026">
        <v>168.6286509143477</v>
      </c>
      <c r="BE1026">
        <v>85.74916010700143</v>
      </c>
      <c r="BF1026">
        <v>843</v>
      </c>
      <c r="BG1026" t="s">
        <v>15796</v>
      </c>
      <c r="BH1026" t="s">
        <v>15796</v>
      </c>
      <c r="BJ1026" s="1"/>
      <c r="BK1026">
        <v>202.79812999999999</v>
      </c>
    </row>
    <row r="1027" spans="1:63" x14ac:dyDescent="0.25">
      <c r="A1027">
        <v>8892</v>
      </c>
      <c r="B1027" t="s">
        <v>15797</v>
      </c>
      <c r="C1027" t="s">
        <v>15798</v>
      </c>
      <c r="D1027" t="s">
        <v>15799</v>
      </c>
      <c r="E1027" t="s">
        <v>15800</v>
      </c>
      <c r="F1027" s="1">
        <v>44651</v>
      </c>
      <c r="G1027" s="1">
        <v>45657</v>
      </c>
      <c r="H1027" t="s">
        <v>119</v>
      </c>
      <c r="I1027" t="s">
        <v>515</v>
      </c>
      <c r="K1027" t="s">
        <v>100</v>
      </c>
      <c r="L1027" t="s">
        <v>99</v>
      </c>
      <c r="M1027" t="s">
        <v>120</v>
      </c>
      <c r="N1027" t="s">
        <v>382</v>
      </c>
      <c r="P1027" t="s">
        <v>15801</v>
      </c>
      <c r="Q1027" t="s">
        <v>15802</v>
      </c>
      <c r="R1027" t="s">
        <v>137</v>
      </c>
      <c r="S1027" t="s">
        <v>15803</v>
      </c>
      <c r="T1027" t="s">
        <v>197</v>
      </c>
      <c r="U1027" t="s">
        <v>198</v>
      </c>
      <c r="V1027" t="s">
        <v>199</v>
      </c>
      <c r="W1027" t="s">
        <v>200</v>
      </c>
      <c r="Z1027">
        <v>483</v>
      </c>
      <c r="AA1027" t="s">
        <v>201</v>
      </c>
      <c r="AB1027" t="s">
        <v>202</v>
      </c>
      <c r="AC1027" t="s">
        <v>203</v>
      </c>
      <c r="AD1027" t="s">
        <v>82</v>
      </c>
      <c r="AE1027" s="4"/>
      <c r="AR1027">
        <v>0.3</v>
      </c>
      <c r="AS1027" t="s">
        <v>154</v>
      </c>
      <c r="AT1027">
        <v>1</v>
      </c>
      <c r="AU1027">
        <v>8697.5712700316562</v>
      </c>
      <c r="AV1027">
        <v>3064.2933439507351</v>
      </c>
      <c r="AW1027">
        <v>1041.43</v>
      </c>
      <c r="AX1027">
        <v>2138.1728175000003</v>
      </c>
      <c r="AY1027">
        <v>559.08483649841014</v>
      </c>
      <c r="AZ1027">
        <v>474.45866859999995</v>
      </c>
      <c r="BA1027">
        <v>1388.992</v>
      </c>
      <c r="BB1027">
        <v>6.2617864393975315</v>
      </c>
      <c r="BC1027">
        <v>4.6674545329209556</v>
      </c>
      <c r="BD1027">
        <v>2.2061274247445164</v>
      </c>
      <c r="BE1027">
        <v>1.6444188169751344</v>
      </c>
      <c r="BF1027">
        <v>1362</v>
      </c>
      <c r="BG1027" t="s">
        <v>15804</v>
      </c>
      <c r="BH1027" t="s">
        <v>15805</v>
      </c>
      <c r="BJ1027" s="1"/>
      <c r="BK1027">
        <v>26.133790000000001</v>
      </c>
    </row>
    <row r="1028" spans="1:63" x14ac:dyDescent="0.25">
      <c r="A1028">
        <v>8893</v>
      </c>
      <c r="B1028" t="s">
        <v>15806</v>
      </c>
      <c r="C1028" t="s">
        <v>15807</v>
      </c>
      <c r="D1028" t="s">
        <v>15808</v>
      </c>
      <c r="E1028" t="s">
        <v>15809</v>
      </c>
      <c r="F1028" s="1">
        <v>44530</v>
      </c>
      <c r="G1028" s="1">
        <v>44895</v>
      </c>
      <c r="H1028" t="s">
        <v>119</v>
      </c>
      <c r="I1028" t="s">
        <v>639</v>
      </c>
      <c r="K1028" t="s">
        <v>100</v>
      </c>
      <c r="L1028" t="s">
        <v>99</v>
      </c>
      <c r="M1028" t="s">
        <v>120</v>
      </c>
      <c r="N1028" t="s">
        <v>15810</v>
      </c>
      <c r="P1028" t="s">
        <v>15811</v>
      </c>
      <c r="Q1028" t="s">
        <v>15812</v>
      </c>
      <c r="R1028" t="s">
        <v>137</v>
      </c>
      <c r="S1028" t="s">
        <v>15813</v>
      </c>
      <c r="T1028" t="s">
        <v>1178</v>
      </c>
      <c r="U1028" t="s">
        <v>1179</v>
      </c>
      <c r="V1028" t="s">
        <v>666</v>
      </c>
      <c r="W1028" t="s">
        <v>667</v>
      </c>
      <c r="Z1028">
        <v>483</v>
      </c>
      <c r="AA1028" t="s">
        <v>201</v>
      </c>
      <c r="AB1028" t="s">
        <v>202</v>
      </c>
      <c r="AC1028" t="s">
        <v>203</v>
      </c>
      <c r="AD1028" t="s">
        <v>82</v>
      </c>
      <c r="AE1028" s="4"/>
      <c r="AR1028">
        <v>0.3</v>
      </c>
      <c r="AS1028" t="s">
        <v>154</v>
      </c>
      <c r="AT1028">
        <v>1</v>
      </c>
      <c r="AU1028">
        <v>1279.2188273354075</v>
      </c>
      <c r="AV1028">
        <v>0</v>
      </c>
      <c r="AW1028">
        <v>751.39</v>
      </c>
      <c r="AX1028">
        <v>2799.8863174999997</v>
      </c>
      <c r="AY1028">
        <v>962.86832952503971</v>
      </c>
      <c r="AZ1028">
        <v>799.25757870000007</v>
      </c>
      <c r="BA1028">
        <v>1961.0708999999999</v>
      </c>
      <c r="BB1028">
        <v>0.65230626151018167</v>
      </c>
      <c r="BC1028">
        <v>0.46342992770841035</v>
      </c>
      <c r="BD1028">
        <v>0</v>
      </c>
      <c r="BE1028">
        <v>0</v>
      </c>
      <c r="BF1028">
        <v>600</v>
      </c>
      <c r="BG1028" t="s">
        <v>15814</v>
      </c>
      <c r="BH1028" t="s">
        <v>15815</v>
      </c>
      <c r="BJ1028" s="1"/>
      <c r="BK1028">
        <v>27.142510000000001</v>
      </c>
    </row>
    <row r="1029" spans="1:63" x14ac:dyDescent="0.25">
      <c r="A1029">
        <v>8894</v>
      </c>
      <c r="B1029" t="s">
        <v>15816</v>
      </c>
      <c r="C1029" t="s">
        <v>15817</v>
      </c>
      <c r="D1029" t="s">
        <v>15818</v>
      </c>
      <c r="E1029" t="s">
        <v>15819</v>
      </c>
      <c r="F1029" s="1">
        <v>44926</v>
      </c>
      <c r="G1029" s="1">
        <v>45291</v>
      </c>
      <c r="H1029" t="s">
        <v>119</v>
      </c>
      <c r="I1029" t="s">
        <v>616</v>
      </c>
      <c r="J1029" t="s">
        <v>1959</v>
      </c>
      <c r="K1029" t="s">
        <v>99</v>
      </c>
      <c r="L1029" t="s">
        <v>99</v>
      </c>
      <c r="M1029" t="s">
        <v>69</v>
      </c>
      <c r="N1029" t="s">
        <v>1661</v>
      </c>
      <c r="P1029" t="s">
        <v>1982</v>
      </c>
      <c r="Q1029" t="s">
        <v>1983</v>
      </c>
      <c r="R1029" t="s">
        <v>676</v>
      </c>
      <c r="S1029" t="s">
        <v>1984</v>
      </c>
      <c r="T1029" t="s">
        <v>11729</v>
      </c>
      <c r="U1029" t="s">
        <v>11730</v>
      </c>
      <c r="V1029" t="s">
        <v>2456</v>
      </c>
      <c r="W1029" t="s">
        <v>2457</v>
      </c>
      <c r="X1029" t="s">
        <v>2458</v>
      </c>
      <c r="Y1029" t="s">
        <v>1671</v>
      </c>
      <c r="Z1029">
        <v>470</v>
      </c>
      <c r="AA1029" t="s">
        <v>1672</v>
      </c>
      <c r="AB1029" t="s">
        <v>1673</v>
      </c>
      <c r="AC1029" t="s">
        <v>1674</v>
      </c>
      <c r="AD1029" t="s">
        <v>1675</v>
      </c>
      <c r="AE1029" s="4" t="s">
        <v>15820</v>
      </c>
      <c r="AI1029" t="s">
        <v>15821</v>
      </c>
      <c r="AJ1029" t="s">
        <v>15822</v>
      </c>
      <c r="AK1029" t="s">
        <v>15823</v>
      </c>
      <c r="AL1029" t="s">
        <v>15824</v>
      </c>
      <c r="AM1029" t="s">
        <v>1996</v>
      </c>
      <c r="AN1029" t="s">
        <v>15825</v>
      </c>
      <c r="AO1029" t="s">
        <v>15826</v>
      </c>
      <c r="AQ1029" t="s">
        <v>15827</v>
      </c>
      <c r="AR1029">
        <v>0.25</v>
      </c>
      <c r="AS1029" t="s">
        <v>94</v>
      </c>
      <c r="AT1029">
        <v>0</v>
      </c>
      <c r="AU1029">
        <v>395313.74190811941</v>
      </c>
      <c r="AV1029">
        <v>172106.74365521915</v>
      </c>
      <c r="AW1029">
        <v>5763.3047200000001</v>
      </c>
      <c r="AX1029">
        <v>6495.9677322294674</v>
      </c>
      <c r="AY1029">
        <v>549.42124742148803</v>
      </c>
      <c r="AZ1029">
        <v>13836.576175</v>
      </c>
      <c r="BA1029">
        <v>1988.0455999999999</v>
      </c>
      <c r="BB1029">
        <v>198.84540973714053</v>
      </c>
      <c r="BC1029">
        <v>24.980928298244869</v>
      </c>
      <c r="BD1029">
        <v>86.570822950549584</v>
      </c>
      <c r="BE1029">
        <v>10.875883550475514</v>
      </c>
      <c r="BF1029">
        <v>996</v>
      </c>
      <c r="BG1029" t="s">
        <v>15828</v>
      </c>
      <c r="BH1029" t="s">
        <v>15829</v>
      </c>
      <c r="BJ1029" s="1"/>
      <c r="BK1029">
        <v>22.025670000000002</v>
      </c>
    </row>
    <row r="1030" spans="1:63" x14ac:dyDescent="0.25">
      <c r="A1030">
        <v>8897</v>
      </c>
      <c r="B1030" t="s">
        <v>15830</v>
      </c>
      <c r="C1030" t="s">
        <v>15831</v>
      </c>
      <c r="D1030" t="s">
        <v>15832</v>
      </c>
      <c r="F1030" s="1">
        <v>45026</v>
      </c>
      <c r="G1030" s="1">
        <v>45392</v>
      </c>
      <c r="H1030" t="s">
        <v>98</v>
      </c>
      <c r="I1030" t="s">
        <v>515</v>
      </c>
      <c r="K1030" t="s">
        <v>303</v>
      </c>
      <c r="L1030" t="s">
        <v>303</v>
      </c>
      <c r="P1030" t="s">
        <v>15833</v>
      </c>
      <c r="Q1030" t="s">
        <v>15834</v>
      </c>
      <c r="R1030" t="s">
        <v>676</v>
      </c>
      <c r="S1030" t="s">
        <v>15835</v>
      </c>
      <c r="T1030" t="s">
        <v>3632</v>
      </c>
      <c r="U1030" t="s">
        <v>3633</v>
      </c>
      <c r="V1030" t="s">
        <v>2773</v>
      </c>
      <c r="W1030" t="s">
        <v>2774</v>
      </c>
      <c r="X1030" t="s">
        <v>2775</v>
      </c>
      <c r="Y1030" t="s">
        <v>1671</v>
      </c>
      <c r="Z1030">
        <v>465</v>
      </c>
      <c r="AA1030" t="s">
        <v>1707</v>
      </c>
      <c r="AB1030" t="s">
        <v>1708</v>
      </c>
      <c r="AC1030" t="s">
        <v>1709</v>
      </c>
      <c r="AD1030" t="s">
        <v>1675</v>
      </c>
      <c r="AE1030" s="4"/>
      <c r="AR1030">
        <v>0.09</v>
      </c>
      <c r="AS1030" t="s">
        <v>154</v>
      </c>
      <c r="AT1030">
        <v>1</v>
      </c>
      <c r="AU1030">
        <v>0</v>
      </c>
      <c r="AV1030">
        <v>0</v>
      </c>
      <c r="AX1030">
        <v>1388.6160102326719</v>
      </c>
      <c r="AY1030">
        <v>1265.0323158162532</v>
      </c>
      <c r="AZ1030">
        <v>3391.5488566666663</v>
      </c>
      <c r="BA1030">
        <v>360.69444444444423</v>
      </c>
      <c r="BB1030">
        <v>0</v>
      </c>
      <c r="BC1030">
        <v>0</v>
      </c>
      <c r="BD1030">
        <v>0</v>
      </c>
      <c r="BE1030">
        <v>0</v>
      </c>
      <c r="BF1030">
        <v>1097</v>
      </c>
      <c r="BJ1030" s="1"/>
    </row>
    <row r="1031" spans="1:63" ht="16.5" x14ac:dyDescent="0.3">
      <c r="A1031">
        <v>8899</v>
      </c>
      <c r="B1031" t="s">
        <v>15836</v>
      </c>
      <c r="C1031" t="s">
        <v>15837</v>
      </c>
      <c r="D1031" t="s">
        <v>15838</v>
      </c>
      <c r="E1031" t="s">
        <v>15839</v>
      </c>
      <c r="F1031" s="1">
        <v>45443</v>
      </c>
      <c r="G1031" s="1">
        <v>45657</v>
      </c>
      <c r="H1031" t="s">
        <v>615</v>
      </c>
      <c r="I1031" t="s">
        <v>515</v>
      </c>
      <c r="K1031" t="s">
        <v>68</v>
      </c>
      <c r="L1031" t="s">
        <v>133</v>
      </c>
      <c r="M1031" t="s">
        <v>303</v>
      </c>
      <c r="N1031" t="s">
        <v>2869</v>
      </c>
      <c r="P1031" t="s">
        <v>15833</v>
      </c>
      <c r="Q1031" t="s">
        <v>15834</v>
      </c>
      <c r="R1031" t="s">
        <v>676</v>
      </c>
      <c r="S1031" t="s">
        <v>15835</v>
      </c>
      <c r="T1031" t="s">
        <v>3632</v>
      </c>
      <c r="U1031" t="s">
        <v>3633</v>
      </c>
      <c r="V1031" t="s">
        <v>2773</v>
      </c>
      <c r="W1031" t="s">
        <v>2774</v>
      </c>
      <c r="X1031" t="s">
        <v>2775</v>
      </c>
      <c r="Y1031" t="s">
        <v>1671</v>
      </c>
      <c r="Z1031">
        <v>465</v>
      </c>
      <c r="AA1031" t="s">
        <v>1707</v>
      </c>
      <c r="AB1031" t="s">
        <v>1708</v>
      </c>
      <c r="AC1031" t="s">
        <v>1709</v>
      </c>
      <c r="AD1031" t="s">
        <v>1675</v>
      </c>
      <c r="AE1031" s="4" t="s">
        <v>15840</v>
      </c>
      <c r="AF1031" s="3">
        <v>2540327.02</v>
      </c>
      <c r="AG1031" s="15" t="s">
        <v>19447</v>
      </c>
      <c r="AH1031" t="s">
        <v>15841</v>
      </c>
      <c r="AI1031" t="s">
        <v>15842</v>
      </c>
      <c r="AJ1031" t="s">
        <v>15843</v>
      </c>
      <c r="AK1031" t="s">
        <v>15844</v>
      </c>
      <c r="AL1031" t="s">
        <v>15845</v>
      </c>
      <c r="AM1031" t="s">
        <v>15846</v>
      </c>
      <c r="AN1031" t="s">
        <v>15847</v>
      </c>
      <c r="AO1031" t="s">
        <v>15848</v>
      </c>
      <c r="AP1031" t="s">
        <v>15849</v>
      </c>
      <c r="AQ1031" t="s">
        <v>15850</v>
      </c>
      <c r="AR1031">
        <v>0.56000000000000005</v>
      </c>
      <c r="AS1031" t="s">
        <v>94</v>
      </c>
      <c r="AT1031">
        <v>0</v>
      </c>
      <c r="AU1031">
        <v>74516.029572899381</v>
      </c>
      <c r="AV1031">
        <v>56448.587145234458</v>
      </c>
      <c r="AW1031">
        <v>4274.2576275000001</v>
      </c>
      <c r="AX1031">
        <v>2458.5363043993389</v>
      </c>
      <c r="AY1031">
        <v>1265.0323158162532</v>
      </c>
      <c r="AZ1031">
        <v>3391.5488566666663</v>
      </c>
      <c r="BA1031">
        <v>414.3103979666667</v>
      </c>
      <c r="BB1031">
        <v>179.85556225140783</v>
      </c>
      <c r="BC1031">
        <v>19.579291977805536</v>
      </c>
      <c r="BD1031">
        <v>136.24709257182587</v>
      </c>
      <c r="BE1031">
        <v>14.832021724532444</v>
      </c>
      <c r="BF1031">
        <v>1362</v>
      </c>
      <c r="BG1031" t="s">
        <v>15851</v>
      </c>
      <c r="BI1031">
        <v>6879</v>
      </c>
      <c r="BJ1031" s="1">
        <v>44712</v>
      </c>
    </row>
    <row r="1032" spans="1:63" ht="45" x14ac:dyDescent="0.25">
      <c r="A1032">
        <v>8900</v>
      </c>
      <c r="B1032" t="s">
        <v>15852</v>
      </c>
      <c r="C1032" t="s">
        <v>15853</v>
      </c>
      <c r="D1032" t="s">
        <v>15854</v>
      </c>
      <c r="E1032" t="s">
        <v>15855</v>
      </c>
      <c r="F1032" s="1">
        <v>45199</v>
      </c>
      <c r="G1032" s="1">
        <v>45565</v>
      </c>
      <c r="H1032" t="s">
        <v>119</v>
      </c>
      <c r="I1032" t="s">
        <v>515</v>
      </c>
      <c r="K1032" t="s">
        <v>99</v>
      </c>
      <c r="L1032" t="s">
        <v>99</v>
      </c>
      <c r="M1032" t="s">
        <v>303</v>
      </c>
      <c r="N1032" t="s">
        <v>2869</v>
      </c>
      <c r="O1032" t="s">
        <v>15856</v>
      </c>
      <c r="P1032" t="s">
        <v>4406</v>
      </c>
      <c r="Q1032" t="s">
        <v>4407</v>
      </c>
      <c r="R1032" t="s">
        <v>817</v>
      </c>
      <c r="S1032" t="s">
        <v>4408</v>
      </c>
      <c r="T1032" t="s">
        <v>3688</v>
      </c>
      <c r="U1032" t="s">
        <v>3689</v>
      </c>
      <c r="V1032" t="s">
        <v>3690</v>
      </c>
      <c r="W1032" t="s">
        <v>3691</v>
      </c>
      <c r="X1032" t="s">
        <v>3692</v>
      </c>
      <c r="Y1032" t="s">
        <v>1671</v>
      </c>
      <c r="Z1032">
        <v>465</v>
      </c>
      <c r="AA1032" t="s">
        <v>1707</v>
      </c>
      <c r="AB1032" t="s">
        <v>1708</v>
      </c>
      <c r="AC1032" t="s">
        <v>1709</v>
      </c>
      <c r="AD1032" t="s">
        <v>1675</v>
      </c>
      <c r="AE1032" s="4" t="s">
        <v>15857</v>
      </c>
      <c r="AH1032" t="s">
        <v>15858</v>
      </c>
      <c r="AI1032" t="s">
        <v>15859</v>
      </c>
      <c r="AJ1032" t="s">
        <v>15860</v>
      </c>
      <c r="AK1032" t="s">
        <v>15861</v>
      </c>
      <c r="AL1032" t="s">
        <v>15862</v>
      </c>
      <c r="AM1032" t="s">
        <v>15863</v>
      </c>
      <c r="AN1032" t="s">
        <v>15864</v>
      </c>
      <c r="AO1032" t="s">
        <v>15865</v>
      </c>
      <c r="AP1032" t="s">
        <v>15866</v>
      </c>
      <c r="AQ1032" t="s">
        <v>15867</v>
      </c>
      <c r="AR1032">
        <v>0.25</v>
      </c>
      <c r="AS1032" t="s">
        <v>94</v>
      </c>
      <c r="AT1032">
        <v>0</v>
      </c>
      <c r="AU1032">
        <v>73201.534794453095</v>
      </c>
      <c r="AV1032">
        <v>28725.816126830152</v>
      </c>
      <c r="AW1032">
        <v>12239.856</v>
      </c>
      <c r="AX1032">
        <v>7547.6048326400969</v>
      </c>
      <c r="AY1032">
        <v>51.413429805980158</v>
      </c>
      <c r="AZ1032">
        <v>531.21501833333332</v>
      </c>
      <c r="BA1032">
        <v>7315.1911</v>
      </c>
      <c r="BB1032">
        <v>10.006783663444292</v>
      </c>
      <c r="BC1032">
        <v>9.3293074167313073</v>
      </c>
      <c r="BD1032">
        <v>3.9268715928460369</v>
      </c>
      <c r="BE1032">
        <v>3.6610157177196747</v>
      </c>
      <c r="BF1032">
        <v>1270</v>
      </c>
      <c r="BG1032" t="s">
        <v>15868</v>
      </c>
      <c r="BH1032" t="s">
        <v>15868</v>
      </c>
      <c r="BI1032">
        <v>6380</v>
      </c>
      <c r="BJ1032" s="1">
        <v>44773</v>
      </c>
      <c r="BK1032">
        <v>46.697870000000002</v>
      </c>
    </row>
    <row r="1033" spans="1:63" ht="30.75" x14ac:dyDescent="0.3">
      <c r="A1033">
        <v>8901</v>
      </c>
      <c r="B1033" t="s">
        <v>15869</v>
      </c>
      <c r="C1033" t="s">
        <v>15870</v>
      </c>
      <c r="D1033" t="s">
        <v>15871</v>
      </c>
      <c r="E1033" t="s">
        <v>15872</v>
      </c>
      <c r="F1033" s="1">
        <v>45412</v>
      </c>
      <c r="G1033" s="1">
        <v>45596</v>
      </c>
      <c r="H1033" t="s">
        <v>119</v>
      </c>
      <c r="I1033" t="s">
        <v>515</v>
      </c>
      <c r="J1033" t="s">
        <v>2992</v>
      </c>
      <c r="K1033" t="s">
        <v>99</v>
      </c>
      <c r="L1033" t="s">
        <v>99</v>
      </c>
      <c r="M1033" t="s">
        <v>120</v>
      </c>
      <c r="N1033" t="s">
        <v>3686</v>
      </c>
      <c r="P1033" t="s">
        <v>3022</v>
      </c>
      <c r="Q1033" t="s">
        <v>3023</v>
      </c>
      <c r="R1033" t="s">
        <v>817</v>
      </c>
      <c r="S1033" t="s">
        <v>3024</v>
      </c>
      <c r="T1033" t="s">
        <v>3688</v>
      </c>
      <c r="U1033" t="s">
        <v>3689</v>
      </c>
      <c r="V1033" t="s">
        <v>3690</v>
      </c>
      <c r="W1033" t="s">
        <v>3691</v>
      </c>
      <c r="X1033" t="s">
        <v>3692</v>
      </c>
      <c r="Y1033" t="s">
        <v>1671</v>
      </c>
      <c r="Z1033">
        <v>465</v>
      </c>
      <c r="AA1033" t="s">
        <v>1707</v>
      </c>
      <c r="AB1033" t="s">
        <v>1708</v>
      </c>
      <c r="AC1033" t="s">
        <v>1709</v>
      </c>
      <c r="AD1033" t="s">
        <v>1675</v>
      </c>
      <c r="AE1033" s="4" t="s">
        <v>15873</v>
      </c>
      <c r="AF1033" s="3">
        <v>14000000</v>
      </c>
      <c r="AG1033" s="15" t="s">
        <v>19447</v>
      </c>
      <c r="AH1033" t="s">
        <v>15874</v>
      </c>
      <c r="AI1033" t="s">
        <v>15875</v>
      </c>
      <c r="AJ1033" t="s">
        <v>15876</v>
      </c>
      <c r="AK1033" t="s">
        <v>15877</v>
      </c>
      <c r="AL1033" t="s">
        <v>15878</v>
      </c>
      <c r="AM1033" t="s">
        <v>15879</v>
      </c>
      <c r="AN1033" t="s">
        <v>15880</v>
      </c>
      <c r="AO1033" t="s">
        <v>15881</v>
      </c>
      <c r="AP1033" t="s">
        <v>15882</v>
      </c>
      <c r="AQ1033" t="s">
        <v>15883</v>
      </c>
      <c r="AR1033">
        <v>0.25</v>
      </c>
      <c r="AS1033" t="s">
        <v>94</v>
      </c>
      <c r="AT1033">
        <v>0</v>
      </c>
      <c r="AU1033">
        <v>73925.600717992609</v>
      </c>
      <c r="AV1033">
        <v>31825.571956900392</v>
      </c>
      <c r="AW1033">
        <v>4458.3385600000001</v>
      </c>
      <c r="AX1033">
        <v>1940.2136326400957</v>
      </c>
      <c r="AY1033">
        <v>51.413429805980158</v>
      </c>
      <c r="AZ1033">
        <v>489.92620833333325</v>
      </c>
      <c r="BA1033">
        <v>1742.3651</v>
      </c>
      <c r="BB1033">
        <v>42.428306626431286</v>
      </c>
      <c r="BC1033">
        <v>33.116466673512569</v>
      </c>
      <c r="BD1033">
        <v>18.265730848775831</v>
      </c>
      <c r="BE1033">
        <v>14.256908064862692</v>
      </c>
      <c r="BF1033">
        <v>1301</v>
      </c>
      <c r="BG1033" t="s">
        <v>15884</v>
      </c>
      <c r="BH1033" t="s">
        <v>15884</v>
      </c>
      <c r="BJ1033" s="1"/>
      <c r="BK1033">
        <v>5.4090600000000002</v>
      </c>
    </row>
    <row r="1034" spans="1:63" ht="45.75" x14ac:dyDescent="0.3">
      <c r="A1034">
        <v>8902</v>
      </c>
      <c r="B1034" t="s">
        <v>15885</v>
      </c>
      <c r="C1034" t="s">
        <v>15886</v>
      </c>
      <c r="D1034" t="s">
        <v>15887</v>
      </c>
      <c r="E1034" t="s">
        <v>15888</v>
      </c>
      <c r="F1034" s="1">
        <v>45138</v>
      </c>
      <c r="G1034" s="1">
        <v>45961</v>
      </c>
      <c r="H1034" t="s">
        <v>119</v>
      </c>
      <c r="I1034" t="s">
        <v>66</v>
      </c>
      <c r="K1034" t="s">
        <v>303</v>
      </c>
      <c r="L1034" t="s">
        <v>99</v>
      </c>
      <c r="M1034" t="s">
        <v>303</v>
      </c>
      <c r="N1034" t="s">
        <v>2846</v>
      </c>
      <c r="O1034" t="s">
        <v>15889</v>
      </c>
      <c r="P1034" t="s">
        <v>15890</v>
      </c>
      <c r="Q1034" t="s">
        <v>15891</v>
      </c>
      <c r="R1034" t="s">
        <v>817</v>
      </c>
      <c r="S1034" t="s">
        <v>15892</v>
      </c>
      <c r="T1034" t="s">
        <v>2851</v>
      </c>
      <c r="U1034" t="s">
        <v>2852</v>
      </c>
      <c r="V1034" t="s">
        <v>2773</v>
      </c>
      <c r="W1034" t="s">
        <v>2774</v>
      </c>
      <c r="X1034" t="s">
        <v>2775</v>
      </c>
      <c r="Y1034" t="s">
        <v>1671</v>
      </c>
      <c r="Z1034">
        <v>465</v>
      </c>
      <c r="AA1034" t="s">
        <v>1707</v>
      </c>
      <c r="AB1034" t="s">
        <v>1708</v>
      </c>
      <c r="AC1034" t="s">
        <v>1709</v>
      </c>
      <c r="AD1034" t="s">
        <v>1675</v>
      </c>
      <c r="AE1034" s="4" t="s">
        <v>15893</v>
      </c>
      <c r="AF1034" s="3">
        <v>3200000</v>
      </c>
      <c r="AG1034" s="15" t="s">
        <v>19447</v>
      </c>
      <c r="AH1034" t="s">
        <v>15894</v>
      </c>
      <c r="AI1034" t="s">
        <v>15895</v>
      </c>
      <c r="AJ1034" t="s">
        <v>15896</v>
      </c>
      <c r="AK1034" t="s">
        <v>15897</v>
      </c>
      <c r="AL1034" t="s">
        <v>15898</v>
      </c>
      <c r="AM1034" t="s">
        <v>15899</v>
      </c>
      <c r="AN1034" t="s">
        <v>15900</v>
      </c>
      <c r="AO1034" t="s">
        <v>15901</v>
      </c>
      <c r="AP1034" t="s">
        <v>15902</v>
      </c>
      <c r="AQ1034" t="s">
        <v>15903</v>
      </c>
      <c r="AR1034">
        <v>0.15</v>
      </c>
      <c r="AS1034" t="s">
        <v>94</v>
      </c>
      <c r="AT1034">
        <v>0</v>
      </c>
      <c r="AU1034">
        <v>89092.869772301143</v>
      </c>
      <c r="AV1034">
        <v>27749.987536896981</v>
      </c>
      <c r="AW1034">
        <v>4477.5551999999998</v>
      </c>
      <c r="AX1034">
        <v>2497.7209941556871</v>
      </c>
      <c r="AY1034">
        <v>597.97324837809083</v>
      </c>
      <c r="AZ1034">
        <v>1783.95165</v>
      </c>
      <c r="BA1034">
        <v>1874.4056</v>
      </c>
      <c r="BB1034">
        <v>47.531265256730521</v>
      </c>
      <c r="BC1034">
        <v>24.3532448265683</v>
      </c>
      <c r="BD1034">
        <v>14.804686636071178</v>
      </c>
      <c r="BE1034">
        <v>7.5853684155359566</v>
      </c>
      <c r="BF1034">
        <v>1666</v>
      </c>
      <c r="BG1034" t="s">
        <v>15904</v>
      </c>
      <c r="BH1034" t="s">
        <v>15904</v>
      </c>
      <c r="BJ1034" s="1"/>
      <c r="BK1034">
        <v>17.522169999999999</v>
      </c>
    </row>
    <row r="1035" spans="1:63" ht="30.75" x14ac:dyDescent="0.3">
      <c r="A1035">
        <v>8903</v>
      </c>
      <c r="B1035" t="s">
        <v>15905</v>
      </c>
      <c r="C1035" t="s">
        <v>15906</v>
      </c>
      <c r="D1035" t="s">
        <v>15907</v>
      </c>
      <c r="E1035" t="s">
        <v>15908</v>
      </c>
      <c r="F1035" s="1">
        <v>45382</v>
      </c>
      <c r="G1035" s="1">
        <v>45382</v>
      </c>
      <c r="H1035" t="s">
        <v>98</v>
      </c>
      <c r="I1035" t="s">
        <v>639</v>
      </c>
      <c r="K1035" t="s">
        <v>69</v>
      </c>
      <c r="L1035" t="s">
        <v>120</v>
      </c>
      <c r="P1035" t="s">
        <v>15890</v>
      </c>
      <c r="Q1035" t="s">
        <v>15891</v>
      </c>
      <c r="R1035" t="s">
        <v>817</v>
      </c>
      <c r="S1035" t="s">
        <v>15892</v>
      </c>
      <c r="T1035" t="s">
        <v>2851</v>
      </c>
      <c r="U1035" t="s">
        <v>2852</v>
      </c>
      <c r="V1035" t="s">
        <v>2773</v>
      </c>
      <c r="W1035" t="s">
        <v>2774</v>
      </c>
      <c r="X1035" t="s">
        <v>2775</v>
      </c>
      <c r="Y1035" t="s">
        <v>1671</v>
      </c>
      <c r="Z1035">
        <v>465</v>
      </c>
      <c r="AA1035" t="s">
        <v>1707</v>
      </c>
      <c r="AB1035" t="s">
        <v>1708</v>
      </c>
      <c r="AC1035" t="s">
        <v>1709</v>
      </c>
      <c r="AD1035" t="s">
        <v>1675</v>
      </c>
      <c r="AE1035" s="4" t="s">
        <v>15909</v>
      </c>
      <c r="AF1035" s="14">
        <v>12000000</v>
      </c>
      <c r="AG1035" s="15" t="s">
        <v>19447</v>
      </c>
      <c r="AH1035" t="s">
        <v>15910</v>
      </c>
      <c r="AI1035" t="s">
        <v>15911</v>
      </c>
      <c r="AJ1035" t="s">
        <v>15912</v>
      </c>
      <c r="AK1035" t="s">
        <v>15913</v>
      </c>
      <c r="AL1035" t="s">
        <v>15914</v>
      </c>
      <c r="AM1035" t="s">
        <v>15915</v>
      </c>
      <c r="AN1035" t="s">
        <v>15916</v>
      </c>
      <c r="AO1035" t="s">
        <v>15917</v>
      </c>
      <c r="AP1035" t="s">
        <v>15918</v>
      </c>
      <c r="AQ1035" t="s">
        <v>15919</v>
      </c>
      <c r="AR1035">
        <v>0</v>
      </c>
      <c r="AS1035" t="s">
        <v>154</v>
      </c>
      <c r="AT1035">
        <v>2</v>
      </c>
      <c r="AU1035">
        <v>0</v>
      </c>
      <c r="AV1035">
        <v>0</v>
      </c>
      <c r="AX1035">
        <v>861.73471770512697</v>
      </c>
      <c r="AY1035">
        <v>189.35281292036524</v>
      </c>
      <c r="AZ1035">
        <v>1301.2349750000001</v>
      </c>
      <c r="BA1035">
        <v>585.57708333333335</v>
      </c>
      <c r="BB1035">
        <v>0</v>
      </c>
      <c r="BC1035">
        <v>0</v>
      </c>
      <c r="BD1035">
        <v>0</v>
      </c>
      <c r="BE1035">
        <v>0</v>
      </c>
      <c r="BF1035">
        <v>1087</v>
      </c>
      <c r="BJ1035" s="1"/>
    </row>
    <row r="1036" spans="1:63" ht="90" x14ac:dyDescent="0.25">
      <c r="A1036">
        <v>8904</v>
      </c>
      <c r="B1036" t="s">
        <v>15920</v>
      </c>
      <c r="C1036" t="s">
        <v>15921</v>
      </c>
      <c r="D1036" t="s">
        <v>15922</v>
      </c>
      <c r="E1036" t="s">
        <v>15923</v>
      </c>
      <c r="F1036" s="1">
        <v>45077</v>
      </c>
      <c r="G1036" s="1">
        <v>45443</v>
      </c>
      <c r="H1036" t="s">
        <v>119</v>
      </c>
      <c r="I1036" t="s">
        <v>639</v>
      </c>
      <c r="K1036" t="s">
        <v>120</v>
      </c>
      <c r="L1036" t="s">
        <v>99</v>
      </c>
      <c r="M1036" t="s">
        <v>303</v>
      </c>
      <c r="N1036" t="s">
        <v>2812</v>
      </c>
      <c r="P1036" t="s">
        <v>3921</v>
      </c>
      <c r="Q1036" t="s">
        <v>3922</v>
      </c>
      <c r="R1036" t="s">
        <v>817</v>
      </c>
      <c r="S1036" t="s">
        <v>3923</v>
      </c>
      <c r="T1036" t="s">
        <v>2851</v>
      </c>
      <c r="U1036" t="s">
        <v>2852</v>
      </c>
      <c r="V1036" t="s">
        <v>2773</v>
      </c>
      <c r="W1036" t="s">
        <v>2774</v>
      </c>
      <c r="X1036" t="s">
        <v>2775</v>
      </c>
      <c r="Y1036" t="s">
        <v>1671</v>
      </c>
      <c r="Z1036">
        <v>465</v>
      </c>
      <c r="AA1036" t="s">
        <v>1707</v>
      </c>
      <c r="AB1036" t="s">
        <v>1708</v>
      </c>
      <c r="AC1036" t="s">
        <v>1709</v>
      </c>
      <c r="AD1036" t="s">
        <v>1675</v>
      </c>
      <c r="AE1036" s="4" t="s">
        <v>15924</v>
      </c>
      <c r="AH1036" t="s">
        <v>15925</v>
      </c>
      <c r="AI1036" t="s">
        <v>15926</v>
      </c>
      <c r="AJ1036" t="s">
        <v>15927</v>
      </c>
      <c r="AK1036" t="s">
        <v>15928</v>
      </c>
      <c r="AL1036" t="s">
        <v>15929</v>
      </c>
      <c r="AM1036" t="s">
        <v>3945</v>
      </c>
      <c r="AN1036" t="s">
        <v>15930</v>
      </c>
      <c r="AO1036" t="s">
        <v>15931</v>
      </c>
      <c r="AP1036" t="s">
        <v>15932</v>
      </c>
      <c r="AQ1036" t="s">
        <v>15933</v>
      </c>
      <c r="AR1036">
        <v>0.1</v>
      </c>
      <c r="AS1036" t="s">
        <v>94</v>
      </c>
      <c r="AT1036">
        <v>0</v>
      </c>
      <c r="AU1036">
        <v>14217.298067629568</v>
      </c>
      <c r="AV1036">
        <v>3012.0534947059218</v>
      </c>
      <c r="AW1036">
        <v>2286.7882528</v>
      </c>
      <c r="AX1036">
        <v>1201.0557672853402</v>
      </c>
      <c r="AY1036">
        <v>169.83359108760311</v>
      </c>
      <c r="AZ1036">
        <v>601.84245999999996</v>
      </c>
      <c r="BA1036">
        <v>973.08383400000002</v>
      </c>
      <c r="BB1036">
        <v>14.610558279636953</v>
      </c>
      <c r="BC1036">
        <v>9.0272783696565604</v>
      </c>
      <c r="BD1036">
        <v>3.095368959449718</v>
      </c>
      <c r="BE1036">
        <v>1.912504417623192</v>
      </c>
      <c r="BF1036">
        <v>1148</v>
      </c>
      <c r="BG1036" t="s">
        <v>15934</v>
      </c>
      <c r="BH1036" t="s">
        <v>15934</v>
      </c>
      <c r="BJ1036" s="1"/>
      <c r="BK1036">
        <v>11.832319999999999</v>
      </c>
    </row>
    <row r="1037" spans="1:63" ht="60" x14ac:dyDescent="0.25">
      <c r="A1037">
        <v>8905</v>
      </c>
      <c r="B1037" t="s">
        <v>15935</v>
      </c>
      <c r="C1037" t="s">
        <v>15936</v>
      </c>
      <c r="D1037" t="s">
        <v>15937</v>
      </c>
      <c r="E1037" t="s">
        <v>15938</v>
      </c>
      <c r="F1037" s="1">
        <v>45657</v>
      </c>
      <c r="G1037" s="1">
        <v>45839</v>
      </c>
      <c r="H1037" t="s">
        <v>119</v>
      </c>
      <c r="I1037" t="s">
        <v>515</v>
      </c>
      <c r="K1037" t="s">
        <v>99</v>
      </c>
      <c r="L1037" t="s">
        <v>99</v>
      </c>
      <c r="M1037" t="s">
        <v>69</v>
      </c>
      <c r="N1037" t="s">
        <v>2812</v>
      </c>
      <c r="P1037" t="s">
        <v>4062</v>
      </c>
      <c r="Q1037" t="s">
        <v>4063</v>
      </c>
      <c r="R1037" t="s">
        <v>817</v>
      </c>
      <c r="S1037" t="s">
        <v>4064</v>
      </c>
      <c r="T1037" t="s">
        <v>2851</v>
      </c>
      <c r="U1037" t="s">
        <v>2852</v>
      </c>
      <c r="V1037" t="s">
        <v>2773</v>
      </c>
      <c r="W1037" t="s">
        <v>2774</v>
      </c>
      <c r="X1037" t="s">
        <v>2775</v>
      </c>
      <c r="Y1037" t="s">
        <v>1671</v>
      </c>
      <c r="Z1037">
        <v>465</v>
      </c>
      <c r="AA1037" t="s">
        <v>1707</v>
      </c>
      <c r="AB1037" t="s">
        <v>1708</v>
      </c>
      <c r="AC1037" t="s">
        <v>1709</v>
      </c>
      <c r="AD1037" t="s">
        <v>1675</v>
      </c>
      <c r="AE1037" s="4" t="s">
        <v>4065</v>
      </c>
      <c r="AH1037" t="s">
        <v>15939</v>
      </c>
      <c r="AI1037" t="s">
        <v>15940</v>
      </c>
      <c r="AJ1037" t="s">
        <v>4068</v>
      </c>
      <c r="AK1037" t="s">
        <v>15941</v>
      </c>
      <c r="AL1037" t="s">
        <v>4070</v>
      </c>
      <c r="AM1037" t="s">
        <v>4071</v>
      </c>
      <c r="AN1037" t="s">
        <v>15942</v>
      </c>
      <c r="AO1037" t="s">
        <v>15943</v>
      </c>
      <c r="AP1037" t="s">
        <v>4074</v>
      </c>
      <c r="AQ1037" t="s">
        <v>15944</v>
      </c>
      <c r="AR1037">
        <v>0.25</v>
      </c>
      <c r="AS1037" t="s">
        <v>94</v>
      </c>
      <c r="AT1037">
        <v>0</v>
      </c>
      <c r="AU1037">
        <v>23314.504010278048</v>
      </c>
      <c r="AV1037">
        <v>9532.3228768848403</v>
      </c>
      <c r="AW1037">
        <v>3513.0315999999998</v>
      </c>
      <c r="AX1037">
        <v>1631.54863048534</v>
      </c>
      <c r="AY1037">
        <v>169.83359108760311</v>
      </c>
      <c r="AZ1037">
        <v>608.60379</v>
      </c>
      <c r="BA1037">
        <v>1387.3652500000001</v>
      </c>
      <c r="BB1037">
        <v>16.804878174855578</v>
      </c>
      <c r="BC1037">
        <v>11.680794412661857</v>
      </c>
      <c r="BD1037">
        <v>6.8708098872195622</v>
      </c>
      <c r="BE1037">
        <v>4.7757869415072891</v>
      </c>
      <c r="BF1037">
        <v>1544</v>
      </c>
      <c r="BG1037" t="s">
        <v>15945</v>
      </c>
      <c r="BH1037" t="s">
        <v>15945</v>
      </c>
      <c r="BJ1037" s="1"/>
      <c r="BK1037">
        <v>18.59365</v>
      </c>
    </row>
    <row r="1038" spans="1:63" x14ac:dyDescent="0.25">
      <c r="A1038">
        <v>8906</v>
      </c>
      <c r="B1038" t="s">
        <v>15946</v>
      </c>
      <c r="C1038" t="s">
        <v>15947</v>
      </c>
      <c r="D1038" t="s">
        <v>15948</v>
      </c>
      <c r="F1038" s="1">
        <v>45016</v>
      </c>
      <c r="G1038" s="1">
        <v>45382</v>
      </c>
      <c r="H1038" t="s">
        <v>98</v>
      </c>
      <c r="I1038" t="s">
        <v>515</v>
      </c>
      <c r="K1038" t="s">
        <v>303</v>
      </c>
      <c r="L1038" t="s">
        <v>99</v>
      </c>
      <c r="P1038" t="s">
        <v>4062</v>
      </c>
      <c r="Q1038" t="s">
        <v>4063</v>
      </c>
      <c r="R1038" t="s">
        <v>817</v>
      </c>
      <c r="S1038" t="s">
        <v>4064</v>
      </c>
      <c r="T1038" t="s">
        <v>2851</v>
      </c>
      <c r="U1038" t="s">
        <v>2852</v>
      </c>
      <c r="V1038" t="s">
        <v>2773</v>
      </c>
      <c r="W1038" t="s">
        <v>2774</v>
      </c>
      <c r="X1038" t="s">
        <v>2775</v>
      </c>
      <c r="Y1038" t="s">
        <v>1671</v>
      </c>
      <c r="Z1038">
        <v>465</v>
      </c>
      <c r="AA1038" t="s">
        <v>1707</v>
      </c>
      <c r="AB1038" t="s">
        <v>1708</v>
      </c>
      <c r="AC1038" t="s">
        <v>1709</v>
      </c>
      <c r="AD1038" t="s">
        <v>1675</v>
      </c>
      <c r="AE1038" s="4"/>
      <c r="AR1038">
        <v>0.15</v>
      </c>
      <c r="AS1038" t="s">
        <v>94</v>
      </c>
      <c r="AT1038">
        <v>0</v>
      </c>
      <c r="AU1038">
        <v>0</v>
      </c>
      <c r="AV1038">
        <v>0</v>
      </c>
      <c r="AX1038">
        <v>835.67708048533996</v>
      </c>
      <c r="AY1038">
        <v>169.83359108760311</v>
      </c>
      <c r="AZ1038">
        <v>590.01013999999998</v>
      </c>
      <c r="BA1038">
        <v>565.80562499999985</v>
      </c>
      <c r="BB1038">
        <v>0</v>
      </c>
      <c r="BC1038">
        <v>0</v>
      </c>
      <c r="BD1038">
        <v>0</v>
      </c>
      <c r="BE1038">
        <v>0</v>
      </c>
      <c r="BF1038">
        <v>1087</v>
      </c>
      <c r="BJ1038" s="1"/>
    </row>
    <row r="1039" spans="1:63" x14ac:dyDescent="0.25">
      <c r="A1039">
        <v>8907</v>
      </c>
      <c r="B1039" t="s">
        <v>15949</v>
      </c>
      <c r="C1039" t="s">
        <v>15950</v>
      </c>
      <c r="D1039" t="s">
        <v>15951</v>
      </c>
      <c r="E1039" t="s">
        <v>15952</v>
      </c>
      <c r="F1039" s="1">
        <v>44439</v>
      </c>
      <c r="G1039" s="1">
        <v>44439</v>
      </c>
      <c r="H1039" t="s">
        <v>98</v>
      </c>
      <c r="I1039" t="s">
        <v>66</v>
      </c>
      <c r="K1039" t="s">
        <v>120</v>
      </c>
      <c r="L1039" t="s">
        <v>69</v>
      </c>
      <c r="M1039" t="s">
        <v>69</v>
      </c>
      <c r="P1039" t="s">
        <v>15953</v>
      </c>
      <c r="Q1039" t="s">
        <v>15954</v>
      </c>
      <c r="R1039" t="s">
        <v>1962</v>
      </c>
      <c r="S1039" t="s">
        <v>15955</v>
      </c>
      <c r="T1039" t="s">
        <v>2996</v>
      </c>
      <c r="U1039" t="s">
        <v>2997</v>
      </c>
      <c r="V1039" t="s">
        <v>2773</v>
      </c>
      <c r="W1039" t="s">
        <v>2774</v>
      </c>
      <c r="X1039" t="s">
        <v>2775</v>
      </c>
      <c r="Y1039" t="s">
        <v>1671</v>
      </c>
      <c r="Z1039">
        <v>465</v>
      </c>
      <c r="AA1039" t="s">
        <v>1707</v>
      </c>
      <c r="AB1039" t="s">
        <v>1708</v>
      </c>
      <c r="AC1039" t="s">
        <v>1709</v>
      </c>
      <c r="AD1039" t="s">
        <v>1675</v>
      </c>
      <c r="AE1039" s="4"/>
      <c r="AH1039" t="s">
        <v>15956</v>
      </c>
      <c r="AQ1039" t="s">
        <v>15956</v>
      </c>
      <c r="AR1039">
        <v>0</v>
      </c>
      <c r="AS1039" t="s">
        <v>154</v>
      </c>
      <c r="AT1039">
        <v>3</v>
      </c>
      <c r="AU1039">
        <v>0</v>
      </c>
      <c r="AV1039">
        <v>0</v>
      </c>
      <c r="AX1039">
        <v>714.06281726294094</v>
      </c>
      <c r="AY1039">
        <v>204.53375891828392</v>
      </c>
      <c r="AZ1039">
        <v>935.69470333333322</v>
      </c>
      <c r="BA1039">
        <v>416.2037037037033</v>
      </c>
      <c r="BB1039">
        <v>0</v>
      </c>
      <c r="BC1039">
        <v>0</v>
      </c>
      <c r="BD1039">
        <v>0</v>
      </c>
      <c r="BE1039">
        <v>0</v>
      </c>
      <c r="BF1039">
        <v>144</v>
      </c>
      <c r="BJ1039" s="1"/>
    </row>
    <row r="1040" spans="1:63" ht="45" x14ac:dyDescent="0.25">
      <c r="A1040">
        <v>8908</v>
      </c>
      <c r="B1040" t="s">
        <v>15957</v>
      </c>
      <c r="C1040" t="s">
        <v>15958</v>
      </c>
      <c r="D1040" t="s">
        <v>15959</v>
      </c>
      <c r="E1040" t="s">
        <v>15960</v>
      </c>
      <c r="F1040" s="1">
        <v>44469</v>
      </c>
      <c r="G1040" s="1">
        <v>44592</v>
      </c>
      <c r="H1040" t="s">
        <v>119</v>
      </c>
      <c r="I1040" t="s">
        <v>66</v>
      </c>
      <c r="K1040" t="s">
        <v>133</v>
      </c>
      <c r="L1040" t="s">
        <v>100</v>
      </c>
      <c r="M1040" t="s">
        <v>69</v>
      </c>
      <c r="N1040" t="s">
        <v>2846</v>
      </c>
      <c r="O1040" t="s">
        <v>15961</v>
      </c>
      <c r="P1040" t="s">
        <v>3106</v>
      </c>
      <c r="Q1040" t="s">
        <v>3107</v>
      </c>
      <c r="R1040" t="s">
        <v>817</v>
      </c>
      <c r="S1040" t="s">
        <v>3108</v>
      </c>
      <c r="T1040" t="s">
        <v>2943</v>
      </c>
      <c r="U1040" t="s">
        <v>2944</v>
      </c>
      <c r="V1040" t="s">
        <v>2773</v>
      </c>
      <c r="W1040" t="s">
        <v>2774</v>
      </c>
      <c r="X1040" t="s">
        <v>2775</v>
      </c>
      <c r="Y1040" t="s">
        <v>1671</v>
      </c>
      <c r="Z1040">
        <v>465</v>
      </c>
      <c r="AA1040" t="s">
        <v>1707</v>
      </c>
      <c r="AB1040" t="s">
        <v>1708</v>
      </c>
      <c r="AC1040" t="s">
        <v>1709</v>
      </c>
      <c r="AD1040" t="s">
        <v>1675</v>
      </c>
      <c r="AE1040" s="4" t="s">
        <v>15962</v>
      </c>
      <c r="AF1040" s="2">
        <v>1982363</v>
      </c>
      <c r="AG1040" s="15" t="s">
        <v>19447</v>
      </c>
      <c r="AH1040" t="s">
        <v>15963</v>
      </c>
      <c r="AI1040" t="s">
        <v>15964</v>
      </c>
      <c r="AJ1040" t="s">
        <v>15965</v>
      </c>
      <c r="AK1040" t="s">
        <v>15966</v>
      </c>
      <c r="AL1040" t="s">
        <v>15967</v>
      </c>
      <c r="AM1040" t="s">
        <v>15968</v>
      </c>
      <c r="AN1040" t="s">
        <v>15969</v>
      </c>
      <c r="AO1040" t="s">
        <v>15970</v>
      </c>
      <c r="AP1040" t="s">
        <v>15971</v>
      </c>
      <c r="AQ1040" t="s">
        <v>15972</v>
      </c>
      <c r="AR1040">
        <v>0.42</v>
      </c>
      <c r="AS1040" t="s">
        <v>94</v>
      </c>
      <c r="AT1040">
        <v>0</v>
      </c>
      <c r="AU1040">
        <v>58716.020537945842</v>
      </c>
      <c r="AV1040">
        <v>36627.311756597897</v>
      </c>
      <c r="AW1040">
        <v>673.44667119999997</v>
      </c>
      <c r="AX1040">
        <v>956.19937799764193</v>
      </c>
      <c r="AY1040">
        <v>365.16537762555583</v>
      </c>
      <c r="AZ1040">
        <v>2120.80683</v>
      </c>
      <c r="BA1040">
        <v>553.09780960000001</v>
      </c>
      <c r="BB1040">
        <v>106.15847598530399</v>
      </c>
      <c r="BC1040">
        <v>21.958905964099529</v>
      </c>
      <c r="BD1040">
        <v>66.22212404545003</v>
      </c>
      <c r="BE1040">
        <v>13.698062082751434</v>
      </c>
      <c r="BF1040">
        <v>297</v>
      </c>
      <c r="BG1040" t="s">
        <v>15973</v>
      </c>
      <c r="BH1040" t="s">
        <v>15973</v>
      </c>
      <c r="BJ1040" s="1"/>
      <c r="BK1040">
        <v>26.96482</v>
      </c>
    </row>
    <row r="1041" spans="1:63" ht="60.75" x14ac:dyDescent="0.3">
      <c r="A1041">
        <v>8909</v>
      </c>
      <c r="B1041" t="s">
        <v>15974</v>
      </c>
      <c r="C1041" t="s">
        <v>15975</v>
      </c>
      <c r="D1041" t="s">
        <v>15976</v>
      </c>
      <c r="E1041" t="s">
        <v>15977</v>
      </c>
      <c r="F1041" s="1">
        <v>44197</v>
      </c>
      <c r="G1041" s="1">
        <v>44927</v>
      </c>
      <c r="H1041" t="s">
        <v>98</v>
      </c>
      <c r="I1041" t="s">
        <v>66</v>
      </c>
      <c r="K1041" t="s">
        <v>303</v>
      </c>
      <c r="L1041" t="s">
        <v>99</v>
      </c>
      <c r="M1041" t="s">
        <v>303</v>
      </c>
      <c r="P1041" t="s">
        <v>7724</v>
      </c>
      <c r="Q1041" t="s">
        <v>7725</v>
      </c>
      <c r="R1041" t="s">
        <v>1962</v>
      </c>
      <c r="S1041" t="s">
        <v>7726</v>
      </c>
      <c r="T1041" t="s">
        <v>2943</v>
      </c>
      <c r="U1041" t="s">
        <v>2944</v>
      </c>
      <c r="V1041" t="s">
        <v>2773</v>
      </c>
      <c r="W1041" t="s">
        <v>2774</v>
      </c>
      <c r="X1041" t="s">
        <v>2775</v>
      </c>
      <c r="Y1041" t="s">
        <v>1671</v>
      </c>
      <c r="Z1041">
        <v>465</v>
      </c>
      <c r="AA1041" t="s">
        <v>1707</v>
      </c>
      <c r="AB1041" t="s">
        <v>1708</v>
      </c>
      <c r="AC1041" t="s">
        <v>1709</v>
      </c>
      <c r="AD1041" t="s">
        <v>1675</v>
      </c>
      <c r="AE1041" s="4" t="s">
        <v>15978</v>
      </c>
      <c r="AF1041" s="3">
        <v>1287000</v>
      </c>
      <c r="AG1041" s="15" t="s">
        <v>19447</v>
      </c>
      <c r="AH1041" t="s">
        <v>15979</v>
      </c>
      <c r="AI1041" t="s">
        <v>15980</v>
      </c>
      <c r="AJ1041" t="s">
        <v>15981</v>
      </c>
      <c r="AK1041" t="s">
        <v>15982</v>
      </c>
      <c r="AL1041" t="s">
        <v>15983</v>
      </c>
      <c r="AM1041" t="s">
        <v>15984</v>
      </c>
      <c r="AN1041" t="s">
        <v>15985</v>
      </c>
      <c r="AO1041" t="s">
        <v>15986</v>
      </c>
      <c r="AQ1041" t="s">
        <v>15987</v>
      </c>
      <c r="AR1041">
        <v>0.15</v>
      </c>
      <c r="AS1041" t="s">
        <v>94</v>
      </c>
      <c r="AT1041">
        <v>0</v>
      </c>
      <c r="AU1041">
        <v>0</v>
      </c>
      <c r="AV1041">
        <v>0</v>
      </c>
      <c r="AW1041">
        <v>127.98495000000001</v>
      </c>
      <c r="AX1041">
        <v>146.71548674860728</v>
      </c>
      <c r="AY1041">
        <v>188.55674591897827</v>
      </c>
      <c r="AZ1041">
        <v>839.53611000000001</v>
      </c>
      <c r="BA1041">
        <v>43.666666666666657</v>
      </c>
      <c r="BB1041">
        <v>0</v>
      </c>
      <c r="BC1041">
        <v>0</v>
      </c>
      <c r="BD1041">
        <v>0</v>
      </c>
      <c r="BE1041">
        <v>0</v>
      </c>
      <c r="BF1041">
        <v>632</v>
      </c>
      <c r="BG1041" t="s">
        <v>15988</v>
      </c>
      <c r="BJ1041" s="1"/>
    </row>
    <row r="1042" spans="1:63" ht="75" x14ac:dyDescent="0.25">
      <c r="A1042">
        <v>8910</v>
      </c>
      <c r="B1042" t="s">
        <v>15989</v>
      </c>
      <c r="C1042" t="s">
        <v>15990</v>
      </c>
      <c r="D1042" t="s">
        <v>15991</v>
      </c>
      <c r="E1042" t="s">
        <v>15992</v>
      </c>
      <c r="F1042" s="1">
        <v>45017</v>
      </c>
      <c r="G1042" s="1">
        <v>45017</v>
      </c>
      <c r="H1042" t="s">
        <v>615</v>
      </c>
      <c r="I1042" t="s">
        <v>66</v>
      </c>
      <c r="K1042" t="s">
        <v>99</v>
      </c>
      <c r="L1042" t="s">
        <v>99</v>
      </c>
      <c r="M1042" t="s">
        <v>120</v>
      </c>
      <c r="N1042" t="s">
        <v>2846</v>
      </c>
      <c r="P1042" t="s">
        <v>7724</v>
      </c>
      <c r="Q1042" t="s">
        <v>7725</v>
      </c>
      <c r="R1042" t="s">
        <v>1962</v>
      </c>
      <c r="S1042" t="s">
        <v>7726</v>
      </c>
      <c r="T1042" t="s">
        <v>2996</v>
      </c>
      <c r="U1042" t="s">
        <v>2997</v>
      </c>
      <c r="V1042" t="s">
        <v>2773</v>
      </c>
      <c r="W1042" t="s">
        <v>2774</v>
      </c>
      <c r="X1042" t="s">
        <v>2775</v>
      </c>
      <c r="Y1042" t="s">
        <v>1671</v>
      </c>
      <c r="Z1042">
        <v>465</v>
      </c>
      <c r="AA1042" t="s">
        <v>1707</v>
      </c>
      <c r="AB1042" t="s">
        <v>1708</v>
      </c>
      <c r="AC1042" t="s">
        <v>1709</v>
      </c>
      <c r="AD1042" t="s">
        <v>1675</v>
      </c>
      <c r="AE1042" s="4" t="s">
        <v>15993</v>
      </c>
      <c r="AF1042" s="2">
        <v>887000</v>
      </c>
      <c r="AG1042" s="15" t="s">
        <v>19447</v>
      </c>
      <c r="AH1042" t="s">
        <v>15994</v>
      </c>
      <c r="AI1042" t="s">
        <v>15995</v>
      </c>
      <c r="AJ1042" t="s">
        <v>15996</v>
      </c>
      <c r="AK1042" t="s">
        <v>15997</v>
      </c>
      <c r="AL1042" t="s">
        <v>15998</v>
      </c>
      <c r="AM1042" t="s">
        <v>15999</v>
      </c>
      <c r="AN1042" t="s">
        <v>15992</v>
      </c>
      <c r="AO1042" t="s">
        <v>16000</v>
      </c>
      <c r="AQ1042" t="s">
        <v>16001</v>
      </c>
      <c r="AR1042">
        <v>0.25</v>
      </c>
      <c r="AS1042" t="s">
        <v>94</v>
      </c>
      <c r="AT1042">
        <v>0</v>
      </c>
      <c r="AU1042">
        <v>9227.0169381675842</v>
      </c>
      <c r="AV1042">
        <v>3772.2498219255335</v>
      </c>
      <c r="AW1042">
        <v>621.87612000000001</v>
      </c>
      <c r="AX1042">
        <v>645.13212674860733</v>
      </c>
      <c r="AY1042">
        <v>188.55674591897827</v>
      </c>
      <c r="AZ1042">
        <v>839.53611000000001</v>
      </c>
      <c r="BA1042">
        <v>492.34719999999999</v>
      </c>
      <c r="BB1042">
        <v>18.740874200498318</v>
      </c>
      <c r="BC1042">
        <v>6.9277968038863591</v>
      </c>
      <c r="BD1042">
        <v>7.661767593936827</v>
      </c>
      <c r="BE1042">
        <v>2.83226750692261</v>
      </c>
      <c r="BF1042">
        <v>722</v>
      </c>
      <c r="BG1042" t="s">
        <v>16002</v>
      </c>
      <c r="BJ1042" s="1"/>
    </row>
    <row r="1043" spans="1:63" ht="30.75" x14ac:dyDescent="0.3">
      <c r="A1043">
        <v>8911</v>
      </c>
      <c r="B1043" t="s">
        <v>16003</v>
      </c>
      <c r="C1043" t="s">
        <v>16004</v>
      </c>
      <c r="D1043" t="s">
        <v>16005</v>
      </c>
      <c r="E1043" t="s">
        <v>16006</v>
      </c>
      <c r="F1043" s="1">
        <v>45078</v>
      </c>
      <c r="G1043" s="1">
        <v>45730</v>
      </c>
      <c r="H1043" t="s">
        <v>119</v>
      </c>
      <c r="I1043" t="s">
        <v>639</v>
      </c>
      <c r="K1043" t="s">
        <v>303</v>
      </c>
      <c r="L1043" t="s">
        <v>99</v>
      </c>
      <c r="M1043" t="s">
        <v>69</v>
      </c>
      <c r="N1043" t="s">
        <v>3686</v>
      </c>
      <c r="O1043" t="s">
        <v>16007</v>
      </c>
      <c r="P1043" t="s">
        <v>815</v>
      </c>
      <c r="Q1043" t="s">
        <v>816</v>
      </c>
      <c r="R1043" t="s">
        <v>817</v>
      </c>
      <c r="S1043" t="s">
        <v>818</v>
      </c>
      <c r="T1043" t="s">
        <v>3839</v>
      </c>
      <c r="U1043" t="s">
        <v>3840</v>
      </c>
      <c r="V1043" t="s">
        <v>3841</v>
      </c>
      <c r="W1043" t="s">
        <v>3842</v>
      </c>
      <c r="X1043" t="s">
        <v>3843</v>
      </c>
      <c r="Y1043" t="s">
        <v>1671</v>
      </c>
      <c r="Z1043">
        <v>465</v>
      </c>
      <c r="AA1043" t="s">
        <v>1707</v>
      </c>
      <c r="AB1043" t="s">
        <v>1708</v>
      </c>
      <c r="AC1043" t="s">
        <v>1709</v>
      </c>
      <c r="AD1043" t="s">
        <v>1675</v>
      </c>
      <c r="AE1043" s="4" t="s">
        <v>16008</v>
      </c>
      <c r="AF1043" s="3">
        <v>1700000</v>
      </c>
      <c r="AG1043" s="15" t="s">
        <v>19447</v>
      </c>
      <c r="AH1043" t="s">
        <v>16009</v>
      </c>
      <c r="AI1043" t="s">
        <v>16010</v>
      </c>
      <c r="AJ1043" t="s">
        <v>16011</v>
      </c>
      <c r="AK1043" t="s">
        <v>16012</v>
      </c>
      <c r="AL1043" t="s">
        <v>16013</v>
      </c>
      <c r="AM1043" t="s">
        <v>16014</v>
      </c>
      <c r="AN1043" t="s">
        <v>16015</v>
      </c>
      <c r="AO1043" t="s">
        <v>16016</v>
      </c>
      <c r="AP1043" t="s">
        <v>16017</v>
      </c>
      <c r="AQ1043" t="s">
        <v>16018</v>
      </c>
      <c r="AR1043">
        <v>0.15</v>
      </c>
      <c r="AS1043" t="s">
        <v>94</v>
      </c>
      <c r="AT1043">
        <v>0</v>
      </c>
      <c r="AU1043">
        <v>29983.13225669094</v>
      </c>
      <c r="AV1043">
        <v>8925.4557781319363</v>
      </c>
      <c r="AW1043">
        <v>3787.7988</v>
      </c>
      <c r="AX1043">
        <v>1674.2165808980872</v>
      </c>
      <c r="AY1043">
        <v>157.62882431711145</v>
      </c>
      <c r="AZ1043">
        <v>1591.7947025000001</v>
      </c>
      <c r="BA1043">
        <v>1281.3699999999999</v>
      </c>
      <c r="BB1043">
        <v>23.399277536301724</v>
      </c>
      <c r="BC1043">
        <v>10.435577268021564</v>
      </c>
      <c r="BD1043">
        <v>6.9655570039348014</v>
      </c>
      <c r="BE1043">
        <v>3.1064894297099341</v>
      </c>
      <c r="BF1043">
        <v>1435</v>
      </c>
      <c r="BG1043" t="s">
        <v>16019</v>
      </c>
      <c r="BH1043" t="s">
        <v>16019</v>
      </c>
      <c r="BI1043">
        <v>5957</v>
      </c>
      <c r="BJ1043" s="1">
        <v>45551</v>
      </c>
      <c r="BK1043">
        <v>24.67886</v>
      </c>
    </row>
    <row r="1044" spans="1:63" x14ac:dyDescent="0.25">
      <c r="A1044">
        <v>8912</v>
      </c>
      <c r="B1044" t="s">
        <v>16020</v>
      </c>
      <c r="C1044" t="s">
        <v>16021</v>
      </c>
      <c r="D1044" t="s">
        <v>16022</v>
      </c>
      <c r="F1044" s="1">
        <v>45292</v>
      </c>
      <c r="G1044" s="1">
        <v>45474</v>
      </c>
      <c r="H1044" t="s">
        <v>98</v>
      </c>
      <c r="I1044" t="s">
        <v>66</v>
      </c>
      <c r="K1044" t="s">
        <v>99</v>
      </c>
      <c r="L1044" t="s">
        <v>303</v>
      </c>
      <c r="P1044" t="s">
        <v>3014</v>
      </c>
      <c r="Q1044" t="s">
        <v>3015</v>
      </c>
      <c r="R1044" t="s">
        <v>3016</v>
      </c>
      <c r="S1044" t="s">
        <v>3017</v>
      </c>
      <c r="T1044" t="s">
        <v>2851</v>
      </c>
      <c r="U1044" t="s">
        <v>2852</v>
      </c>
      <c r="V1044" t="s">
        <v>2773</v>
      </c>
      <c r="W1044" t="s">
        <v>2774</v>
      </c>
      <c r="X1044" t="s">
        <v>2775</v>
      </c>
      <c r="Y1044" t="s">
        <v>1671</v>
      </c>
      <c r="Z1044">
        <v>465</v>
      </c>
      <c r="AA1044" t="s">
        <v>1707</v>
      </c>
      <c r="AB1044" t="s">
        <v>1708</v>
      </c>
      <c r="AC1044" t="s">
        <v>1709</v>
      </c>
      <c r="AD1044" t="s">
        <v>1675</v>
      </c>
      <c r="AE1044" s="4"/>
      <c r="AR1044">
        <v>0.15</v>
      </c>
      <c r="AS1044" t="s">
        <v>154</v>
      </c>
      <c r="AT1044">
        <v>1</v>
      </c>
      <c r="AU1044">
        <v>0</v>
      </c>
      <c r="AV1044">
        <v>0</v>
      </c>
      <c r="AX1044">
        <v>797.56659415568697</v>
      </c>
      <c r="AY1044">
        <v>597.97324837809083</v>
      </c>
      <c r="AZ1044">
        <v>1766.42948</v>
      </c>
      <c r="BA1044">
        <v>166.66666666666669</v>
      </c>
      <c r="BB1044">
        <v>0</v>
      </c>
      <c r="BC1044">
        <v>0</v>
      </c>
      <c r="BD1044">
        <v>0</v>
      </c>
      <c r="BE1044">
        <v>0</v>
      </c>
      <c r="BF1044">
        <v>1179</v>
      </c>
      <c r="BJ1044" s="1"/>
    </row>
    <row r="1045" spans="1:63" ht="30" x14ac:dyDescent="0.25">
      <c r="A1045">
        <v>8913</v>
      </c>
      <c r="B1045" t="s">
        <v>16023</v>
      </c>
      <c r="C1045" t="s">
        <v>16024</v>
      </c>
      <c r="D1045" t="s">
        <v>16025</v>
      </c>
      <c r="E1045" t="s">
        <v>16026</v>
      </c>
      <c r="F1045" s="1">
        <v>44136</v>
      </c>
      <c r="G1045" s="1">
        <v>44377</v>
      </c>
      <c r="H1045" t="s">
        <v>65</v>
      </c>
      <c r="I1045" t="s">
        <v>66</v>
      </c>
      <c r="K1045" t="s">
        <v>100</v>
      </c>
      <c r="L1045" t="s">
        <v>100</v>
      </c>
      <c r="M1045" t="s">
        <v>69</v>
      </c>
      <c r="N1045" t="s">
        <v>3196</v>
      </c>
      <c r="O1045" t="s">
        <v>16027</v>
      </c>
      <c r="P1045" t="s">
        <v>8758</v>
      </c>
      <c r="Q1045" t="s">
        <v>8759</v>
      </c>
      <c r="R1045" t="s">
        <v>817</v>
      </c>
      <c r="S1045" t="s">
        <v>8760</v>
      </c>
      <c r="T1045" t="s">
        <v>3839</v>
      </c>
      <c r="U1045" t="s">
        <v>3840</v>
      </c>
      <c r="V1045" t="s">
        <v>3841</v>
      </c>
      <c r="W1045" t="s">
        <v>3842</v>
      </c>
      <c r="X1045" t="s">
        <v>3843</v>
      </c>
      <c r="Y1045" t="s">
        <v>1671</v>
      </c>
      <c r="Z1045">
        <v>465</v>
      </c>
      <c r="AA1045" t="s">
        <v>1707</v>
      </c>
      <c r="AB1045" t="s">
        <v>1708</v>
      </c>
      <c r="AC1045" t="s">
        <v>1709</v>
      </c>
      <c r="AD1045" t="s">
        <v>1675</v>
      </c>
      <c r="AE1045" s="4" t="s">
        <v>16028</v>
      </c>
      <c r="AH1045" t="s">
        <v>16029</v>
      </c>
      <c r="AI1045" t="s">
        <v>16030</v>
      </c>
      <c r="AJ1045" t="s">
        <v>16031</v>
      </c>
      <c r="AK1045" t="s">
        <v>16032</v>
      </c>
      <c r="AL1045" t="s">
        <v>16033</v>
      </c>
      <c r="AM1045" t="s">
        <v>16034</v>
      </c>
      <c r="AN1045" t="s">
        <v>16035</v>
      </c>
      <c r="AO1045" t="s">
        <v>16036</v>
      </c>
      <c r="AP1045" t="s">
        <v>16037</v>
      </c>
      <c r="AQ1045" t="s">
        <v>16038</v>
      </c>
      <c r="AR1045">
        <v>0.36</v>
      </c>
      <c r="AS1045" t="s">
        <v>94</v>
      </c>
      <c r="AT1045">
        <v>0</v>
      </c>
      <c r="AU1045">
        <v>43463.268282320591</v>
      </c>
      <c r="AV1045">
        <v>25352.299642090726</v>
      </c>
      <c r="AW1045">
        <v>140.41152</v>
      </c>
      <c r="AX1045">
        <v>335.40978089808704</v>
      </c>
      <c r="AY1045">
        <v>157.62882431711145</v>
      </c>
      <c r="AZ1045">
        <v>1567.1158424999999</v>
      </c>
      <c r="BA1045">
        <v>41.666666666666671</v>
      </c>
      <c r="BB1045">
        <v>1043.1184387756939</v>
      </c>
      <c r="BC1045">
        <v>27.016248644345424</v>
      </c>
      <c r="BD1045">
        <v>608.45519141017735</v>
      </c>
      <c r="BE1045">
        <v>15.75868676942725</v>
      </c>
      <c r="BF1045">
        <v>82</v>
      </c>
      <c r="BJ1045" s="1"/>
    </row>
    <row r="1046" spans="1:63" x14ac:dyDescent="0.25">
      <c r="A1046">
        <v>8914</v>
      </c>
      <c r="B1046" t="s">
        <v>16039</v>
      </c>
      <c r="C1046" t="s">
        <v>16040</v>
      </c>
      <c r="D1046" t="s">
        <v>16041</v>
      </c>
      <c r="F1046" s="1">
        <v>44742</v>
      </c>
      <c r="G1046" s="1">
        <v>45107</v>
      </c>
      <c r="H1046" t="s">
        <v>98</v>
      </c>
      <c r="I1046" t="s">
        <v>66</v>
      </c>
      <c r="K1046" t="s">
        <v>120</v>
      </c>
      <c r="L1046" t="s">
        <v>120</v>
      </c>
      <c r="P1046" t="s">
        <v>2993</v>
      </c>
      <c r="Q1046" t="s">
        <v>2994</v>
      </c>
      <c r="R1046" t="s">
        <v>1962</v>
      </c>
      <c r="S1046" t="s">
        <v>2995</v>
      </c>
      <c r="T1046" t="s">
        <v>2943</v>
      </c>
      <c r="U1046" t="s">
        <v>2944</v>
      </c>
      <c r="V1046" t="s">
        <v>2773</v>
      </c>
      <c r="W1046" t="s">
        <v>2774</v>
      </c>
      <c r="X1046" t="s">
        <v>2775</v>
      </c>
      <c r="Y1046" t="s">
        <v>1671</v>
      </c>
      <c r="Z1046">
        <v>465</v>
      </c>
      <c r="AA1046" t="s">
        <v>1707</v>
      </c>
      <c r="AB1046" t="s">
        <v>1708</v>
      </c>
      <c r="AC1046" t="s">
        <v>1709</v>
      </c>
      <c r="AD1046" t="s">
        <v>1675</v>
      </c>
      <c r="AE1046" s="4"/>
      <c r="AR1046">
        <v>0.04</v>
      </c>
      <c r="AS1046" t="s">
        <v>154</v>
      </c>
      <c r="AT1046">
        <v>2</v>
      </c>
      <c r="AU1046">
        <v>0</v>
      </c>
      <c r="AV1046">
        <v>0</v>
      </c>
      <c r="AX1046">
        <v>714.06281726294094</v>
      </c>
      <c r="AY1046">
        <v>204.53375891828392</v>
      </c>
      <c r="AZ1046">
        <v>935.69470333333322</v>
      </c>
      <c r="BA1046">
        <v>416.2037037037033</v>
      </c>
      <c r="BB1046">
        <v>0</v>
      </c>
      <c r="BC1046">
        <v>0</v>
      </c>
      <c r="BD1046">
        <v>0</v>
      </c>
      <c r="BE1046">
        <v>0</v>
      </c>
      <c r="BF1046">
        <v>812</v>
      </c>
      <c r="BJ1046" s="1"/>
    </row>
    <row r="1047" spans="1:63" ht="105" x14ac:dyDescent="0.25">
      <c r="A1047">
        <v>8915</v>
      </c>
      <c r="B1047" t="s">
        <v>16042</v>
      </c>
      <c r="C1047" t="s">
        <v>16043</v>
      </c>
      <c r="D1047" t="s">
        <v>16044</v>
      </c>
      <c r="E1047" t="s">
        <v>16045</v>
      </c>
      <c r="F1047" s="1">
        <v>44165</v>
      </c>
      <c r="G1047" s="1">
        <v>44285</v>
      </c>
      <c r="H1047" t="s">
        <v>65</v>
      </c>
      <c r="I1047" t="s">
        <v>639</v>
      </c>
      <c r="J1047" t="s">
        <v>2829</v>
      </c>
      <c r="K1047" t="s">
        <v>132</v>
      </c>
      <c r="L1047" t="s">
        <v>100</v>
      </c>
      <c r="M1047" t="s">
        <v>120</v>
      </c>
      <c r="N1047" t="s">
        <v>2846</v>
      </c>
      <c r="P1047" t="s">
        <v>2993</v>
      </c>
      <c r="Q1047" t="s">
        <v>2994</v>
      </c>
      <c r="R1047" t="s">
        <v>1962</v>
      </c>
      <c r="S1047" t="s">
        <v>2995</v>
      </c>
      <c r="T1047" t="s">
        <v>2996</v>
      </c>
      <c r="U1047" t="s">
        <v>2997</v>
      </c>
      <c r="V1047" t="s">
        <v>2773</v>
      </c>
      <c r="W1047" t="s">
        <v>2774</v>
      </c>
      <c r="X1047" t="s">
        <v>2775</v>
      </c>
      <c r="Y1047" t="s">
        <v>1671</v>
      </c>
      <c r="Z1047">
        <v>465</v>
      </c>
      <c r="AA1047" t="s">
        <v>1707</v>
      </c>
      <c r="AB1047" t="s">
        <v>1708</v>
      </c>
      <c r="AC1047" t="s">
        <v>1709</v>
      </c>
      <c r="AD1047" t="s">
        <v>1675</v>
      </c>
      <c r="AE1047" s="4" t="s">
        <v>16046</v>
      </c>
      <c r="AF1047" s="2">
        <v>826104</v>
      </c>
      <c r="AG1047" s="15" t="s">
        <v>19447</v>
      </c>
      <c r="AH1047" t="s">
        <v>16047</v>
      </c>
      <c r="AI1047" t="s">
        <v>16048</v>
      </c>
      <c r="AJ1047" t="s">
        <v>16049</v>
      </c>
      <c r="AK1047" t="s">
        <v>16050</v>
      </c>
      <c r="AL1047" t="s">
        <v>16051</v>
      </c>
      <c r="AM1047" t="s">
        <v>16052</v>
      </c>
      <c r="AN1047" t="s">
        <v>16053</v>
      </c>
      <c r="AO1047" t="s">
        <v>16054</v>
      </c>
      <c r="AP1047" t="s">
        <v>16055</v>
      </c>
      <c r="AQ1047" t="s">
        <v>16056</v>
      </c>
      <c r="AR1047">
        <v>0.54</v>
      </c>
      <c r="AS1047" t="s">
        <v>154</v>
      </c>
      <c r="AT1047">
        <v>2</v>
      </c>
      <c r="AU1047">
        <v>12942.431619344796</v>
      </c>
      <c r="AV1047">
        <v>8649.4908449451032</v>
      </c>
      <c r="AW1047">
        <v>421.87612000000001</v>
      </c>
      <c r="AX1047">
        <v>565.43501281849706</v>
      </c>
      <c r="AY1047">
        <v>204.53375891828392</v>
      </c>
      <c r="AZ1047">
        <v>951.6496333333331</v>
      </c>
      <c r="BA1047">
        <v>292.34719999999999</v>
      </c>
      <c r="BB1047">
        <v>44.270756208182583</v>
      </c>
      <c r="BC1047">
        <v>10.403910422074867</v>
      </c>
      <c r="BD1047">
        <v>29.586364586167079</v>
      </c>
      <c r="BE1047">
        <v>6.9529846163422215</v>
      </c>
      <c r="BF1047">
        <v>-10</v>
      </c>
      <c r="BG1047" t="s">
        <v>16057</v>
      </c>
      <c r="BH1047" t="s">
        <v>16058</v>
      </c>
      <c r="BJ1047" s="1"/>
      <c r="BK1047">
        <v>15.954929999999999</v>
      </c>
    </row>
    <row r="1048" spans="1:63" ht="45.75" x14ac:dyDescent="0.3">
      <c r="A1048">
        <v>8917</v>
      </c>
      <c r="B1048" t="s">
        <v>16059</v>
      </c>
      <c r="C1048" t="s">
        <v>16060</v>
      </c>
      <c r="D1048" t="s">
        <v>16061</v>
      </c>
      <c r="E1048" t="s">
        <v>16062</v>
      </c>
      <c r="F1048" s="1">
        <v>44392</v>
      </c>
      <c r="G1048" s="1">
        <v>44651</v>
      </c>
      <c r="H1048" t="s">
        <v>119</v>
      </c>
      <c r="I1048" t="s">
        <v>66</v>
      </c>
      <c r="K1048" t="s">
        <v>133</v>
      </c>
      <c r="L1048" t="s">
        <v>100</v>
      </c>
      <c r="M1048" t="s">
        <v>69</v>
      </c>
      <c r="N1048" t="s">
        <v>3196</v>
      </c>
      <c r="P1048" t="s">
        <v>7705</v>
      </c>
      <c r="Q1048" t="s">
        <v>7706</v>
      </c>
      <c r="R1048" t="s">
        <v>1962</v>
      </c>
      <c r="S1048" t="s">
        <v>7707</v>
      </c>
      <c r="T1048" t="s">
        <v>2996</v>
      </c>
      <c r="U1048" t="s">
        <v>2997</v>
      </c>
      <c r="V1048" t="s">
        <v>2773</v>
      </c>
      <c r="W1048" t="s">
        <v>2774</v>
      </c>
      <c r="X1048" t="s">
        <v>2775</v>
      </c>
      <c r="Y1048" t="s">
        <v>1671</v>
      </c>
      <c r="Z1048">
        <v>465</v>
      </c>
      <c r="AA1048" t="s">
        <v>1707</v>
      </c>
      <c r="AB1048" t="s">
        <v>1708</v>
      </c>
      <c r="AC1048" t="s">
        <v>1709</v>
      </c>
      <c r="AD1048" t="s">
        <v>1675</v>
      </c>
      <c r="AE1048" s="4" t="s">
        <v>16063</v>
      </c>
      <c r="AF1048" s="3">
        <v>391824</v>
      </c>
      <c r="AG1048" s="15" t="s">
        <v>19447</v>
      </c>
      <c r="AH1048" t="s">
        <v>16064</v>
      </c>
      <c r="AI1048" t="s">
        <v>16065</v>
      </c>
      <c r="AJ1048" t="s">
        <v>16066</v>
      </c>
      <c r="AK1048" t="s">
        <v>16067</v>
      </c>
      <c r="AL1048" t="s">
        <v>16068</v>
      </c>
      <c r="AM1048" t="s">
        <v>16069</v>
      </c>
      <c r="AN1048" t="s">
        <v>16070</v>
      </c>
      <c r="AO1048" t="s">
        <v>16071</v>
      </c>
      <c r="AP1048" t="s">
        <v>16072</v>
      </c>
      <c r="AQ1048" t="s">
        <v>16073</v>
      </c>
      <c r="AR1048">
        <v>0.42</v>
      </c>
      <c r="AS1048" t="s">
        <v>94</v>
      </c>
      <c r="AT1048">
        <v>0</v>
      </c>
      <c r="AU1048">
        <v>27529.115693683209</v>
      </c>
      <c r="AV1048">
        <v>16668.842302227131</v>
      </c>
      <c r="AW1048">
        <v>262.47194400000001</v>
      </c>
      <c r="AX1048">
        <v>356.78743074860728</v>
      </c>
      <c r="AY1048">
        <v>188.55674591897827</v>
      </c>
      <c r="AZ1048">
        <v>871.44597999999996</v>
      </c>
      <c r="BA1048">
        <v>217.7756704</v>
      </c>
      <c r="BB1048">
        <v>126.41042795606616</v>
      </c>
      <c r="BC1048">
        <v>25.274117241034975</v>
      </c>
      <c r="BD1048">
        <v>76.541343078455881</v>
      </c>
      <c r="BE1048">
        <v>15.303443790440404</v>
      </c>
      <c r="BF1048">
        <v>356</v>
      </c>
      <c r="BG1048" t="s">
        <v>16074</v>
      </c>
      <c r="BH1048" t="s">
        <v>16075</v>
      </c>
      <c r="BJ1048" s="1"/>
      <c r="BK1048">
        <v>31.909870000000002</v>
      </c>
    </row>
    <row r="1049" spans="1:63" x14ac:dyDescent="0.25">
      <c r="A1049">
        <v>8918</v>
      </c>
      <c r="B1049" t="s">
        <v>16076</v>
      </c>
      <c r="C1049" t="s">
        <v>16077</v>
      </c>
      <c r="D1049" t="s">
        <v>16078</v>
      </c>
      <c r="E1049" t="s">
        <v>16079</v>
      </c>
      <c r="F1049" s="1">
        <v>44835</v>
      </c>
      <c r="G1049" s="1">
        <v>45200</v>
      </c>
      <c r="H1049" t="s">
        <v>119</v>
      </c>
      <c r="I1049" t="s">
        <v>515</v>
      </c>
      <c r="K1049" t="s">
        <v>100</v>
      </c>
      <c r="L1049" t="s">
        <v>100</v>
      </c>
      <c r="M1049" t="s">
        <v>120</v>
      </c>
      <c r="N1049" t="s">
        <v>2869</v>
      </c>
      <c r="P1049" t="s">
        <v>4043</v>
      </c>
      <c r="Q1049" t="s">
        <v>4044</v>
      </c>
      <c r="R1049" t="s">
        <v>676</v>
      </c>
      <c r="S1049" t="s">
        <v>4045</v>
      </c>
      <c r="T1049" t="s">
        <v>3632</v>
      </c>
      <c r="U1049" t="s">
        <v>3633</v>
      </c>
      <c r="V1049" t="s">
        <v>2773</v>
      </c>
      <c r="W1049" t="s">
        <v>2774</v>
      </c>
      <c r="X1049" t="s">
        <v>2775</v>
      </c>
      <c r="Y1049" t="s">
        <v>1671</v>
      </c>
      <c r="Z1049">
        <v>465</v>
      </c>
      <c r="AA1049" t="s">
        <v>1707</v>
      </c>
      <c r="AB1049" t="s">
        <v>1708</v>
      </c>
      <c r="AC1049" t="s">
        <v>1709</v>
      </c>
      <c r="AD1049" t="s">
        <v>1675</v>
      </c>
      <c r="AE1049" s="4"/>
      <c r="AH1049" t="s">
        <v>16080</v>
      </c>
      <c r="AI1049" t="s">
        <v>16081</v>
      </c>
      <c r="AJ1049" t="s">
        <v>16082</v>
      </c>
      <c r="AK1049" t="s">
        <v>16083</v>
      </c>
      <c r="AL1049" t="s">
        <v>16084</v>
      </c>
      <c r="AM1049" t="s">
        <v>16085</v>
      </c>
      <c r="AN1049" t="s">
        <v>16086</v>
      </c>
      <c r="AO1049" t="s">
        <v>16087</v>
      </c>
      <c r="AP1049" t="s">
        <v>16088</v>
      </c>
      <c r="AQ1049" t="s">
        <v>16089</v>
      </c>
      <c r="AR1049">
        <v>0.36</v>
      </c>
      <c r="AS1049" t="s">
        <v>94</v>
      </c>
      <c r="AT1049">
        <v>0</v>
      </c>
      <c r="AU1049">
        <v>20953.711874189605</v>
      </c>
      <c r="AV1049">
        <v>10912.378916838636</v>
      </c>
      <c r="AW1049">
        <v>3835.2225453999995</v>
      </c>
      <c r="AX1049">
        <v>2357.5188222993388</v>
      </c>
      <c r="AY1049">
        <v>1265.0323158162532</v>
      </c>
      <c r="AZ1049">
        <v>3415.8825966666664</v>
      </c>
      <c r="BA1049">
        <v>333.48141606666672</v>
      </c>
      <c r="BB1049">
        <v>62.833222076760997</v>
      </c>
      <c r="BC1049">
        <v>5.588604308098132</v>
      </c>
      <c r="BD1049">
        <v>32.722599794457892</v>
      </c>
      <c r="BE1049">
        <v>2.910461315513448</v>
      </c>
      <c r="BF1049">
        <v>905</v>
      </c>
      <c r="BG1049" t="s">
        <v>16090</v>
      </c>
      <c r="BH1049" t="s">
        <v>16090</v>
      </c>
      <c r="BI1049">
        <v>6186</v>
      </c>
      <c r="BJ1049" s="1">
        <v>44863</v>
      </c>
      <c r="BK1049">
        <v>24.333739999999999</v>
      </c>
    </row>
    <row r="1050" spans="1:63" ht="45" x14ac:dyDescent="0.25">
      <c r="A1050">
        <v>8919</v>
      </c>
      <c r="B1050" t="s">
        <v>16091</v>
      </c>
      <c r="C1050" t="s">
        <v>16092</v>
      </c>
      <c r="D1050" t="s">
        <v>16093</v>
      </c>
      <c r="E1050" t="s">
        <v>16094</v>
      </c>
      <c r="F1050" s="1">
        <v>44531</v>
      </c>
      <c r="G1050" s="1">
        <v>44713</v>
      </c>
      <c r="H1050" t="s">
        <v>119</v>
      </c>
      <c r="I1050" t="s">
        <v>515</v>
      </c>
      <c r="K1050" t="s">
        <v>99</v>
      </c>
      <c r="L1050" t="s">
        <v>99</v>
      </c>
      <c r="M1050" t="s">
        <v>120</v>
      </c>
      <c r="N1050" t="s">
        <v>2846</v>
      </c>
      <c r="P1050" t="s">
        <v>2950</v>
      </c>
      <c r="Q1050" t="s">
        <v>2951</v>
      </c>
      <c r="R1050" t="s">
        <v>1962</v>
      </c>
      <c r="S1050" t="s">
        <v>2952</v>
      </c>
      <c r="T1050" t="s">
        <v>2943</v>
      </c>
      <c r="U1050" t="s">
        <v>2944</v>
      </c>
      <c r="V1050" t="s">
        <v>2773</v>
      </c>
      <c r="W1050" t="s">
        <v>2774</v>
      </c>
      <c r="X1050" t="s">
        <v>2775</v>
      </c>
      <c r="Y1050" t="s">
        <v>1671</v>
      </c>
      <c r="Z1050">
        <v>465</v>
      </c>
      <c r="AA1050" t="s">
        <v>1707</v>
      </c>
      <c r="AB1050" t="s">
        <v>1708</v>
      </c>
      <c r="AC1050" t="s">
        <v>1709</v>
      </c>
      <c r="AD1050" t="s">
        <v>1675</v>
      </c>
      <c r="AE1050" s="4" t="s">
        <v>16095</v>
      </c>
      <c r="AH1050" t="s">
        <v>16096</v>
      </c>
      <c r="AI1050" t="s">
        <v>16097</v>
      </c>
      <c r="AJ1050" t="s">
        <v>16098</v>
      </c>
      <c r="AK1050" t="s">
        <v>16099</v>
      </c>
      <c r="AL1050" t="s">
        <v>16100</v>
      </c>
      <c r="AM1050" t="s">
        <v>16101</v>
      </c>
      <c r="AN1050" t="s">
        <v>16102</v>
      </c>
      <c r="AO1050" t="s">
        <v>16103</v>
      </c>
      <c r="AP1050" t="s">
        <v>16104</v>
      </c>
      <c r="AQ1050" t="s">
        <v>16105</v>
      </c>
      <c r="AR1050">
        <v>0.25</v>
      </c>
      <c r="AS1050" t="s">
        <v>94</v>
      </c>
      <c r="AT1050">
        <v>0</v>
      </c>
      <c r="AU1050">
        <v>12526.62359393378</v>
      </c>
      <c r="AV1050">
        <v>4662.1718163592705</v>
      </c>
      <c r="AW1050">
        <v>1336.2915584</v>
      </c>
      <c r="AX1050">
        <v>1797.8632479082112</v>
      </c>
      <c r="AY1050">
        <v>872.0620289625025</v>
      </c>
      <c r="AZ1050">
        <v>2058.0962039999999</v>
      </c>
      <c r="BA1050">
        <v>324.27163200000001</v>
      </c>
      <c r="BB1050">
        <v>38.630032225371416</v>
      </c>
      <c r="BC1050">
        <v>5.25805604182686</v>
      </c>
      <c r="BD1050">
        <v>14.377365628946754</v>
      </c>
      <c r="BE1050">
        <v>1.9569487742023353</v>
      </c>
      <c r="BF1050">
        <v>418</v>
      </c>
      <c r="BG1050" t="s">
        <v>16106</v>
      </c>
      <c r="BH1050" t="s">
        <v>16106</v>
      </c>
      <c r="BI1050">
        <v>5015</v>
      </c>
      <c r="BJ1050" s="1">
        <v>44561</v>
      </c>
      <c r="BK1050">
        <v>91.903869999999998</v>
      </c>
    </row>
    <row r="1051" spans="1:63" ht="90" x14ac:dyDescent="0.25">
      <c r="A1051">
        <v>8920</v>
      </c>
      <c r="B1051" t="s">
        <v>16107</v>
      </c>
      <c r="C1051" t="s">
        <v>16108</v>
      </c>
      <c r="D1051" t="s">
        <v>16109</v>
      </c>
      <c r="E1051" t="s">
        <v>16110</v>
      </c>
      <c r="F1051" s="1">
        <v>44743</v>
      </c>
      <c r="G1051" s="1">
        <v>44957</v>
      </c>
      <c r="H1051" t="s">
        <v>119</v>
      </c>
      <c r="I1051" t="s">
        <v>66</v>
      </c>
      <c r="K1051" t="s">
        <v>100</v>
      </c>
      <c r="L1051" t="s">
        <v>100</v>
      </c>
      <c r="M1051" t="s">
        <v>303</v>
      </c>
      <c r="N1051" t="s">
        <v>2869</v>
      </c>
      <c r="O1051" t="s">
        <v>16111</v>
      </c>
      <c r="P1051" t="s">
        <v>13430</v>
      </c>
      <c r="Q1051" t="s">
        <v>13431</v>
      </c>
      <c r="R1051" t="s">
        <v>1962</v>
      </c>
      <c r="S1051" t="s">
        <v>13432</v>
      </c>
      <c r="T1051" t="s">
        <v>2943</v>
      </c>
      <c r="U1051" t="s">
        <v>2944</v>
      </c>
      <c r="V1051" t="s">
        <v>2773</v>
      </c>
      <c r="W1051" t="s">
        <v>2774</v>
      </c>
      <c r="X1051" t="s">
        <v>2775</v>
      </c>
      <c r="Y1051" t="s">
        <v>1671</v>
      </c>
      <c r="Z1051">
        <v>465</v>
      </c>
      <c r="AA1051" t="s">
        <v>1707</v>
      </c>
      <c r="AB1051" t="s">
        <v>1708</v>
      </c>
      <c r="AC1051" t="s">
        <v>1709</v>
      </c>
      <c r="AD1051" t="s">
        <v>1675</v>
      </c>
      <c r="AE1051" s="4" t="s">
        <v>16112</v>
      </c>
      <c r="AF1051" s="5">
        <v>3262521.87</v>
      </c>
      <c r="AG1051" s="15" t="s">
        <v>19447</v>
      </c>
      <c r="AH1051" t="s">
        <v>16113</v>
      </c>
      <c r="AI1051" t="s">
        <v>16114</v>
      </c>
      <c r="AJ1051" t="s">
        <v>16115</v>
      </c>
      <c r="AK1051" t="s">
        <v>16116</v>
      </c>
      <c r="AL1051" t="s">
        <v>16117</v>
      </c>
      <c r="AM1051" t="s">
        <v>16118</v>
      </c>
      <c r="AN1051" t="s">
        <v>16119</v>
      </c>
      <c r="AO1051" t="s">
        <v>16120</v>
      </c>
      <c r="AP1051" t="s">
        <v>16121</v>
      </c>
      <c r="AQ1051" t="s">
        <v>16122</v>
      </c>
      <c r="AR1051">
        <v>0.36</v>
      </c>
      <c r="AS1051" t="s">
        <v>94</v>
      </c>
      <c r="AT1051">
        <v>0</v>
      </c>
      <c r="AU1051">
        <v>14281.096947432006</v>
      </c>
      <c r="AV1051">
        <v>7175.8005664522161</v>
      </c>
      <c r="AW1051">
        <v>2075.3055358000001</v>
      </c>
      <c r="AX1051">
        <v>2050.5166586184969</v>
      </c>
      <c r="AY1051">
        <v>204.53375891828392</v>
      </c>
      <c r="AZ1051">
        <v>967.08076333333315</v>
      </c>
      <c r="BA1051">
        <v>278.89399379999998</v>
      </c>
      <c r="BB1051">
        <v>51.206183226997865</v>
      </c>
      <c r="BC1051">
        <v>11.461786738191332</v>
      </c>
      <c r="BD1051">
        <v>25.729491225967791</v>
      </c>
      <c r="BE1051">
        <v>5.7591861515412113</v>
      </c>
      <c r="BF1051">
        <v>662</v>
      </c>
      <c r="BG1051" t="s">
        <v>16123</v>
      </c>
      <c r="BH1051" t="s">
        <v>16123</v>
      </c>
      <c r="BJ1051" s="1"/>
      <c r="BK1051">
        <v>31.386060000000001</v>
      </c>
    </row>
    <row r="1052" spans="1:63" ht="45" x14ac:dyDescent="0.25">
      <c r="A1052">
        <v>8921</v>
      </c>
      <c r="B1052" t="s">
        <v>16124</v>
      </c>
      <c r="C1052" t="s">
        <v>16125</v>
      </c>
      <c r="D1052" t="s">
        <v>16126</v>
      </c>
      <c r="E1052" t="s">
        <v>16127</v>
      </c>
      <c r="F1052" s="1">
        <v>44562</v>
      </c>
      <c r="G1052" s="1">
        <v>45292</v>
      </c>
      <c r="H1052" t="s">
        <v>119</v>
      </c>
      <c r="I1052" t="s">
        <v>66</v>
      </c>
      <c r="K1052" t="s">
        <v>100</v>
      </c>
      <c r="L1052" t="s">
        <v>100</v>
      </c>
      <c r="M1052" t="s">
        <v>120</v>
      </c>
      <c r="N1052" t="s">
        <v>2869</v>
      </c>
      <c r="O1052" t="s">
        <v>16128</v>
      </c>
      <c r="P1052" t="s">
        <v>13817</v>
      </c>
      <c r="Q1052" t="s">
        <v>13818</v>
      </c>
      <c r="R1052" t="s">
        <v>676</v>
      </c>
      <c r="S1052" t="s">
        <v>13819</v>
      </c>
      <c r="T1052" t="s">
        <v>2943</v>
      </c>
      <c r="U1052" t="s">
        <v>2944</v>
      </c>
      <c r="V1052" t="s">
        <v>2773</v>
      </c>
      <c r="W1052" t="s">
        <v>2774</v>
      </c>
      <c r="X1052" t="s">
        <v>2775</v>
      </c>
      <c r="Y1052" t="s">
        <v>1671</v>
      </c>
      <c r="Z1052">
        <v>465</v>
      </c>
      <c r="AA1052" t="s">
        <v>1707</v>
      </c>
      <c r="AB1052" t="s">
        <v>1708</v>
      </c>
      <c r="AC1052" t="s">
        <v>1709</v>
      </c>
      <c r="AD1052" t="s">
        <v>1675</v>
      </c>
      <c r="AE1052" s="4" t="s">
        <v>16129</v>
      </c>
      <c r="AH1052" t="s">
        <v>16130</v>
      </c>
      <c r="AI1052" t="s">
        <v>16131</v>
      </c>
      <c r="AJ1052" t="s">
        <v>16132</v>
      </c>
      <c r="AK1052" t="s">
        <v>16133</v>
      </c>
      <c r="AL1052" t="s">
        <v>16134</v>
      </c>
      <c r="AM1052" t="s">
        <v>16135</v>
      </c>
      <c r="AN1052" t="s">
        <v>16136</v>
      </c>
      <c r="AO1052" t="s">
        <v>16137</v>
      </c>
      <c r="AP1052" t="s">
        <v>16138</v>
      </c>
      <c r="AQ1052" t="s">
        <v>16139</v>
      </c>
      <c r="AR1052">
        <v>0.36</v>
      </c>
      <c r="AS1052" t="s">
        <v>94</v>
      </c>
      <c r="AT1052">
        <v>0</v>
      </c>
      <c r="AU1052">
        <v>8092.0382303284796</v>
      </c>
      <c r="AV1052">
        <v>4659.6673054989033</v>
      </c>
      <c r="AW1052">
        <v>428.11164760000003</v>
      </c>
      <c r="AX1052">
        <v>164.29675238239651</v>
      </c>
      <c r="AY1052">
        <v>27.153864442364004</v>
      </c>
      <c r="AZ1052">
        <v>5783.4401449999996</v>
      </c>
      <c r="BA1052">
        <v>111.704373</v>
      </c>
      <c r="BB1052">
        <v>72.441552761130311</v>
      </c>
      <c r="BC1052">
        <v>1.3726615531850954</v>
      </c>
      <c r="BD1052">
        <v>41.714278325512851</v>
      </c>
      <c r="BE1052">
        <v>0.79042460982445129</v>
      </c>
      <c r="BF1052">
        <v>997</v>
      </c>
      <c r="BG1052" t="s">
        <v>16140</v>
      </c>
      <c r="BH1052" t="s">
        <v>16141</v>
      </c>
      <c r="BJ1052" s="1"/>
      <c r="BK1052">
        <v>6.8305300000000004</v>
      </c>
    </row>
    <row r="1053" spans="1:63" ht="75" x14ac:dyDescent="0.25">
      <c r="A1053">
        <v>8922</v>
      </c>
      <c r="B1053" t="s">
        <v>16142</v>
      </c>
      <c r="C1053" t="s">
        <v>16143</v>
      </c>
      <c r="D1053" t="s">
        <v>16144</v>
      </c>
      <c r="E1053" t="s">
        <v>16145</v>
      </c>
      <c r="F1053" s="1">
        <v>43952</v>
      </c>
      <c r="G1053" s="1">
        <v>44407</v>
      </c>
      <c r="H1053" t="s">
        <v>65</v>
      </c>
      <c r="I1053" t="s">
        <v>639</v>
      </c>
      <c r="K1053" t="s">
        <v>100</v>
      </c>
      <c r="L1053" t="s">
        <v>303</v>
      </c>
      <c r="M1053" t="s">
        <v>120</v>
      </c>
      <c r="O1053" t="s">
        <v>16146</v>
      </c>
      <c r="P1053" t="s">
        <v>4102</v>
      </c>
      <c r="Q1053" t="s">
        <v>4103</v>
      </c>
      <c r="R1053" t="s">
        <v>817</v>
      </c>
      <c r="S1053" t="s">
        <v>4104</v>
      </c>
      <c r="T1053" t="s">
        <v>3839</v>
      </c>
      <c r="U1053" t="s">
        <v>3840</v>
      </c>
      <c r="V1053" t="s">
        <v>3841</v>
      </c>
      <c r="W1053" t="s">
        <v>3842</v>
      </c>
      <c r="X1053" t="s">
        <v>3843</v>
      </c>
      <c r="Y1053" t="s">
        <v>1671</v>
      </c>
      <c r="Z1053">
        <v>465</v>
      </c>
      <c r="AA1053" t="s">
        <v>1707</v>
      </c>
      <c r="AB1053" t="s">
        <v>1708</v>
      </c>
      <c r="AC1053" t="s">
        <v>1709</v>
      </c>
      <c r="AD1053" t="s">
        <v>1675</v>
      </c>
      <c r="AE1053" s="4" t="s">
        <v>19471</v>
      </c>
      <c r="AF1053" s="5">
        <v>1400467</v>
      </c>
      <c r="AG1053" s="15" t="s">
        <v>19447</v>
      </c>
      <c r="AH1053" t="s">
        <v>16147</v>
      </c>
      <c r="AI1053" t="s">
        <v>16148</v>
      </c>
      <c r="AJ1053" t="s">
        <v>16149</v>
      </c>
      <c r="AK1053" t="s">
        <v>16150</v>
      </c>
      <c r="AL1053" t="s">
        <v>16151</v>
      </c>
      <c r="AM1053" t="s">
        <v>16152</v>
      </c>
      <c r="AN1053" t="s">
        <v>16153</v>
      </c>
      <c r="AO1053" t="s">
        <v>16154</v>
      </c>
      <c r="AP1053" t="s">
        <v>16155</v>
      </c>
      <c r="AQ1053" t="s">
        <v>16156</v>
      </c>
      <c r="AR1053">
        <v>0.18</v>
      </c>
      <c r="AS1053" t="s">
        <v>154</v>
      </c>
      <c r="AT1053">
        <v>2</v>
      </c>
      <c r="AU1053">
        <v>2874.3123466357856</v>
      </c>
      <c r="AV1053">
        <v>738.6515927688007</v>
      </c>
      <c r="AW1053">
        <v>53.106900000000003</v>
      </c>
      <c r="AX1053">
        <v>354.93154089808701</v>
      </c>
      <c r="AY1053">
        <v>157.62882431711145</v>
      </c>
      <c r="AZ1053">
        <v>1567.1158424999999</v>
      </c>
      <c r="BA1053">
        <v>57.934800000000003</v>
      </c>
      <c r="BB1053">
        <v>49.61288114631941</v>
      </c>
      <c r="BC1053">
        <v>1.7687524754391066</v>
      </c>
      <c r="BD1053">
        <v>12.749704715797771</v>
      </c>
      <c r="BE1053">
        <v>0.45454066073439353</v>
      </c>
      <c r="BF1053">
        <v>112</v>
      </c>
      <c r="BG1053" t="s">
        <v>16157</v>
      </c>
      <c r="BJ1053" s="1"/>
    </row>
    <row r="1054" spans="1:63" x14ac:dyDescent="0.25">
      <c r="A1054">
        <v>8923</v>
      </c>
      <c r="B1054" t="s">
        <v>16158</v>
      </c>
      <c r="C1054" t="s">
        <v>16159</v>
      </c>
      <c r="D1054" t="s">
        <v>16160</v>
      </c>
      <c r="E1054" t="s">
        <v>16161</v>
      </c>
      <c r="F1054" s="1">
        <v>44573</v>
      </c>
      <c r="G1054" s="1">
        <v>44742</v>
      </c>
      <c r="H1054" t="s">
        <v>119</v>
      </c>
      <c r="I1054" t="s">
        <v>66</v>
      </c>
      <c r="K1054" t="s">
        <v>99</v>
      </c>
      <c r="L1054" t="s">
        <v>99</v>
      </c>
      <c r="M1054" t="s">
        <v>69</v>
      </c>
      <c r="N1054" t="s">
        <v>2846</v>
      </c>
      <c r="P1054" t="s">
        <v>2051</v>
      </c>
      <c r="Q1054" t="s">
        <v>2052</v>
      </c>
      <c r="R1054" t="s">
        <v>676</v>
      </c>
      <c r="S1054" t="s">
        <v>2053</v>
      </c>
      <c r="T1054" t="s">
        <v>2943</v>
      </c>
      <c r="U1054" t="s">
        <v>2944</v>
      </c>
      <c r="V1054" t="s">
        <v>2773</v>
      </c>
      <c r="W1054" t="s">
        <v>2774</v>
      </c>
      <c r="X1054" t="s">
        <v>2775</v>
      </c>
      <c r="Y1054" t="s">
        <v>1671</v>
      </c>
      <c r="Z1054">
        <v>465</v>
      </c>
      <c r="AA1054" t="s">
        <v>1707</v>
      </c>
      <c r="AB1054" t="s">
        <v>1708</v>
      </c>
      <c r="AC1054" t="s">
        <v>1709</v>
      </c>
      <c r="AD1054" t="s">
        <v>1675</v>
      </c>
      <c r="AE1054" s="4" t="s">
        <v>16162</v>
      </c>
      <c r="AH1054" t="s">
        <v>16163</v>
      </c>
      <c r="AI1054" t="s">
        <v>16164</v>
      </c>
      <c r="AJ1054" t="s">
        <v>16165</v>
      </c>
      <c r="AK1054" t="s">
        <v>16166</v>
      </c>
      <c r="AL1054" t="s">
        <v>16167</v>
      </c>
      <c r="AM1054" t="s">
        <v>16168</v>
      </c>
      <c r="AN1054" t="s">
        <v>16169</v>
      </c>
      <c r="AO1054" t="s">
        <v>16170</v>
      </c>
      <c r="AP1054" t="s">
        <v>16171</v>
      </c>
      <c r="AQ1054" t="s">
        <v>16172</v>
      </c>
      <c r="AR1054">
        <v>0.25</v>
      </c>
      <c r="AS1054" t="s">
        <v>94</v>
      </c>
      <c r="AT1054">
        <v>0</v>
      </c>
      <c r="AU1054">
        <v>11358.450167616187</v>
      </c>
      <c r="AV1054">
        <v>4575.9888649359555</v>
      </c>
      <c r="AW1054">
        <v>208.11528000000001</v>
      </c>
      <c r="AX1054">
        <v>924.62853275254702</v>
      </c>
      <c r="AY1054">
        <v>477.05868682854378</v>
      </c>
      <c r="AZ1054">
        <v>1970.2555414999997</v>
      </c>
      <c r="BA1054">
        <v>115.61960000000001</v>
      </c>
      <c r="BB1054">
        <v>98.239832758599633</v>
      </c>
      <c r="BC1054">
        <v>5.445412307588108</v>
      </c>
      <c r="BD1054">
        <v>39.577968311047222</v>
      </c>
      <c r="BE1054">
        <v>2.1937980725180215</v>
      </c>
      <c r="BF1054">
        <v>447</v>
      </c>
      <c r="BH1054" t="s">
        <v>16173</v>
      </c>
      <c r="BJ1054" s="1"/>
      <c r="BK1054">
        <v>10.24578</v>
      </c>
    </row>
    <row r="1055" spans="1:63" ht="45" x14ac:dyDescent="0.25">
      <c r="A1055">
        <v>8924</v>
      </c>
      <c r="B1055" t="s">
        <v>16174</v>
      </c>
      <c r="C1055" t="s">
        <v>16175</v>
      </c>
      <c r="D1055" t="s">
        <v>16176</v>
      </c>
      <c r="E1055" t="s">
        <v>16177</v>
      </c>
      <c r="F1055" s="1">
        <v>44570</v>
      </c>
      <c r="G1055" s="1">
        <v>44985</v>
      </c>
      <c r="H1055" t="s">
        <v>615</v>
      </c>
      <c r="I1055" t="s">
        <v>515</v>
      </c>
      <c r="K1055" t="s">
        <v>303</v>
      </c>
      <c r="L1055" t="s">
        <v>303</v>
      </c>
      <c r="M1055" t="s">
        <v>120</v>
      </c>
      <c r="N1055" t="s">
        <v>2846</v>
      </c>
      <c r="O1055" t="s">
        <v>16178</v>
      </c>
      <c r="P1055" t="s">
        <v>2888</v>
      </c>
      <c r="Q1055" t="s">
        <v>2889</v>
      </c>
      <c r="R1055" t="s">
        <v>817</v>
      </c>
      <c r="S1055" t="s">
        <v>2890</v>
      </c>
      <c r="T1055" t="s">
        <v>2851</v>
      </c>
      <c r="U1055" t="s">
        <v>2852</v>
      </c>
      <c r="V1055" t="s">
        <v>2773</v>
      </c>
      <c r="W1055" t="s">
        <v>2774</v>
      </c>
      <c r="X1055" t="s">
        <v>2775</v>
      </c>
      <c r="Y1055" t="s">
        <v>1671</v>
      </c>
      <c r="Z1055">
        <v>465</v>
      </c>
      <c r="AA1055" t="s">
        <v>1707</v>
      </c>
      <c r="AB1055" t="s">
        <v>1708</v>
      </c>
      <c r="AC1055" t="s">
        <v>1709</v>
      </c>
      <c r="AD1055" t="s">
        <v>1675</v>
      </c>
      <c r="AE1055" s="4" t="s">
        <v>16179</v>
      </c>
      <c r="AH1055" t="s">
        <v>16180</v>
      </c>
      <c r="AI1055" t="s">
        <v>16181</v>
      </c>
      <c r="AJ1055" t="s">
        <v>16182</v>
      </c>
      <c r="AK1055" t="s">
        <v>16183</v>
      </c>
      <c r="AL1055" t="s">
        <v>2896</v>
      </c>
      <c r="AM1055" t="s">
        <v>16184</v>
      </c>
      <c r="AN1055" t="s">
        <v>16185</v>
      </c>
      <c r="AO1055" t="s">
        <v>16186</v>
      </c>
      <c r="AP1055" t="s">
        <v>16187</v>
      </c>
      <c r="AQ1055" t="s">
        <v>16188</v>
      </c>
      <c r="AR1055">
        <v>0.09</v>
      </c>
      <c r="AS1055" t="s">
        <v>154</v>
      </c>
      <c r="AT1055">
        <v>1</v>
      </c>
      <c r="AU1055">
        <v>21808.224321823072</v>
      </c>
      <c r="AV1055">
        <v>3848.3271567342931</v>
      </c>
      <c r="AW1055">
        <v>2153.7289522000001</v>
      </c>
      <c r="AX1055">
        <v>1378.085737705127</v>
      </c>
      <c r="AY1055">
        <v>189.35281292036524</v>
      </c>
      <c r="AZ1055">
        <v>1301.2349750000001</v>
      </c>
      <c r="BA1055">
        <v>1140.8696</v>
      </c>
      <c r="BB1055">
        <v>19.115439943200407</v>
      </c>
      <c r="BC1055">
        <v>8.930094372319445</v>
      </c>
      <c r="BD1055">
        <v>3.3731525116755612</v>
      </c>
      <c r="BE1055">
        <v>1.5758240642640347</v>
      </c>
      <c r="BF1055">
        <v>690</v>
      </c>
      <c r="BG1055" t="s">
        <v>16189</v>
      </c>
      <c r="BJ1055" s="1"/>
    </row>
    <row r="1056" spans="1:63" ht="60" x14ac:dyDescent="0.25">
      <c r="A1056">
        <v>8925</v>
      </c>
      <c r="B1056" t="s">
        <v>16190</v>
      </c>
      <c r="C1056" t="s">
        <v>16191</v>
      </c>
      <c r="D1056" t="s">
        <v>16192</v>
      </c>
      <c r="E1056" t="s">
        <v>16193</v>
      </c>
      <c r="F1056" s="1">
        <v>45380</v>
      </c>
      <c r="G1056" s="1">
        <v>45656</v>
      </c>
      <c r="H1056" t="s">
        <v>615</v>
      </c>
      <c r="I1056" t="s">
        <v>515</v>
      </c>
      <c r="K1056" t="s">
        <v>303</v>
      </c>
      <c r="L1056" t="s">
        <v>99</v>
      </c>
      <c r="M1056" t="s">
        <v>120</v>
      </c>
      <c r="N1056" t="s">
        <v>2869</v>
      </c>
      <c r="P1056" t="s">
        <v>3816</v>
      </c>
      <c r="Q1056" t="s">
        <v>3817</v>
      </c>
      <c r="R1056" t="s">
        <v>817</v>
      </c>
      <c r="S1056" t="s">
        <v>3818</v>
      </c>
      <c r="T1056" t="s">
        <v>3653</v>
      </c>
      <c r="U1056" t="s">
        <v>3654</v>
      </c>
      <c r="V1056" t="s">
        <v>2344</v>
      </c>
      <c r="W1056" t="s">
        <v>2345</v>
      </c>
      <c r="X1056" t="s">
        <v>2346</v>
      </c>
      <c r="Y1056" t="s">
        <v>1671</v>
      </c>
      <c r="Z1056">
        <v>465</v>
      </c>
      <c r="AA1056" t="s">
        <v>1707</v>
      </c>
      <c r="AB1056" t="s">
        <v>1708</v>
      </c>
      <c r="AC1056" t="s">
        <v>1709</v>
      </c>
      <c r="AD1056" t="s">
        <v>1675</v>
      </c>
      <c r="AE1056" s="4" t="s">
        <v>16194</v>
      </c>
      <c r="AF1056" s="5">
        <v>5125000</v>
      </c>
      <c r="AG1056" s="15" t="s">
        <v>19447</v>
      </c>
      <c r="AH1056" t="s">
        <v>16195</v>
      </c>
      <c r="AI1056" t="s">
        <v>16196</v>
      </c>
      <c r="AJ1056" t="s">
        <v>16197</v>
      </c>
      <c r="AK1056" t="s">
        <v>16198</v>
      </c>
      <c r="AL1056" t="s">
        <v>16199</v>
      </c>
      <c r="AM1056" t="s">
        <v>16200</v>
      </c>
      <c r="AN1056" t="s">
        <v>16201</v>
      </c>
      <c r="AO1056" t="s">
        <v>16202</v>
      </c>
      <c r="AP1056" t="s">
        <v>16203</v>
      </c>
      <c r="AQ1056" t="s">
        <v>16204</v>
      </c>
      <c r="AR1056">
        <v>0.15</v>
      </c>
      <c r="AS1056" t="s">
        <v>94</v>
      </c>
      <c r="AT1056">
        <v>0</v>
      </c>
      <c r="AU1056">
        <v>6589.7635448031242</v>
      </c>
      <c r="AV1056">
        <v>1185.624976914866</v>
      </c>
      <c r="AW1056">
        <v>4672.2327999999998</v>
      </c>
      <c r="AX1056">
        <v>1931.1805936879141</v>
      </c>
      <c r="AY1056">
        <v>258.12609408743504</v>
      </c>
      <c r="AZ1056">
        <v>1508.2867600000002</v>
      </c>
      <c r="BA1056">
        <v>1460.8979999999999</v>
      </c>
      <c r="BB1056">
        <v>4.5107622467845969</v>
      </c>
      <c r="BC1056">
        <v>2.2193848067585811</v>
      </c>
      <c r="BD1056">
        <v>0.81157272918086421</v>
      </c>
      <c r="BE1056">
        <v>0.39930993614384108</v>
      </c>
      <c r="BF1056">
        <v>1361</v>
      </c>
      <c r="BG1056" t="s">
        <v>16205</v>
      </c>
      <c r="BJ1056" s="1"/>
    </row>
    <row r="1057" spans="1:63" x14ac:dyDescent="0.25">
      <c r="A1057">
        <v>8926</v>
      </c>
      <c r="B1057" t="s">
        <v>16206</v>
      </c>
      <c r="C1057" t="s">
        <v>16207</v>
      </c>
      <c r="D1057" t="s">
        <v>16208</v>
      </c>
      <c r="E1057" t="s">
        <v>16209</v>
      </c>
      <c r="F1057" s="1">
        <v>43800</v>
      </c>
      <c r="G1057" s="1">
        <v>43983</v>
      </c>
      <c r="H1057" t="s">
        <v>131</v>
      </c>
      <c r="I1057" t="s">
        <v>639</v>
      </c>
      <c r="K1057" t="s">
        <v>68</v>
      </c>
      <c r="L1057" t="s">
        <v>68</v>
      </c>
      <c r="M1057" t="s">
        <v>69</v>
      </c>
      <c r="N1057" t="s">
        <v>3686</v>
      </c>
      <c r="O1057" t="s">
        <v>16210</v>
      </c>
      <c r="P1057" t="s">
        <v>3106</v>
      </c>
      <c r="Q1057" t="s">
        <v>3107</v>
      </c>
      <c r="R1057" t="s">
        <v>817</v>
      </c>
      <c r="S1057" t="s">
        <v>3108</v>
      </c>
      <c r="T1057" t="s">
        <v>3653</v>
      </c>
      <c r="U1057" t="s">
        <v>3654</v>
      </c>
      <c r="V1057" t="s">
        <v>2344</v>
      </c>
      <c r="W1057" t="s">
        <v>2345</v>
      </c>
      <c r="X1057" t="s">
        <v>2346</v>
      </c>
      <c r="Y1057" t="s">
        <v>1671</v>
      </c>
      <c r="Z1057">
        <v>465</v>
      </c>
      <c r="AA1057" t="s">
        <v>1707</v>
      </c>
      <c r="AB1057" t="s">
        <v>1708</v>
      </c>
      <c r="AC1057" t="s">
        <v>1709</v>
      </c>
      <c r="AD1057" t="s">
        <v>1675</v>
      </c>
      <c r="AE1057" s="4"/>
      <c r="AK1057" t="s">
        <v>16211</v>
      </c>
      <c r="AR1057">
        <v>0.64</v>
      </c>
      <c r="AS1057" t="s">
        <v>94</v>
      </c>
      <c r="AT1057">
        <v>0</v>
      </c>
      <c r="AU1057">
        <v>0</v>
      </c>
      <c r="AV1057">
        <v>0</v>
      </c>
      <c r="AW1057">
        <v>31.732177400000001</v>
      </c>
      <c r="AX1057">
        <v>413.86387368791401</v>
      </c>
      <c r="AY1057">
        <v>258.12609408743504</v>
      </c>
      <c r="AZ1057">
        <v>1508.2867600000002</v>
      </c>
      <c r="BA1057">
        <v>28.967400000000001</v>
      </c>
      <c r="BB1057">
        <v>0</v>
      </c>
      <c r="BC1057">
        <v>0</v>
      </c>
      <c r="BD1057">
        <v>0</v>
      </c>
      <c r="BE1057">
        <v>0</v>
      </c>
      <c r="BF1057">
        <v>-312</v>
      </c>
      <c r="BG1057" t="s">
        <v>16212</v>
      </c>
      <c r="BJ1057" s="1"/>
    </row>
    <row r="1058" spans="1:63" ht="30" x14ac:dyDescent="0.25">
      <c r="A1058">
        <v>8927</v>
      </c>
      <c r="B1058" t="s">
        <v>16213</v>
      </c>
      <c r="C1058" t="s">
        <v>16214</v>
      </c>
      <c r="D1058" t="s">
        <v>16215</v>
      </c>
      <c r="E1058" t="s">
        <v>16216</v>
      </c>
      <c r="F1058" s="1">
        <v>45291</v>
      </c>
      <c r="G1058" s="1">
        <v>47849</v>
      </c>
      <c r="H1058" t="s">
        <v>98</v>
      </c>
      <c r="I1058" t="s">
        <v>515</v>
      </c>
      <c r="K1058" t="s">
        <v>120</v>
      </c>
      <c r="L1058" t="s">
        <v>303</v>
      </c>
      <c r="M1058" t="s">
        <v>303</v>
      </c>
      <c r="N1058" t="s">
        <v>382</v>
      </c>
      <c r="O1058" t="s">
        <v>16217</v>
      </c>
      <c r="P1058" t="s">
        <v>834</v>
      </c>
      <c r="Q1058" t="s">
        <v>835</v>
      </c>
      <c r="R1058" t="s">
        <v>518</v>
      </c>
      <c r="S1058" t="s">
        <v>836</v>
      </c>
      <c r="T1058" t="s">
        <v>16218</v>
      </c>
      <c r="U1058" t="s">
        <v>16219</v>
      </c>
      <c r="V1058" t="s">
        <v>16220</v>
      </c>
      <c r="W1058" t="s">
        <v>16221</v>
      </c>
      <c r="X1058" t="s">
        <v>16222</v>
      </c>
      <c r="Y1058" t="s">
        <v>16223</v>
      </c>
      <c r="Z1058">
        <v>483</v>
      </c>
      <c r="AA1058" t="s">
        <v>201</v>
      </c>
      <c r="AB1058" t="s">
        <v>202</v>
      </c>
      <c r="AC1058" t="s">
        <v>203</v>
      </c>
      <c r="AD1058" t="s">
        <v>82</v>
      </c>
      <c r="AE1058" s="4" t="s">
        <v>16224</v>
      </c>
      <c r="AF1058" s="5">
        <v>42000000</v>
      </c>
      <c r="AG1058" s="15" t="s">
        <v>19447</v>
      </c>
      <c r="AH1058" t="s">
        <v>16225</v>
      </c>
      <c r="AI1058" t="s">
        <v>16226</v>
      </c>
      <c r="AJ1058" t="s">
        <v>16227</v>
      </c>
      <c r="AK1058" t="s">
        <v>16228</v>
      </c>
      <c r="AL1058" t="s">
        <v>16229</v>
      </c>
      <c r="AM1058" t="s">
        <v>16230</v>
      </c>
      <c r="AN1058" t="s">
        <v>16231</v>
      </c>
      <c r="AO1058" t="s">
        <v>16232</v>
      </c>
      <c r="AP1058" t="s">
        <v>16233</v>
      </c>
      <c r="AQ1058" t="s">
        <v>16234</v>
      </c>
      <c r="AR1058">
        <v>0.06</v>
      </c>
      <c r="AS1058" t="s">
        <v>154</v>
      </c>
      <c r="AT1058">
        <v>1</v>
      </c>
      <c r="AU1058">
        <v>72811.681292842099</v>
      </c>
      <c r="AV1058">
        <v>4898.9412717557307</v>
      </c>
      <c r="AW1058">
        <v>5600.4789499999997</v>
      </c>
      <c r="AX1058">
        <v>18007.215770000003</v>
      </c>
      <c r="AY1058">
        <v>6546.8577085013067</v>
      </c>
      <c r="AZ1058">
        <v>1143.7542599999999</v>
      </c>
      <c r="BA1058">
        <v>15720.833333333336</v>
      </c>
      <c r="BB1058">
        <v>4.6315408190517102</v>
      </c>
      <c r="BC1058">
        <v>4.3174302893493204</v>
      </c>
      <c r="BD1058">
        <v>0.31162096613341517</v>
      </c>
      <c r="BE1058">
        <v>0.29048687047006772</v>
      </c>
      <c r="BF1058">
        <v>3554</v>
      </c>
      <c r="BG1058" t="s">
        <v>16235</v>
      </c>
      <c r="BJ1058" s="1"/>
    </row>
    <row r="1059" spans="1:63" ht="30" x14ac:dyDescent="0.25">
      <c r="A1059">
        <v>8928</v>
      </c>
      <c r="B1059" t="s">
        <v>16236</v>
      </c>
      <c r="C1059" t="s">
        <v>16237</v>
      </c>
      <c r="D1059" t="s">
        <v>16238</v>
      </c>
      <c r="E1059" t="s">
        <v>16239</v>
      </c>
      <c r="F1059" s="1">
        <v>45291</v>
      </c>
      <c r="G1059" s="1">
        <v>47849</v>
      </c>
      <c r="H1059" t="s">
        <v>98</v>
      </c>
      <c r="I1059" t="s">
        <v>515</v>
      </c>
      <c r="K1059" t="s">
        <v>120</v>
      </c>
      <c r="L1059" t="s">
        <v>303</v>
      </c>
      <c r="M1059" t="s">
        <v>303</v>
      </c>
      <c r="N1059" t="s">
        <v>382</v>
      </c>
      <c r="O1059" t="s">
        <v>16240</v>
      </c>
      <c r="P1059" t="s">
        <v>834</v>
      </c>
      <c r="Q1059" t="s">
        <v>835</v>
      </c>
      <c r="R1059" t="s">
        <v>518</v>
      </c>
      <c r="S1059" t="s">
        <v>836</v>
      </c>
      <c r="T1059" t="s">
        <v>16218</v>
      </c>
      <c r="U1059" t="s">
        <v>16219</v>
      </c>
      <c r="V1059" t="s">
        <v>16220</v>
      </c>
      <c r="W1059" t="s">
        <v>16221</v>
      </c>
      <c r="X1059" t="s">
        <v>16222</v>
      </c>
      <c r="Y1059" t="s">
        <v>16223</v>
      </c>
      <c r="Z1059">
        <v>483</v>
      </c>
      <c r="AA1059" t="s">
        <v>201</v>
      </c>
      <c r="AB1059" t="s">
        <v>202</v>
      </c>
      <c r="AC1059" t="s">
        <v>203</v>
      </c>
      <c r="AD1059" t="s">
        <v>82</v>
      </c>
      <c r="AE1059" s="4" t="s">
        <v>16241</v>
      </c>
      <c r="AF1059" s="5">
        <v>42000000</v>
      </c>
      <c r="AG1059" s="15" t="s">
        <v>19447</v>
      </c>
      <c r="AH1059" t="s">
        <v>16242</v>
      </c>
      <c r="AI1059" t="s">
        <v>16243</v>
      </c>
      <c r="AJ1059" t="s">
        <v>16244</v>
      </c>
      <c r="AK1059" t="s">
        <v>16245</v>
      </c>
      <c r="AL1059" t="s">
        <v>16229</v>
      </c>
      <c r="AM1059" t="s">
        <v>16246</v>
      </c>
      <c r="AN1059" t="s">
        <v>16231</v>
      </c>
      <c r="AO1059" t="s">
        <v>16247</v>
      </c>
      <c r="AP1059" t="s">
        <v>16233</v>
      </c>
      <c r="AQ1059" t="s">
        <v>16248</v>
      </c>
      <c r="AR1059">
        <v>0.06</v>
      </c>
      <c r="AS1059" t="s">
        <v>154</v>
      </c>
      <c r="AT1059">
        <v>1</v>
      </c>
      <c r="AU1059">
        <v>120594.25672787533</v>
      </c>
      <c r="AV1059">
        <v>11612.491300038813</v>
      </c>
      <c r="AW1059">
        <v>5599.7978800000001</v>
      </c>
      <c r="AX1059">
        <v>18007.215770000003</v>
      </c>
      <c r="AY1059">
        <v>6546.8577085013067</v>
      </c>
      <c r="AZ1059">
        <v>1143.7542599999999</v>
      </c>
      <c r="BA1059">
        <v>15720.833333333336</v>
      </c>
      <c r="BB1059">
        <v>7.6709837303710779</v>
      </c>
      <c r="BC1059">
        <v>7.1507385555960417</v>
      </c>
      <c r="BD1059">
        <v>0.73866894036822561</v>
      </c>
      <c r="BE1059">
        <v>0.68857250352385124</v>
      </c>
      <c r="BF1059">
        <v>3554</v>
      </c>
      <c r="BG1059" t="s">
        <v>16249</v>
      </c>
      <c r="BJ1059" s="1"/>
    </row>
    <row r="1060" spans="1:63" x14ac:dyDescent="0.25">
      <c r="A1060">
        <v>8929</v>
      </c>
      <c r="B1060" t="s">
        <v>16250</v>
      </c>
      <c r="C1060" t="s">
        <v>16251</v>
      </c>
      <c r="D1060" t="s">
        <v>16252</v>
      </c>
      <c r="E1060" t="s">
        <v>16253</v>
      </c>
      <c r="F1060" s="1">
        <v>44865</v>
      </c>
      <c r="G1060" s="1">
        <v>45230</v>
      </c>
      <c r="H1060" t="s">
        <v>119</v>
      </c>
      <c r="I1060" t="s">
        <v>66</v>
      </c>
      <c r="K1060" t="s">
        <v>100</v>
      </c>
      <c r="L1060" t="s">
        <v>100</v>
      </c>
      <c r="M1060" t="s">
        <v>120</v>
      </c>
      <c r="N1060" t="s">
        <v>1153</v>
      </c>
      <c r="P1060" t="s">
        <v>16254</v>
      </c>
      <c r="Q1060" t="s">
        <v>16255</v>
      </c>
      <c r="R1060" t="s">
        <v>137</v>
      </c>
      <c r="S1060" t="s">
        <v>16256</v>
      </c>
      <c r="T1060" t="s">
        <v>664</v>
      </c>
      <c r="U1060" t="s">
        <v>665</v>
      </c>
      <c r="V1060" t="s">
        <v>666</v>
      </c>
      <c r="W1060" t="s">
        <v>667</v>
      </c>
      <c r="Z1060">
        <v>478</v>
      </c>
      <c r="AA1060" t="s">
        <v>79</v>
      </c>
      <c r="AB1060" t="s">
        <v>80</v>
      </c>
      <c r="AC1060" t="s">
        <v>81</v>
      </c>
      <c r="AD1060" t="s">
        <v>82</v>
      </c>
      <c r="AE1060" s="4"/>
      <c r="AR1060">
        <v>0.36</v>
      </c>
      <c r="AS1060" t="s">
        <v>94</v>
      </c>
      <c r="AT1060">
        <v>0</v>
      </c>
      <c r="AU1060">
        <v>72156.488369205152</v>
      </c>
      <c r="AV1060">
        <v>40329.433600558717</v>
      </c>
      <c r="AW1060">
        <v>835.1105</v>
      </c>
      <c r="AX1060">
        <v>1233.382345</v>
      </c>
      <c r="AY1060">
        <v>472.98847253338562</v>
      </c>
      <c r="AZ1060">
        <v>102.6740212</v>
      </c>
      <c r="BA1060">
        <v>941.62800000000004</v>
      </c>
      <c r="BB1060">
        <v>76.629505886831268</v>
      </c>
      <c r="BC1060">
        <v>69.095421539346106</v>
      </c>
      <c r="BD1060">
        <v>42.829475759597969</v>
      </c>
      <c r="BE1060">
        <v>38.618553619398774</v>
      </c>
      <c r="BF1060">
        <v>935</v>
      </c>
      <c r="BG1060" t="s">
        <v>16257</v>
      </c>
      <c r="BH1060" t="s">
        <v>16258</v>
      </c>
      <c r="BJ1060" s="1"/>
      <c r="BK1060">
        <v>19.294070000000001</v>
      </c>
    </row>
    <row r="1061" spans="1:63" ht="45" x14ac:dyDescent="0.25">
      <c r="A1061">
        <v>8930</v>
      </c>
      <c r="B1061" t="s">
        <v>16259</v>
      </c>
      <c r="C1061" t="s">
        <v>16260</v>
      </c>
      <c r="D1061" t="s">
        <v>16261</v>
      </c>
      <c r="E1061" t="s">
        <v>16262</v>
      </c>
      <c r="F1061" s="1">
        <v>45261</v>
      </c>
      <c r="G1061" s="1">
        <v>46357</v>
      </c>
      <c r="H1061" t="s">
        <v>98</v>
      </c>
      <c r="I1061" t="s">
        <v>515</v>
      </c>
      <c r="K1061" t="s">
        <v>120</v>
      </c>
      <c r="L1061" t="s">
        <v>120</v>
      </c>
      <c r="P1061" t="s">
        <v>14089</v>
      </c>
      <c r="Q1061" t="s">
        <v>14090</v>
      </c>
      <c r="R1061" t="s">
        <v>386</v>
      </c>
      <c r="S1061" t="s">
        <v>14091</v>
      </c>
      <c r="T1061" t="s">
        <v>13699</v>
      </c>
      <c r="U1061" t="s">
        <v>13700</v>
      </c>
      <c r="Z1061">
        <v>464</v>
      </c>
      <c r="AA1061" t="s">
        <v>430</v>
      </c>
      <c r="AB1061" t="s">
        <v>431</v>
      </c>
      <c r="AC1061" t="s">
        <v>432</v>
      </c>
      <c r="AD1061" t="s">
        <v>433</v>
      </c>
      <c r="AE1061" s="4" t="s">
        <v>16263</v>
      </c>
      <c r="AF1061" s="5">
        <v>800000</v>
      </c>
      <c r="AG1061" s="15" t="s">
        <v>19447</v>
      </c>
      <c r="AH1061" t="s">
        <v>16264</v>
      </c>
      <c r="AI1061" t="s">
        <v>16265</v>
      </c>
      <c r="AJ1061" t="s">
        <v>5713</v>
      </c>
      <c r="AK1061" t="s">
        <v>16266</v>
      </c>
      <c r="AL1061" t="s">
        <v>14096</v>
      </c>
      <c r="AM1061" t="s">
        <v>16267</v>
      </c>
      <c r="AN1061" t="s">
        <v>16262</v>
      </c>
      <c r="AO1061" t="s">
        <v>16268</v>
      </c>
      <c r="AP1061" t="s">
        <v>14100</v>
      </c>
      <c r="AQ1061" t="s">
        <v>16269</v>
      </c>
      <c r="AR1061">
        <v>0.04</v>
      </c>
      <c r="AS1061" t="s">
        <v>154</v>
      </c>
      <c r="AT1061">
        <v>2</v>
      </c>
      <c r="AU1061">
        <v>0</v>
      </c>
      <c r="AV1061">
        <v>0</v>
      </c>
      <c r="AX1061">
        <v>4487.5051199999998</v>
      </c>
      <c r="AY1061">
        <v>1948.5079527551588</v>
      </c>
      <c r="AZ1061">
        <v>1579.8084649999998</v>
      </c>
      <c r="BA1061">
        <v>2632.6841666666669</v>
      </c>
      <c r="BB1061">
        <v>0</v>
      </c>
      <c r="BC1061">
        <v>0</v>
      </c>
      <c r="BD1061">
        <v>0</v>
      </c>
      <c r="BE1061">
        <v>0</v>
      </c>
      <c r="BF1061">
        <v>2062</v>
      </c>
      <c r="BJ1061" s="1"/>
    </row>
    <row r="1062" spans="1:63" x14ac:dyDescent="0.25">
      <c r="A1062">
        <v>8931</v>
      </c>
      <c r="B1062" t="s">
        <v>16270</v>
      </c>
      <c r="C1062" t="s">
        <v>16271</v>
      </c>
      <c r="D1062" t="s">
        <v>16272</v>
      </c>
      <c r="E1062" t="s">
        <v>16273</v>
      </c>
      <c r="F1062" s="1">
        <v>44925</v>
      </c>
      <c r="G1062" s="1">
        <v>44925</v>
      </c>
      <c r="H1062" t="s">
        <v>119</v>
      </c>
      <c r="I1062" t="s">
        <v>616</v>
      </c>
      <c r="J1062" t="s">
        <v>1680</v>
      </c>
      <c r="K1062" t="s">
        <v>303</v>
      </c>
      <c r="L1062" t="s">
        <v>99</v>
      </c>
      <c r="M1062" t="s">
        <v>69</v>
      </c>
      <c r="N1062" t="s">
        <v>1084</v>
      </c>
      <c r="P1062" t="s">
        <v>5340</v>
      </c>
      <c r="Q1062" t="s">
        <v>5341</v>
      </c>
      <c r="R1062" t="s">
        <v>5342</v>
      </c>
      <c r="S1062" t="s">
        <v>5343</v>
      </c>
      <c r="T1062" t="s">
        <v>5224</v>
      </c>
      <c r="U1062" t="s">
        <v>5225</v>
      </c>
      <c r="V1062" t="s">
        <v>1776</v>
      </c>
      <c r="W1062" t="s">
        <v>1777</v>
      </c>
      <c r="X1062" t="s">
        <v>1778</v>
      </c>
      <c r="Y1062" t="s">
        <v>1671</v>
      </c>
      <c r="Z1062">
        <v>465</v>
      </c>
      <c r="AA1062" t="s">
        <v>1707</v>
      </c>
      <c r="AB1062" t="s">
        <v>1708</v>
      </c>
      <c r="AC1062" t="s">
        <v>1709</v>
      </c>
      <c r="AD1062" t="s">
        <v>1675</v>
      </c>
      <c r="AE1062" s="4" t="s">
        <v>16274</v>
      </c>
      <c r="AH1062" t="s">
        <v>16275</v>
      </c>
      <c r="AI1062" t="s">
        <v>16276</v>
      </c>
      <c r="AJ1062" t="s">
        <v>16277</v>
      </c>
      <c r="AK1062" t="s">
        <v>16278</v>
      </c>
      <c r="AL1062" t="s">
        <v>16279</v>
      </c>
      <c r="AM1062" t="s">
        <v>16280</v>
      </c>
      <c r="AN1062" t="s">
        <v>16281</v>
      </c>
      <c r="AO1062" t="s">
        <v>16282</v>
      </c>
      <c r="AP1062" t="s">
        <v>16283</v>
      </c>
      <c r="AQ1062" t="s">
        <v>16284</v>
      </c>
      <c r="AR1062">
        <v>0.15</v>
      </c>
      <c r="AS1062" t="s">
        <v>94</v>
      </c>
      <c r="AT1062">
        <v>0</v>
      </c>
      <c r="AU1062">
        <v>302447.18616177002</v>
      </c>
      <c r="AV1062">
        <v>98206.773826555116</v>
      </c>
      <c r="AW1062">
        <v>812.09755730000006</v>
      </c>
      <c r="AX1062">
        <v>419.64795729999997</v>
      </c>
      <c r="AZ1062">
        <v>107.04316</v>
      </c>
      <c r="BA1062">
        <v>345.2346526</v>
      </c>
      <c r="BB1062">
        <v>876.0626544409929</v>
      </c>
      <c r="BC1062">
        <v>668.71992774330056</v>
      </c>
      <c r="BD1062">
        <v>284.46383665993301</v>
      </c>
      <c r="BE1062">
        <v>217.13816395722773</v>
      </c>
      <c r="BF1062">
        <v>630</v>
      </c>
      <c r="BG1062" t="s">
        <v>16285</v>
      </c>
      <c r="BH1062" t="s">
        <v>16285</v>
      </c>
      <c r="BJ1062" s="1"/>
      <c r="BK1062">
        <v>107.04316</v>
      </c>
    </row>
    <row r="1063" spans="1:63" ht="30" x14ac:dyDescent="0.25">
      <c r="A1063">
        <v>8932</v>
      </c>
      <c r="B1063" t="s">
        <v>16286</v>
      </c>
      <c r="C1063" t="s">
        <v>16287</v>
      </c>
      <c r="D1063" t="s">
        <v>16288</v>
      </c>
      <c r="E1063" t="s">
        <v>16289</v>
      </c>
      <c r="F1063" s="1">
        <v>45656</v>
      </c>
      <c r="G1063" s="1">
        <v>46021</v>
      </c>
      <c r="H1063" t="s">
        <v>119</v>
      </c>
      <c r="I1063" t="s">
        <v>66</v>
      </c>
      <c r="K1063" t="s">
        <v>303</v>
      </c>
      <c r="L1063" t="s">
        <v>99</v>
      </c>
      <c r="M1063" t="s">
        <v>303</v>
      </c>
      <c r="N1063" t="s">
        <v>1084</v>
      </c>
      <c r="P1063" t="s">
        <v>16290</v>
      </c>
      <c r="Q1063" t="s">
        <v>16291</v>
      </c>
      <c r="R1063" t="s">
        <v>5342</v>
      </c>
      <c r="S1063" t="s">
        <v>16292</v>
      </c>
      <c r="T1063" t="s">
        <v>5224</v>
      </c>
      <c r="U1063" t="s">
        <v>5225</v>
      </c>
      <c r="V1063" t="s">
        <v>1776</v>
      </c>
      <c r="W1063" t="s">
        <v>1777</v>
      </c>
      <c r="X1063" t="s">
        <v>1778</v>
      </c>
      <c r="Y1063" t="s">
        <v>1671</v>
      </c>
      <c r="Z1063">
        <v>465</v>
      </c>
      <c r="AA1063" t="s">
        <v>1707</v>
      </c>
      <c r="AB1063" t="s">
        <v>1708</v>
      </c>
      <c r="AC1063" t="s">
        <v>1709</v>
      </c>
      <c r="AD1063" t="s">
        <v>1675</v>
      </c>
      <c r="AE1063" s="4" t="s">
        <v>16293</v>
      </c>
      <c r="AH1063" t="s">
        <v>16294</v>
      </c>
      <c r="AI1063" t="s">
        <v>16295</v>
      </c>
      <c r="AJ1063" t="s">
        <v>16296</v>
      </c>
      <c r="AK1063" t="s">
        <v>16297</v>
      </c>
      <c r="AL1063" t="s">
        <v>16298</v>
      </c>
      <c r="AM1063" t="s">
        <v>16299</v>
      </c>
      <c r="AN1063" t="s">
        <v>16300</v>
      </c>
      <c r="AO1063" t="s">
        <v>16301</v>
      </c>
      <c r="AP1063" t="s">
        <v>16302</v>
      </c>
      <c r="AQ1063" t="s">
        <v>16303</v>
      </c>
      <c r="AR1063">
        <v>0.15</v>
      </c>
      <c r="AS1063" t="s">
        <v>94</v>
      </c>
      <c r="AT1063">
        <v>0</v>
      </c>
      <c r="AU1063">
        <v>120402.99354123554</v>
      </c>
      <c r="AV1063">
        <v>37953.69614622595</v>
      </c>
      <c r="AW1063">
        <v>6064.2983838</v>
      </c>
      <c r="AX1063">
        <v>2467.4302126840153</v>
      </c>
      <c r="AY1063">
        <v>527.86634459022821</v>
      </c>
      <c r="AZ1063">
        <v>954.81844000000001</v>
      </c>
      <c r="BA1063">
        <v>1927.1396909</v>
      </c>
      <c r="BB1063">
        <v>62.477564086185012</v>
      </c>
      <c r="BC1063">
        <v>41.778189714239588</v>
      </c>
      <c r="BD1063">
        <v>19.694315012785122</v>
      </c>
      <c r="BE1063">
        <v>13.169412747288414</v>
      </c>
      <c r="BF1063">
        <v>1726</v>
      </c>
      <c r="BG1063" t="s">
        <v>16304</v>
      </c>
      <c r="BH1063" t="s">
        <v>16304</v>
      </c>
      <c r="BJ1063" s="1"/>
      <c r="BK1063">
        <v>58.624690000000001</v>
      </c>
    </row>
    <row r="1064" spans="1:63" x14ac:dyDescent="0.25">
      <c r="A1064">
        <v>8933</v>
      </c>
      <c r="B1064" t="s">
        <v>16305</v>
      </c>
      <c r="C1064" t="s">
        <v>16306</v>
      </c>
      <c r="D1064" t="s">
        <v>16307</v>
      </c>
      <c r="E1064" t="s">
        <v>16308</v>
      </c>
      <c r="F1064" s="1">
        <v>44531</v>
      </c>
      <c r="G1064" s="1">
        <v>44592</v>
      </c>
      <c r="H1064" t="s">
        <v>119</v>
      </c>
      <c r="I1064" t="s">
        <v>616</v>
      </c>
      <c r="K1064" t="s">
        <v>303</v>
      </c>
      <c r="L1064" t="s">
        <v>99</v>
      </c>
      <c r="M1064" t="s">
        <v>69</v>
      </c>
      <c r="N1064" t="s">
        <v>1699</v>
      </c>
      <c r="P1064" t="s">
        <v>16309</v>
      </c>
      <c r="Q1064" t="s">
        <v>16310</v>
      </c>
      <c r="R1064" t="s">
        <v>518</v>
      </c>
      <c r="S1064" t="s">
        <v>16311</v>
      </c>
      <c r="T1064" t="s">
        <v>2907</v>
      </c>
      <c r="U1064" t="s">
        <v>2908</v>
      </c>
      <c r="V1064" t="s">
        <v>2773</v>
      </c>
      <c r="W1064" t="s">
        <v>2774</v>
      </c>
      <c r="X1064" t="s">
        <v>2775</v>
      </c>
      <c r="Y1064" t="s">
        <v>1671</v>
      </c>
      <c r="Z1064">
        <v>465</v>
      </c>
      <c r="AA1064" t="s">
        <v>1707</v>
      </c>
      <c r="AB1064" t="s">
        <v>1708</v>
      </c>
      <c r="AC1064" t="s">
        <v>1709</v>
      </c>
      <c r="AD1064" t="s">
        <v>1675</v>
      </c>
      <c r="AE1064" s="4"/>
      <c r="AI1064" t="s">
        <v>16312</v>
      </c>
      <c r="AJ1064" t="s">
        <v>16313</v>
      </c>
      <c r="AK1064" t="s">
        <v>16314</v>
      </c>
      <c r="AL1064" t="s">
        <v>16315</v>
      </c>
      <c r="AM1064" t="s">
        <v>16316</v>
      </c>
      <c r="AP1064" t="s">
        <v>16317</v>
      </c>
      <c r="AQ1064" t="s">
        <v>16318</v>
      </c>
      <c r="AR1064">
        <v>0.15</v>
      </c>
      <c r="AS1064" t="s">
        <v>94</v>
      </c>
      <c r="AT1064">
        <v>0</v>
      </c>
      <c r="AU1064">
        <v>22716.900335232374</v>
      </c>
      <c r="AV1064">
        <v>6929.9287775764833</v>
      </c>
      <c r="AW1064">
        <v>724.44495069999994</v>
      </c>
      <c r="AX1064">
        <v>930.54131652644696</v>
      </c>
      <c r="AY1064">
        <v>242.18240998394688</v>
      </c>
      <c r="AZ1064">
        <v>614.02539999999999</v>
      </c>
      <c r="BA1064">
        <v>588.58033109999997</v>
      </c>
      <c r="BB1064">
        <v>38.596091535673089</v>
      </c>
      <c r="BC1064">
        <v>18.889732310234102</v>
      </c>
      <c r="BD1064">
        <v>11.773972746634454</v>
      </c>
      <c r="BE1064">
        <v>5.7624278667272044</v>
      </c>
      <c r="BF1064">
        <v>297</v>
      </c>
      <c r="BG1064" t="s">
        <v>16319</v>
      </c>
      <c r="BH1064" t="s">
        <v>16319</v>
      </c>
      <c r="BJ1064" s="1"/>
    </row>
    <row r="1065" spans="1:63" x14ac:dyDescent="0.25">
      <c r="A1065">
        <v>8934</v>
      </c>
      <c r="B1065" t="s">
        <v>16320</v>
      </c>
      <c r="C1065" t="s">
        <v>16321</v>
      </c>
      <c r="D1065" t="s">
        <v>16322</v>
      </c>
      <c r="E1065" t="s">
        <v>16323</v>
      </c>
      <c r="F1065" s="1">
        <v>45627</v>
      </c>
      <c r="G1065" s="1">
        <v>45627</v>
      </c>
      <c r="H1065" t="s">
        <v>119</v>
      </c>
      <c r="I1065" t="s">
        <v>66</v>
      </c>
      <c r="K1065" t="s">
        <v>100</v>
      </c>
      <c r="L1065" t="s">
        <v>100</v>
      </c>
      <c r="M1065" t="s">
        <v>69</v>
      </c>
      <c r="N1065" t="s">
        <v>1699</v>
      </c>
      <c r="P1065" t="s">
        <v>12321</v>
      </c>
      <c r="Q1065" t="s">
        <v>12322</v>
      </c>
      <c r="R1065" t="s">
        <v>12323</v>
      </c>
      <c r="S1065" t="s">
        <v>12324</v>
      </c>
      <c r="T1065" t="s">
        <v>2907</v>
      </c>
      <c r="U1065" t="s">
        <v>2908</v>
      </c>
      <c r="V1065" t="s">
        <v>2773</v>
      </c>
      <c r="W1065" t="s">
        <v>2774</v>
      </c>
      <c r="X1065" t="s">
        <v>2775</v>
      </c>
      <c r="Y1065" t="s">
        <v>1671</v>
      </c>
      <c r="Z1065">
        <v>465</v>
      </c>
      <c r="AA1065" t="s">
        <v>1707</v>
      </c>
      <c r="AB1065" t="s">
        <v>1708</v>
      </c>
      <c r="AC1065" t="s">
        <v>1709</v>
      </c>
      <c r="AD1065" t="s">
        <v>1675</v>
      </c>
      <c r="AE1065" s="4" t="s">
        <v>16324</v>
      </c>
      <c r="AH1065" t="s">
        <v>16325</v>
      </c>
      <c r="AI1065" t="s">
        <v>16326</v>
      </c>
      <c r="AJ1065" t="s">
        <v>16327</v>
      </c>
      <c r="AK1065" t="s">
        <v>16328</v>
      </c>
      <c r="AL1065" t="s">
        <v>16329</v>
      </c>
      <c r="AM1065" t="s">
        <v>16330</v>
      </c>
      <c r="AN1065" t="s">
        <v>16331</v>
      </c>
      <c r="AO1065" t="s">
        <v>16332</v>
      </c>
      <c r="AP1065" t="s">
        <v>16333</v>
      </c>
      <c r="AQ1065" t="s">
        <v>16334</v>
      </c>
      <c r="AR1065">
        <v>0.36</v>
      </c>
      <c r="AS1065" t="s">
        <v>94</v>
      </c>
      <c r="AT1065">
        <v>0</v>
      </c>
      <c r="AU1065">
        <v>309589.2588408697</v>
      </c>
      <c r="AV1065">
        <v>179854.01096354055</v>
      </c>
      <c r="AW1065">
        <v>7409.6285842000007</v>
      </c>
      <c r="AX1065">
        <v>3634.3265066714002</v>
      </c>
      <c r="AY1065">
        <v>375.84228709442522</v>
      </c>
      <c r="AZ1065">
        <v>10947.995440000001</v>
      </c>
      <c r="BA1065">
        <v>1275.7916888</v>
      </c>
      <c r="BB1065">
        <v>242.66442677022533</v>
      </c>
      <c r="BC1065">
        <v>25.326787482371827</v>
      </c>
      <c r="BD1065">
        <v>140.97443379076242</v>
      </c>
      <c r="BE1065">
        <v>14.713444292546077</v>
      </c>
      <c r="BF1065">
        <v>1332</v>
      </c>
      <c r="BG1065" t="s">
        <v>16335</v>
      </c>
      <c r="BH1065" t="s">
        <v>16335</v>
      </c>
      <c r="BJ1065" s="1"/>
      <c r="BK1065">
        <v>2.3544800000000001</v>
      </c>
    </row>
    <row r="1066" spans="1:63" ht="45" x14ac:dyDescent="0.25">
      <c r="A1066">
        <v>8935</v>
      </c>
      <c r="B1066" t="s">
        <v>16336</v>
      </c>
      <c r="C1066" t="s">
        <v>16337</v>
      </c>
      <c r="D1066" t="s">
        <v>16338</v>
      </c>
      <c r="E1066" t="s">
        <v>16339</v>
      </c>
      <c r="F1066" s="1">
        <v>44607</v>
      </c>
      <c r="G1066" s="1">
        <v>44607</v>
      </c>
      <c r="H1066" t="s">
        <v>119</v>
      </c>
      <c r="I1066" t="s">
        <v>616</v>
      </c>
      <c r="K1066" t="s">
        <v>99</v>
      </c>
      <c r="L1066" t="s">
        <v>100</v>
      </c>
      <c r="M1066" t="s">
        <v>69</v>
      </c>
      <c r="N1066" t="s">
        <v>1699</v>
      </c>
      <c r="P1066" t="s">
        <v>11476</v>
      </c>
      <c r="Q1066" t="s">
        <v>11477</v>
      </c>
      <c r="R1066" t="s">
        <v>9411</v>
      </c>
      <c r="S1066" t="s">
        <v>11478</v>
      </c>
      <c r="T1066" t="s">
        <v>1705</v>
      </c>
      <c r="U1066" t="s">
        <v>1706</v>
      </c>
      <c r="V1066" t="s">
        <v>1668</v>
      </c>
      <c r="W1066" t="s">
        <v>1669</v>
      </c>
      <c r="X1066" t="s">
        <v>1670</v>
      </c>
      <c r="Y1066" t="s">
        <v>1671</v>
      </c>
      <c r="Z1066">
        <v>465</v>
      </c>
      <c r="AA1066" t="s">
        <v>1707</v>
      </c>
      <c r="AB1066" t="s">
        <v>1708</v>
      </c>
      <c r="AC1066" t="s">
        <v>1709</v>
      </c>
      <c r="AD1066" t="s">
        <v>1675</v>
      </c>
      <c r="AE1066" s="4" t="s">
        <v>16340</v>
      </c>
      <c r="AF1066" s="5">
        <v>2473828</v>
      </c>
      <c r="AG1066" s="15" t="s">
        <v>19447</v>
      </c>
      <c r="AH1066" t="s">
        <v>16341</v>
      </c>
      <c r="AI1066" t="s">
        <v>16342</v>
      </c>
      <c r="AJ1066" t="s">
        <v>16343</v>
      </c>
      <c r="AK1066" t="s">
        <v>16344</v>
      </c>
      <c r="AL1066" t="s">
        <v>16345</v>
      </c>
      <c r="AM1066" t="s">
        <v>16346</v>
      </c>
      <c r="AN1066" t="s">
        <v>16347</v>
      </c>
      <c r="AO1066" t="s">
        <v>16348</v>
      </c>
      <c r="AP1066" t="s">
        <v>16349</v>
      </c>
      <c r="AQ1066" t="s">
        <v>16350</v>
      </c>
      <c r="AR1066">
        <v>0.3</v>
      </c>
      <c r="AS1066" t="s">
        <v>94</v>
      </c>
      <c r="AT1066">
        <v>0</v>
      </c>
      <c r="AU1066">
        <v>124942.95184377802</v>
      </c>
      <c r="AV1066">
        <v>66438.111307982646</v>
      </c>
      <c r="AW1066">
        <v>206.56230239999999</v>
      </c>
      <c r="AX1066">
        <v>99.725102400000011</v>
      </c>
      <c r="BA1066">
        <v>83.104252000000017</v>
      </c>
      <c r="BB1066">
        <v>1503.4483655996085</v>
      </c>
      <c r="BD1066">
        <v>799.45501835432719</v>
      </c>
      <c r="BF1066">
        <v>312</v>
      </c>
      <c r="BG1066" t="s">
        <v>16351</v>
      </c>
      <c r="BH1066" t="s">
        <v>16351</v>
      </c>
      <c r="BJ1066" s="1"/>
    </row>
    <row r="1067" spans="1:63" ht="30" x14ac:dyDescent="0.25">
      <c r="A1067">
        <v>8936</v>
      </c>
      <c r="B1067" t="s">
        <v>16352</v>
      </c>
      <c r="C1067" t="s">
        <v>16353</v>
      </c>
      <c r="D1067" t="s">
        <v>16354</v>
      </c>
      <c r="E1067" t="s">
        <v>16355</v>
      </c>
      <c r="F1067" s="1">
        <v>45992</v>
      </c>
      <c r="G1067" s="1">
        <v>46023</v>
      </c>
      <c r="H1067" t="s">
        <v>119</v>
      </c>
      <c r="I1067" t="s">
        <v>616</v>
      </c>
      <c r="K1067" t="s">
        <v>99</v>
      </c>
      <c r="L1067" t="s">
        <v>99</v>
      </c>
      <c r="M1067" t="s">
        <v>303</v>
      </c>
      <c r="N1067" t="s">
        <v>1699</v>
      </c>
      <c r="P1067" t="s">
        <v>16356</v>
      </c>
      <c r="Q1067" t="s">
        <v>16357</v>
      </c>
      <c r="R1067" t="s">
        <v>817</v>
      </c>
      <c r="S1067" t="s">
        <v>16358</v>
      </c>
      <c r="T1067" t="s">
        <v>1705</v>
      </c>
      <c r="U1067" t="s">
        <v>1706</v>
      </c>
      <c r="V1067" t="s">
        <v>1668</v>
      </c>
      <c r="W1067" t="s">
        <v>1669</v>
      </c>
      <c r="X1067" t="s">
        <v>1670</v>
      </c>
      <c r="Y1067" t="s">
        <v>1671</v>
      </c>
      <c r="Z1067">
        <v>465</v>
      </c>
      <c r="AA1067" t="s">
        <v>1707</v>
      </c>
      <c r="AB1067" t="s">
        <v>1708</v>
      </c>
      <c r="AC1067" t="s">
        <v>1709</v>
      </c>
      <c r="AD1067" t="s">
        <v>1675</v>
      </c>
      <c r="AE1067" s="4" t="s">
        <v>16359</v>
      </c>
      <c r="AH1067" t="s">
        <v>16360</v>
      </c>
      <c r="AI1067" t="s">
        <v>16361</v>
      </c>
      <c r="AJ1067" t="s">
        <v>16362</v>
      </c>
      <c r="AK1067" t="s">
        <v>16363</v>
      </c>
      <c r="AL1067" t="s">
        <v>16364</v>
      </c>
      <c r="AM1067" t="s">
        <v>16365</v>
      </c>
      <c r="AN1067" t="s">
        <v>16366</v>
      </c>
      <c r="AO1067" t="s">
        <v>16367</v>
      </c>
      <c r="AP1067" t="s">
        <v>16368</v>
      </c>
      <c r="AQ1067" t="s">
        <v>16369</v>
      </c>
      <c r="AR1067">
        <v>0.25</v>
      </c>
      <c r="AS1067" t="s">
        <v>94</v>
      </c>
      <c r="AT1067">
        <v>0</v>
      </c>
      <c r="AU1067">
        <v>201384.13510709247</v>
      </c>
      <c r="AV1067">
        <v>87907.667831646453</v>
      </c>
      <c r="AW1067">
        <v>5783.6673488999995</v>
      </c>
      <c r="AX1067">
        <v>2845.2877489000002</v>
      </c>
      <c r="BA1067">
        <v>2753.5601219</v>
      </c>
      <c r="BB1067">
        <v>73.135913577995254</v>
      </c>
      <c r="BD1067">
        <v>31.925094764587442</v>
      </c>
      <c r="BF1067">
        <v>1728</v>
      </c>
      <c r="BG1067" t="s">
        <v>16370</v>
      </c>
      <c r="BH1067" t="s">
        <v>16370</v>
      </c>
      <c r="BJ1067" s="1"/>
    </row>
    <row r="1068" spans="1:63" ht="45" x14ac:dyDescent="0.25">
      <c r="A1068">
        <v>8937</v>
      </c>
      <c r="B1068" t="s">
        <v>16371</v>
      </c>
      <c r="C1068" t="s">
        <v>16372</v>
      </c>
      <c r="D1068" t="s">
        <v>16373</v>
      </c>
      <c r="E1068" t="s">
        <v>16374</v>
      </c>
      <c r="F1068" s="1">
        <v>45280</v>
      </c>
      <c r="G1068" s="1">
        <v>45474</v>
      </c>
      <c r="H1068" t="s">
        <v>615</v>
      </c>
      <c r="I1068" t="s">
        <v>66</v>
      </c>
      <c r="K1068" t="s">
        <v>99</v>
      </c>
      <c r="L1068" t="s">
        <v>99</v>
      </c>
      <c r="M1068" t="s">
        <v>120</v>
      </c>
      <c r="N1068" t="s">
        <v>1084</v>
      </c>
      <c r="P1068" t="s">
        <v>16375</v>
      </c>
      <c r="Q1068" t="s">
        <v>16376</v>
      </c>
      <c r="R1068" t="s">
        <v>5342</v>
      </c>
      <c r="S1068" t="s">
        <v>16377</v>
      </c>
      <c r="T1068" t="s">
        <v>1705</v>
      </c>
      <c r="U1068" t="s">
        <v>1706</v>
      </c>
      <c r="V1068" t="s">
        <v>1668</v>
      </c>
      <c r="W1068" t="s">
        <v>1669</v>
      </c>
      <c r="X1068" t="s">
        <v>1670</v>
      </c>
      <c r="Y1068" t="s">
        <v>1671</v>
      </c>
      <c r="Z1068">
        <v>465</v>
      </c>
      <c r="AA1068" t="s">
        <v>1707</v>
      </c>
      <c r="AB1068" t="s">
        <v>1708</v>
      </c>
      <c r="AC1068" t="s">
        <v>1709</v>
      </c>
      <c r="AD1068" t="s">
        <v>1675</v>
      </c>
      <c r="AE1068" s="4" t="s">
        <v>16378</v>
      </c>
      <c r="AH1068" t="s">
        <v>16379</v>
      </c>
      <c r="AI1068" t="s">
        <v>16380</v>
      </c>
      <c r="AJ1068" t="s">
        <v>16381</v>
      </c>
      <c r="AK1068" t="s">
        <v>16382</v>
      </c>
      <c r="AL1068" t="s">
        <v>16383</v>
      </c>
      <c r="AM1068" t="s">
        <v>16384</v>
      </c>
      <c r="AN1068" t="s">
        <v>16385</v>
      </c>
      <c r="AO1068" t="s">
        <v>16386</v>
      </c>
      <c r="AP1068" t="s">
        <v>5386</v>
      </c>
      <c r="AQ1068" t="s">
        <v>16387</v>
      </c>
      <c r="AR1068">
        <v>0.25</v>
      </c>
      <c r="AS1068" t="s">
        <v>94</v>
      </c>
      <c r="AT1068">
        <v>0</v>
      </c>
      <c r="AU1068">
        <v>44174.368190657791</v>
      </c>
      <c r="AV1068">
        <v>19206.091191305954</v>
      </c>
      <c r="AW1068">
        <v>1776.0073543999999</v>
      </c>
      <c r="AX1068">
        <v>779.08393439999998</v>
      </c>
      <c r="BA1068">
        <v>174.711612</v>
      </c>
      <c r="BB1068">
        <v>252.84162675264994</v>
      </c>
      <c r="BD1068">
        <v>109.93025003573288</v>
      </c>
      <c r="BF1068">
        <v>1179</v>
      </c>
      <c r="BG1068" t="s">
        <v>16388</v>
      </c>
      <c r="BJ1068" s="1"/>
    </row>
    <row r="1069" spans="1:63" ht="45" x14ac:dyDescent="0.25">
      <c r="A1069">
        <v>8938</v>
      </c>
      <c r="B1069" t="s">
        <v>16389</v>
      </c>
      <c r="C1069" t="s">
        <v>16390</v>
      </c>
      <c r="D1069" t="s">
        <v>16391</v>
      </c>
      <c r="E1069" t="s">
        <v>16392</v>
      </c>
      <c r="F1069" s="1">
        <v>45292</v>
      </c>
      <c r="G1069" s="1">
        <v>45474</v>
      </c>
      <c r="H1069" t="s">
        <v>119</v>
      </c>
      <c r="I1069" t="s">
        <v>616</v>
      </c>
      <c r="K1069" t="s">
        <v>99</v>
      </c>
      <c r="L1069" t="s">
        <v>99</v>
      </c>
      <c r="M1069" t="s">
        <v>120</v>
      </c>
      <c r="N1069" t="s">
        <v>1699</v>
      </c>
      <c r="P1069" t="s">
        <v>1726</v>
      </c>
      <c r="Q1069" t="s">
        <v>1727</v>
      </c>
      <c r="R1069" t="s">
        <v>817</v>
      </c>
      <c r="S1069" t="s">
        <v>1728</v>
      </c>
      <c r="T1069" t="s">
        <v>1705</v>
      </c>
      <c r="U1069" t="s">
        <v>1706</v>
      </c>
      <c r="V1069" t="s">
        <v>1668</v>
      </c>
      <c r="W1069" t="s">
        <v>1669</v>
      </c>
      <c r="X1069" t="s">
        <v>1670</v>
      </c>
      <c r="Y1069" t="s">
        <v>1671</v>
      </c>
      <c r="Z1069">
        <v>465</v>
      </c>
      <c r="AA1069" t="s">
        <v>1707</v>
      </c>
      <c r="AB1069" t="s">
        <v>1708</v>
      </c>
      <c r="AC1069" t="s">
        <v>1709</v>
      </c>
      <c r="AD1069" t="s">
        <v>1675</v>
      </c>
      <c r="AE1069" s="4" t="s">
        <v>16393</v>
      </c>
      <c r="AF1069" s="5">
        <v>4506</v>
      </c>
      <c r="AG1069" s="15" t="s">
        <v>19447</v>
      </c>
      <c r="AH1069" t="s">
        <v>16394</v>
      </c>
      <c r="AJ1069" t="s">
        <v>16395</v>
      </c>
      <c r="AK1069" t="s">
        <v>16396</v>
      </c>
      <c r="AM1069" t="s">
        <v>16397</v>
      </c>
      <c r="AN1069" t="s">
        <v>16398</v>
      </c>
      <c r="AO1069" t="s">
        <v>16399</v>
      </c>
      <c r="AQ1069" t="s">
        <v>16400</v>
      </c>
      <c r="AR1069">
        <v>0.25</v>
      </c>
      <c r="AS1069" t="s">
        <v>94</v>
      </c>
      <c r="AT1069">
        <v>0</v>
      </c>
      <c r="AU1069">
        <v>143179.24310293267</v>
      </c>
      <c r="AV1069">
        <v>62670.428371045775</v>
      </c>
      <c r="AW1069">
        <v>4764.3749164000001</v>
      </c>
      <c r="AX1069">
        <v>1679.4477164</v>
      </c>
      <c r="AZ1069">
        <v>20.56476</v>
      </c>
      <c r="BA1069">
        <v>132.75588980000003</v>
      </c>
      <c r="BB1069">
        <v>1078.5151854176538</v>
      </c>
      <c r="BC1069">
        <v>933.85491967131372</v>
      </c>
      <c r="BD1069">
        <v>472.07267764511465</v>
      </c>
      <c r="BE1069">
        <v>408.7539966260029</v>
      </c>
      <c r="BF1069">
        <v>1179</v>
      </c>
      <c r="BG1069" t="s">
        <v>16401</v>
      </c>
      <c r="BH1069" t="s">
        <v>16401</v>
      </c>
      <c r="BJ1069" s="1"/>
      <c r="BK1069">
        <v>20.56476</v>
      </c>
    </row>
    <row r="1070" spans="1:63" x14ac:dyDescent="0.25">
      <c r="A1070">
        <v>8939</v>
      </c>
      <c r="B1070" t="s">
        <v>16402</v>
      </c>
      <c r="C1070" t="s">
        <v>16403</v>
      </c>
      <c r="D1070" t="s">
        <v>16404</v>
      </c>
      <c r="F1070" s="1">
        <v>44286</v>
      </c>
      <c r="G1070" s="1">
        <v>44286</v>
      </c>
      <c r="H1070" t="s">
        <v>615</v>
      </c>
      <c r="I1070" t="s">
        <v>639</v>
      </c>
      <c r="K1070" t="s">
        <v>69</v>
      </c>
      <c r="L1070" t="s">
        <v>120</v>
      </c>
      <c r="P1070" t="s">
        <v>8089</v>
      </c>
      <c r="Q1070" t="s">
        <v>8090</v>
      </c>
      <c r="R1070" t="s">
        <v>5137</v>
      </c>
      <c r="S1070" t="s">
        <v>8091</v>
      </c>
      <c r="T1070" t="s">
        <v>8005</v>
      </c>
      <c r="U1070" t="s">
        <v>8006</v>
      </c>
      <c r="V1070" t="s">
        <v>8007</v>
      </c>
      <c r="W1070" t="s">
        <v>8008</v>
      </c>
      <c r="Z1070">
        <v>474</v>
      </c>
      <c r="AA1070" t="s">
        <v>346</v>
      </c>
      <c r="AB1070" t="s">
        <v>347</v>
      </c>
      <c r="AC1070" t="s">
        <v>348</v>
      </c>
      <c r="AD1070" t="s">
        <v>82</v>
      </c>
      <c r="AE1070" s="4"/>
      <c r="AR1070">
        <v>0</v>
      </c>
      <c r="AS1070" t="s">
        <v>154</v>
      </c>
      <c r="AT1070">
        <v>2</v>
      </c>
      <c r="AU1070">
        <v>0</v>
      </c>
      <c r="AV1070">
        <v>0</v>
      </c>
      <c r="AW1070">
        <v>483.65352000000001</v>
      </c>
      <c r="AX1070">
        <v>1188.0881866666671</v>
      </c>
      <c r="AY1070">
        <v>328.16516275906321</v>
      </c>
      <c r="AZ1070">
        <v>674.17979200000002</v>
      </c>
      <c r="BA1070">
        <v>403.95643999999999</v>
      </c>
      <c r="BB1070">
        <v>0</v>
      </c>
      <c r="BC1070">
        <v>0</v>
      </c>
      <c r="BD1070">
        <v>0</v>
      </c>
      <c r="BE1070">
        <v>0</v>
      </c>
      <c r="BF1070">
        <v>-9</v>
      </c>
      <c r="BG1070" t="s">
        <v>16405</v>
      </c>
      <c r="BH1070" t="s">
        <v>16406</v>
      </c>
      <c r="BJ1070" s="1"/>
    </row>
    <row r="1071" spans="1:63" x14ac:dyDescent="0.25">
      <c r="A1071">
        <v>8940</v>
      </c>
      <c r="B1071" t="s">
        <v>16407</v>
      </c>
      <c r="C1071" t="s">
        <v>16408</v>
      </c>
      <c r="D1071" t="s">
        <v>16409</v>
      </c>
      <c r="F1071" s="1">
        <v>44408</v>
      </c>
      <c r="G1071" s="1">
        <v>44408</v>
      </c>
      <c r="H1071" t="s">
        <v>98</v>
      </c>
      <c r="I1071" t="s">
        <v>639</v>
      </c>
      <c r="K1071" t="s">
        <v>69</v>
      </c>
      <c r="L1071" t="s">
        <v>69</v>
      </c>
      <c r="P1071" t="s">
        <v>8025</v>
      </c>
      <c r="Q1071" t="s">
        <v>8026</v>
      </c>
      <c r="R1071" t="s">
        <v>5137</v>
      </c>
      <c r="S1071" t="s">
        <v>8027</v>
      </c>
      <c r="T1071" t="s">
        <v>8028</v>
      </c>
      <c r="U1071" t="s">
        <v>8029</v>
      </c>
      <c r="V1071" t="s">
        <v>8030</v>
      </c>
      <c r="W1071" t="s">
        <v>8031</v>
      </c>
      <c r="Z1071">
        <v>474</v>
      </c>
      <c r="AA1071" t="s">
        <v>346</v>
      </c>
      <c r="AB1071" t="s">
        <v>347</v>
      </c>
      <c r="AC1071" t="s">
        <v>348</v>
      </c>
      <c r="AD1071" t="s">
        <v>82</v>
      </c>
      <c r="AE1071" s="4"/>
      <c r="AR1071">
        <v>0</v>
      </c>
      <c r="AS1071" t="s">
        <v>154</v>
      </c>
      <c r="AT1071">
        <v>3</v>
      </c>
      <c r="AW1071">
        <v>1023.39529</v>
      </c>
      <c r="AX1071">
        <v>801.79040750000001</v>
      </c>
      <c r="AY1071">
        <v>127.90916074141838</v>
      </c>
      <c r="AZ1071">
        <v>300.02797200000003</v>
      </c>
      <c r="BA1071">
        <v>520.45833333333337</v>
      </c>
      <c r="BF1071">
        <v>113</v>
      </c>
      <c r="BG1071" t="s">
        <v>16410</v>
      </c>
      <c r="BJ1071" s="1"/>
    </row>
    <row r="1072" spans="1:63" x14ac:dyDescent="0.25">
      <c r="A1072">
        <v>8941</v>
      </c>
      <c r="B1072" t="s">
        <v>16411</v>
      </c>
      <c r="C1072" t="s">
        <v>16412</v>
      </c>
      <c r="D1072" t="s">
        <v>16413</v>
      </c>
      <c r="F1072" s="1">
        <v>44592</v>
      </c>
      <c r="G1072" s="1">
        <v>44592</v>
      </c>
      <c r="H1072" t="s">
        <v>98</v>
      </c>
      <c r="I1072" t="s">
        <v>639</v>
      </c>
      <c r="K1072" t="s">
        <v>69</v>
      </c>
      <c r="L1072" t="s">
        <v>69</v>
      </c>
      <c r="P1072" t="s">
        <v>8025</v>
      </c>
      <c r="Q1072" t="s">
        <v>8026</v>
      </c>
      <c r="R1072" t="s">
        <v>5137</v>
      </c>
      <c r="S1072" t="s">
        <v>8027</v>
      </c>
      <c r="T1072" t="s">
        <v>8028</v>
      </c>
      <c r="U1072" t="s">
        <v>8029</v>
      </c>
      <c r="V1072" t="s">
        <v>8030</v>
      </c>
      <c r="W1072" t="s">
        <v>8031</v>
      </c>
      <c r="Z1072">
        <v>474</v>
      </c>
      <c r="AA1072" t="s">
        <v>346</v>
      </c>
      <c r="AB1072" t="s">
        <v>347</v>
      </c>
      <c r="AC1072" t="s">
        <v>348</v>
      </c>
      <c r="AD1072" t="s">
        <v>82</v>
      </c>
      <c r="AE1072" s="4"/>
      <c r="AR1072">
        <v>0</v>
      </c>
      <c r="AS1072" t="s">
        <v>154</v>
      </c>
      <c r="AT1072">
        <v>3</v>
      </c>
      <c r="AW1072">
        <v>784.84661000000006</v>
      </c>
      <c r="AX1072">
        <v>801.79040750000001</v>
      </c>
      <c r="AY1072">
        <v>127.90916074141838</v>
      </c>
      <c r="AZ1072">
        <v>300.02797200000003</v>
      </c>
      <c r="BA1072">
        <v>520.45833333333337</v>
      </c>
      <c r="BF1072">
        <v>297</v>
      </c>
      <c r="BG1072" t="s">
        <v>16414</v>
      </c>
      <c r="BJ1072" s="1"/>
    </row>
    <row r="1073" spans="1:63" x14ac:dyDescent="0.25">
      <c r="A1073">
        <v>8942</v>
      </c>
      <c r="B1073" t="s">
        <v>16415</v>
      </c>
      <c r="C1073" t="s">
        <v>16416</v>
      </c>
      <c r="D1073" t="s">
        <v>16417</v>
      </c>
      <c r="E1073" t="s">
        <v>16418</v>
      </c>
      <c r="F1073" s="1">
        <v>44531</v>
      </c>
      <c r="G1073" s="1">
        <v>46023</v>
      </c>
      <c r="H1073" t="s">
        <v>119</v>
      </c>
      <c r="I1073" t="s">
        <v>66</v>
      </c>
      <c r="J1073" t="s">
        <v>1804</v>
      </c>
      <c r="K1073" t="s">
        <v>133</v>
      </c>
      <c r="L1073" t="s">
        <v>133</v>
      </c>
      <c r="M1073" t="s">
        <v>69</v>
      </c>
      <c r="N1073" t="s">
        <v>1699</v>
      </c>
      <c r="O1073" t="s">
        <v>16419</v>
      </c>
      <c r="P1073" t="s">
        <v>11755</v>
      </c>
      <c r="Q1073" t="s">
        <v>11756</v>
      </c>
      <c r="R1073" t="s">
        <v>1703</v>
      </c>
      <c r="S1073" t="s">
        <v>11757</v>
      </c>
      <c r="T1073" t="s">
        <v>5397</v>
      </c>
      <c r="U1073" t="s">
        <v>5398</v>
      </c>
      <c r="V1073" t="s">
        <v>5399</v>
      </c>
      <c r="W1073" t="s">
        <v>5400</v>
      </c>
      <c r="X1073" t="s">
        <v>5401</v>
      </c>
      <c r="Y1073" t="s">
        <v>1755</v>
      </c>
      <c r="Z1073">
        <v>465</v>
      </c>
      <c r="AA1073" t="s">
        <v>1707</v>
      </c>
      <c r="AB1073" t="s">
        <v>1708</v>
      </c>
      <c r="AC1073" t="s">
        <v>1709</v>
      </c>
      <c r="AD1073" t="s">
        <v>1675</v>
      </c>
      <c r="AE1073" s="4" t="s">
        <v>16420</v>
      </c>
      <c r="AH1073" t="s">
        <v>16421</v>
      </c>
      <c r="AI1073" t="s">
        <v>16422</v>
      </c>
      <c r="AJ1073" t="s">
        <v>16423</v>
      </c>
      <c r="AK1073" t="s">
        <v>16424</v>
      </c>
      <c r="AL1073" t="s">
        <v>16425</v>
      </c>
      <c r="AM1073" t="s">
        <v>16420</v>
      </c>
      <c r="AN1073" t="s">
        <v>16426</v>
      </c>
      <c r="AO1073" t="s">
        <v>16427</v>
      </c>
      <c r="AP1073" t="s">
        <v>16428</v>
      </c>
      <c r="AQ1073" t="s">
        <v>16429</v>
      </c>
      <c r="AR1073">
        <v>0.49</v>
      </c>
      <c r="AS1073" t="s">
        <v>94</v>
      </c>
      <c r="AT1073">
        <v>0</v>
      </c>
      <c r="AU1073">
        <v>364666.71881338482</v>
      </c>
      <c r="AV1073">
        <v>268893.65742812969</v>
      </c>
      <c r="AW1073">
        <v>1212.4671446</v>
      </c>
      <c r="AX1073">
        <v>911.36582711973699</v>
      </c>
      <c r="AY1073">
        <v>324.5895595871566</v>
      </c>
      <c r="AZ1073">
        <v>1532.4140499999999</v>
      </c>
      <c r="BA1073">
        <v>495.93808259999997</v>
      </c>
      <c r="BB1073">
        <v>735.30694981435329</v>
      </c>
      <c r="BC1073">
        <v>179.78471930608248</v>
      </c>
      <c r="BD1073">
        <v>542.19199303757944</v>
      </c>
      <c r="BE1073">
        <v>132.56754244316252</v>
      </c>
      <c r="BF1073">
        <v>1728</v>
      </c>
      <c r="BG1073" t="s">
        <v>16430</v>
      </c>
      <c r="BH1073" t="s">
        <v>16430</v>
      </c>
      <c r="BJ1073" s="1"/>
      <c r="BK1073">
        <v>3.8244899999999999</v>
      </c>
    </row>
    <row r="1074" spans="1:63" x14ac:dyDescent="0.25">
      <c r="A1074">
        <v>8943</v>
      </c>
      <c r="B1074" t="s">
        <v>16431</v>
      </c>
      <c r="C1074" t="s">
        <v>16432</v>
      </c>
      <c r="D1074" t="s">
        <v>16433</v>
      </c>
      <c r="E1074" t="s">
        <v>16434</v>
      </c>
      <c r="F1074" s="1">
        <v>44531</v>
      </c>
      <c r="G1074" s="1">
        <v>44561</v>
      </c>
      <c r="H1074" t="s">
        <v>119</v>
      </c>
      <c r="I1074" t="s">
        <v>66</v>
      </c>
      <c r="J1074" t="s">
        <v>1959</v>
      </c>
      <c r="K1074" t="s">
        <v>133</v>
      </c>
      <c r="L1074" t="s">
        <v>133</v>
      </c>
      <c r="M1074" t="s">
        <v>120</v>
      </c>
      <c r="N1074" t="s">
        <v>1084</v>
      </c>
      <c r="O1074" t="s">
        <v>16435</v>
      </c>
      <c r="P1074" t="s">
        <v>11893</v>
      </c>
      <c r="Q1074" t="s">
        <v>11894</v>
      </c>
      <c r="R1074" t="s">
        <v>5395</v>
      </c>
      <c r="S1074" t="s">
        <v>11895</v>
      </c>
      <c r="T1074" t="s">
        <v>5397</v>
      </c>
      <c r="U1074" t="s">
        <v>5398</v>
      </c>
      <c r="V1074" t="s">
        <v>5399</v>
      </c>
      <c r="W1074" t="s">
        <v>5400</v>
      </c>
      <c r="X1074" t="s">
        <v>5401</v>
      </c>
      <c r="Y1074" t="s">
        <v>1755</v>
      </c>
      <c r="Z1074">
        <v>465</v>
      </c>
      <c r="AA1074" t="s">
        <v>1707</v>
      </c>
      <c r="AB1074" t="s">
        <v>1708</v>
      </c>
      <c r="AC1074" t="s">
        <v>1709</v>
      </c>
      <c r="AD1074" t="s">
        <v>1675</v>
      </c>
      <c r="AE1074" s="4" t="s">
        <v>16436</v>
      </c>
      <c r="AH1074" t="s">
        <v>16437</v>
      </c>
      <c r="AI1074" t="s">
        <v>16438</v>
      </c>
      <c r="AJ1074" t="s">
        <v>16439</v>
      </c>
      <c r="AK1074" t="s">
        <v>16440</v>
      </c>
      <c r="AL1074" t="s">
        <v>16441</v>
      </c>
      <c r="AM1074" t="s">
        <v>16436</v>
      </c>
      <c r="AN1074" t="s">
        <v>16442</v>
      </c>
      <c r="AO1074" t="s">
        <v>16443</v>
      </c>
      <c r="AP1074" t="s">
        <v>16441</v>
      </c>
      <c r="AQ1074" t="s">
        <v>16444</v>
      </c>
      <c r="AR1074">
        <v>0.49</v>
      </c>
      <c r="AS1074" t="s">
        <v>94</v>
      </c>
      <c r="AT1074">
        <v>0</v>
      </c>
      <c r="AU1074">
        <v>232295.72258336956</v>
      </c>
      <c r="AV1074">
        <v>170682.99225397754</v>
      </c>
      <c r="AW1074">
        <v>1173.4466887999999</v>
      </c>
      <c r="AX1074">
        <v>1447.868355462211</v>
      </c>
      <c r="AY1074">
        <v>718.56597402552813</v>
      </c>
      <c r="AZ1074">
        <v>2067.330743333333</v>
      </c>
      <c r="BA1074">
        <v>730.95894999999996</v>
      </c>
      <c r="BB1074">
        <v>317.79585239823604</v>
      </c>
      <c r="BC1074">
        <v>83.013464666218326</v>
      </c>
      <c r="BD1074">
        <v>233.50557819146684</v>
      </c>
      <c r="BE1074">
        <v>60.99546900401841</v>
      </c>
      <c r="BF1074">
        <v>266</v>
      </c>
      <c r="BG1074" t="s">
        <v>16445</v>
      </c>
      <c r="BH1074" t="s">
        <v>16445</v>
      </c>
      <c r="BJ1074" s="1"/>
    </row>
    <row r="1075" spans="1:63" x14ac:dyDescent="0.25">
      <c r="A1075">
        <v>8944</v>
      </c>
      <c r="B1075" t="s">
        <v>16446</v>
      </c>
      <c r="C1075" t="s">
        <v>16447</v>
      </c>
      <c r="D1075" t="s">
        <v>16448</v>
      </c>
      <c r="E1075" t="s">
        <v>16449</v>
      </c>
      <c r="F1075" s="1">
        <v>44591</v>
      </c>
      <c r="G1075" s="1">
        <v>44925</v>
      </c>
      <c r="H1075" t="s">
        <v>119</v>
      </c>
      <c r="I1075" t="s">
        <v>66</v>
      </c>
      <c r="J1075" t="s">
        <v>1959</v>
      </c>
      <c r="K1075" t="s">
        <v>133</v>
      </c>
      <c r="L1075" t="s">
        <v>133</v>
      </c>
      <c r="M1075" t="s">
        <v>69</v>
      </c>
      <c r="N1075" t="s">
        <v>1699</v>
      </c>
      <c r="P1075" t="s">
        <v>11755</v>
      </c>
      <c r="Q1075" t="s">
        <v>11756</v>
      </c>
      <c r="R1075" t="s">
        <v>1703</v>
      </c>
      <c r="S1075" t="s">
        <v>11757</v>
      </c>
      <c r="T1075" t="s">
        <v>5397</v>
      </c>
      <c r="U1075" t="s">
        <v>5398</v>
      </c>
      <c r="V1075" t="s">
        <v>5399</v>
      </c>
      <c r="W1075" t="s">
        <v>5400</v>
      </c>
      <c r="X1075" t="s">
        <v>5401</v>
      </c>
      <c r="Y1075" t="s">
        <v>1755</v>
      </c>
      <c r="Z1075">
        <v>465</v>
      </c>
      <c r="AA1075" t="s">
        <v>1707</v>
      </c>
      <c r="AB1075" t="s">
        <v>1708</v>
      </c>
      <c r="AC1075" t="s">
        <v>1709</v>
      </c>
      <c r="AD1075" t="s">
        <v>1675</v>
      </c>
      <c r="AE1075" s="4" t="s">
        <v>16450</v>
      </c>
      <c r="AH1075" t="s">
        <v>16451</v>
      </c>
      <c r="AI1075" t="s">
        <v>16452</v>
      </c>
      <c r="AJ1075" t="s">
        <v>16453</v>
      </c>
      <c r="AK1075" t="s">
        <v>16454</v>
      </c>
      <c r="AL1075" t="s">
        <v>16455</v>
      </c>
      <c r="AM1075" t="s">
        <v>5402</v>
      </c>
      <c r="AN1075" t="s">
        <v>16456</v>
      </c>
      <c r="AO1075" t="s">
        <v>16457</v>
      </c>
      <c r="AP1075" t="s">
        <v>16458</v>
      </c>
      <c r="AQ1075" t="s">
        <v>16459</v>
      </c>
      <c r="AR1075">
        <v>0.49</v>
      </c>
      <c r="AS1075" t="s">
        <v>94</v>
      </c>
      <c r="AT1075">
        <v>0</v>
      </c>
      <c r="AU1075">
        <v>126491.57519911586</v>
      </c>
      <c r="AV1075">
        <v>93350.121672443551</v>
      </c>
      <c r="AW1075">
        <v>344.94994459999998</v>
      </c>
      <c r="AX1075">
        <v>202.4458190346655</v>
      </c>
      <c r="AY1075">
        <v>74.932511720198207</v>
      </c>
      <c r="AZ1075">
        <v>260.97526333333332</v>
      </c>
      <c r="BA1075">
        <v>106.2080826</v>
      </c>
      <c r="BB1075">
        <v>1190.9788040850653</v>
      </c>
      <c r="BC1075">
        <v>344.49159146254408</v>
      </c>
      <c r="BD1075">
        <v>878.93613543536037</v>
      </c>
      <c r="BE1075">
        <v>254.23299478673093</v>
      </c>
      <c r="BF1075">
        <v>630</v>
      </c>
      <c r="BG1075" t="s">
        <v>16460</v>
      </c>
      <c r="BH1075" t="s">
        <v>16460</v>
      </c>
      <c r="BJ1075" s="1"/>
      <c r="BK1075">
        <v>4.70899</v>
      </c>
    </row>
    <row r="1076" spans="1:63" x14ac:dyDescent="0.25">
      <c r="A1076">
        <v>8945</v>
      </c>
      <c r="B1076" t="s">
        <v>16461</v>
      </c>
      <c r="C1076" t="s">
        <v>16462</v>
      </c>
      <c r="D1076" t="s">
        <v>16463</v>
      </c>
      <c r="F1076" s="1">
        <v>44592</v>
      </c>
      <c r="G1076" s="1">
        <v>44865</v>
      </c>
      <c r="H1076" t="s">
        <v>98</v>
      </c>
      <c r="I1076" t="s">
        <v>639</v>
      </c>
      <c r="K1076" t="s">
        <v>303</v>
      </c>
      <c r="L1076" t="s">
        <v>120</v>
      </c>
      <c r="P1076" t="s">
        <v>16464</v>
      </c>
      <c r="Q1076" t="s">
        <v>16465</v>
      </c>
      <c r="R1076" t="s">
        <v>5137</v>
      </c>
      <c r="S1076" t="s">
        <v>16466</v>
      </c>
      <c r="T1076" t="s">
        <v>16467</v>
      </c>
      <c r="U1076" t="s">
        <v>16468</v>
      </c>
      <c r="V1076" t="s">
        <v>8241</v>
      </c>
      <c r="W1076" t="s">
        <v>8242</v>
      </c>
      <c r="X1076" t="s">
        <v>8243</v>
      </c>
      <c r="Y1076" t="s">
        <v>109</v>
      </c>
      <c r="Z1076">
        <v>474</v>
      </c>
      <c r="AA1076" t="s">
        <v>346</v>
      </c>
      <c r="AB1076" t="s">
        <v>347</v>
      </c>
      <c r="AC1076" t="s">
        <v>348</v>
      </c>
      <c r="AD1076" t="s">
        <v>82</v>
      </c>
      <c r="AE1076" s="4"/>
      <c r="AR1076">
        <v>0.06</v>
      </c>
      <c r="AS1076" t="s">
        <v>154</v>
      </c>
      <c r="AT1076">
        <v>2</v>
      </c>
      <c r="AW1076">
        <v>700.54322000000002</v>
      </c>
      <c r="AX1076">
        <v>331.50466666666699</v>
      </c>
      <c r="AY1076">
        <v>0</v>
      </c>
      <c r="AZ1076">
        <v>0</v>
      </c>
      <c r="BF1076">
        <v>570</v>
      </c>
      <c r="BG1076" t="s">
        <v>16469</v>
      </c>
      <c r="BJ1076" s="1"/>
    </row>
    <row r="1077" spans="1:63" ht="45" x14ac:dyDescent="0.25">
      <c r="A1077">
        <v>8946</v>
      </c>
      <c r="B1077" t="s">
        <v>16470</v>
      </c>
      <c r="C1077" t="s">
        <v>16471</v>
      </c>
      <c r="D1077" t="s">
        <v>16472</v>
      </c>
      <c r="E1077" t="s">
        <v>16473</v>
      </c>
      <c r="F1077" s="1">
        <v>44196</v>
      </c>
      <c r="G1077" s="1">
        <v>44592</v>
      </c>
      <c r="H1077" t="s">
        <v>119</v>
      </c>
      <c r="I1077" t="s">
        <v>515</v>
      </c>
      <c r="K1077" t="s">
        <v>99</v>
      </c>
      <c r="L1077" t="s">
        <v>303</v>
      </c>
      <c r="M1077" t="s">
        <v>69</v>
      </c>
      <c r="N1077" t="s">
        <v>1661</v>
      </c>
      <c r="P1077" t="s">
        <v>16474</v>
      </c>
      <c r="Q1077" t="s">
        <v>16475</v>
      </c>
      <c r="R1077" t="s">
        <v>1664</v>
      </c>
      <c r="S1077" t="s">
        <v>16476</v>
      </c>
      <c r="T1077" t="s">
        <v>1964</v>
      </c>
      <c r="U1077" t="s">
        <v>1965</v>
      </c>
      <c r="V1077" t="s">
        <v>1966</v>
      </c>
      <c r="W1077" t="s">
        <v>1967</v>
      </c>
      <c r="X1077" t="s">
        <v>1968</v>
      </c>
      <c r="Y1077" t="s">
        <v>1671</v>
      </c>
      <c r="Z1077">
        <v>470</v>
      </c>
      <c r="AA1077" t="s">
        <v>1672</v>
      </c>
      <c r="AB1077" t="s">
        <v>1673</v>
      </c>
      <c r="AC1077" t="s">
        <v>1674</v>
      </c>
      <c r="AD1077" t="s">
        <v>1675</v>
      </c>
      <c r="AE1077" s="4" t="s">
        <v>16477</v>
      </c>
      <c r="AH1077" t="s">
        <v>16478</v>
      </c>
      <c r="AI1077" t="s">
        <v>16479</v>
      </c>
      <c r="AJ1077" t="s">
        <v>16480</v>
      </c>
      <c r="AK1077" t="s">
        <v>16481</v>
      </c>
      <c r="AL1077" t="s">
        <v>16482</v>
      </c>
      <c r="AM1077" t="s">
        <v>16483</v>
      </c>
      <c r="AN1077" t="s">
        <v>16484</v>
      </c>
      <c r="AO1077" t="s">
        <v>16485</v>
      </c>
      <c r="AP1077" t="s">
        <v>16486</v>
      </c>
      <c r="AQ1077" t="s">
        <v>16487</v>
      </c>
      <c r="AR1077">
        <v>0.15</v>
      </c>
      <c r="AS1077" t="s">
        <v>154</v>
      </c>
      <c r="AT1077">
        <v>1</v>
      </c>
      <c r="AU1077">
        <v>63085.143430196331</v>
      </c>
      <c r="AV1077">
        <v>16683.603653362912</v>
      </c>
      <c r="AW1077">
        <v>349.97310720000002</v>
      </c>
      <c r="AX1077">
        <v>349.97310720000002</v>
      </c>
      <c r="AY1077">
        <v>1274.4183384418573</v>
      </c>
      <c r="AZ1077">
        <v>7530.0845124999996</v>
      </c>
      <c r="BA1077">
        <v>291.64425599999998</v>
      </c>
      <c r="BB1077">
        <v>216.30854073874278</v>
      </c>
      <c r="BC1077">
        <v>8.0653708786547931</v>
      </c>
      <c r="BD1077">
        <v>57.205322272360867</v>
      </c>
      <c r="BE1077">
        <v>2.1329816140584974</v>
      </c>
      <c r="BF1077">
        <v>297</v>
      </c>
      <c r="BG1077" t="s">
        <v>16488</v>
      </c>
      <c r="BH1077" t="s">
        <v>16488</v>
      </c>
      <c r="BJ1077" s="1"/>
      <c r="BK1077">
        <v>227.75282000000001</v>
      </c>
    </row>
    <row r="1078" spans="1:63" ht="45" x14ac:dyDescent="0.25">
      <c r="A1078">
        <v>8947</v>
      </c>
      <c r="B1078" t="s">
        <v>16489</v>
      </c>
      <c r="C1078" t="s">
        <v>16490</v>
      </c>
      <c r="D1078" t="s">
        <v>16491</v>
      </c>
      <c r="E1078" t="s">
        <v>16492</v>
      </c>
      <c r="F1078" s="1">
        <v>44562</v>
      </c>
      <c r="G1078" s="1">
        <v>44872</v>
      </c>
      <c r="H1078" t="s">
        <v>119</v>
      </c>
      <c r="I1078" t="s">
        <v>515</v>
      </c>
      <c r="J1078" t="s">
        <v>1959</v>
      </c>
      <c r="K1078" t="s">
        <v>100</v>
      </c>
      <c r="L1078" t="s">
        <v>100</v>
      </c>
      <c r="M1078" t="s">
        <v>120</v>
      </c>
      <c r="N1078" t="s">
        <v>2015</v>
      </c>
      <c r="P1078" t="s">
        <v>3487</v>
      </c>
      <c r="Q1078" t="s">
        <v>3488</v>
      </c>
      <c r="R1078" t="s">
        <v>1962</v>
      </c>
      <c r="S1078" t="s">
        <v>3489</v>
      </c>
      <c r="T1078" t="s">
        <v>1964</v>
      </c>
      <c r="U1078" t="s">
        <v>1965</v>
      </c>
      <c r="V1078" t="s">
        <v>1966</v>
      </c>
      <c r="W1078" t="s">
        <v>1967</v>
      </c>
      <c r="X1078" t="s">
        <v>1968</v>
      </c>
      <c r="Y1078" t="s">
        <v>1671</v>
      </c>
      <c r="Z1078">
        <v>470</v>
      </c>
      <c r="AA1078" t="s">
        <v>1672</v>
      </c>
      <c r="AB1078" t="s">
        <v>1673</v>
      </c>
      <c r="AC1078" t="s">
        <v>1674</v>
      </c>
      <c r="AD1078" t="s">
        <v>1675</v>
      </c>
      <c r="AE1078" s="4" t="s">
        <v>16493</v>
      </c>
      <c r="AF1078" s="5">
        <v>1200000</v>
      </c>
      <c r="AG1078" s="15" t="s">
        <v>19447</v>
      </c>
      <c r="AH1078" t="s">
        <v>16494</v>
      </c>
      <c r="AI1078" t="s">
        <v>16495</v>
      </c>
      <c r="AJ1078" t="s">
        <v>16496</v>
      </c>
      <c r="AK1078" t="s">
        <v>16497</v>
      </c>
      <c r="AL1078" t="s">
        <v>16498</v>
      </c>
      <c r="AM1078" t="s">
        <v>16499</v>
      </c>
      <c r="AN1078" t="s">
        <v>16500</v>
      </c>
      <c r="AP1078" t="s">
        <v>16501</v>
      </c>
      <c r="AQ1078" t="s">
        <v>16502</v>
      </c>
      <c r="AR1078">
        <v>0.36</v>
      </c>
      <c r="AS1078" t="s">
        <v>94</v>
      </c>
      <c r="AT1078">
        <v>0</v>
      </c>
      <c r="AU1078">
        <v>435358.06921706721</v>
      </c>
      <c r="AV1078">
        <v>249002.68815781249</v>
      </c>
      <c r="AW1078">
        <v>6279.99424</v>
      </c>
      <c r="AX1078">
        <v>11650.43322738019</v>
      </c>
      <c r="AY1078">
        <v>1305.655751460052</v>
      </c>
      <c r="AZ1078">
        <v>7480.8288324999994</v>
      </c>
      <c r="BA1078">
        <v>6158.8951999999999</v>
      </c>
      <c r="BB1078">
        <v>70.687689119481561</v>
      </c>
      <c r="BC1078">
        <v>31.918392790038819</v>
      </c>
      <c r="BD1078">
        <v>40.429765416013652</v>
      </c>
      <c r="BE1078">
        <v>18.255698397159819</v>
      </c>
      <c r="BF1078">
        <v>577</v>
      </c>
      <c r="BG1078" t="s">
        <v>16503</v>
      </c>
      <c r="BH1078" t="s">
        <v>16503</v>
      </c>
      <c r="BJ1078" s="1"/>
      <c r="BK1078">
        <v>42.371369999999999</v>
      </c>
    </row>
    <row r="1079" spans="1:63" x14ac:dyDescent="0.25">
      <c r="A1079">
        <v>8948</v>
      </c>
      <c r="B1079" t="s">
        <v>16504</v>
      </c>
      <c r="C1079" t="s">
        <v>16505</v>
      </c>
      <c r="D1079" t="s">
        <v>16506</v>
      </c>
      <c r="E1079" t="s">
        <v>16507</v>
      </c>
      <c r="F1079" s="1">
        <v>44196</v>
      </c>
      <c r="G1079" s="1">
        <v>44377</v>
      </c>
      <c r="H1079" t="s">
        <v>98</v>
      </c>
      <c r="I1079" t="s">
        <v>66</v>
      </c>
      <c r="J1079" t="s">
        <v>2829</v>
      </c>
      <c r="K1079" t="s">
        <v>68</v>
      </c>
      <c r="L1079" t="s">
        <v>99</v>
      </c>
      <c r="M1079" t="s">
        <v>69</v>
      </c>
      <c r="N1079" t="s">
        <v>2430</v>
      </c>
      <c r="P1079" t="s">
        <v>16508</v>
      </c>
      <c r="Q1079" t="s">
        <v>16509</v>
      </c>
      <c r="R1079" t="s">
        <v>2004</v>
      </c>
      <c r="S1079" t="s">
        <v>16510</v>
      </c>
      <c r="T1079" t="s">
        <v>16511</v>
      </c>
      <c r="U1079" t="s">
        <v>16512</v>
      </c>
      <c r="V1079" t="s">
        <v>3841</v>
      </c>
      <c r="W1079" t="s">
        <v>3842</v>
      </c>
      <c r="X1079" t="s">
        <v>3843</v>
      </c>
      <c r="Y1079" t="s">
        <v>1671</v>
      </c>
      <c r="Z1079">
        <v>470</v>
      </c>
      <c r="AA1079" t="s">
        <v>1672</v>
      </c>
      <c r="AB1079" t="s">
        <v>1673</v>
      </c>
      <c r="AC1079" t="s">
        <v>1674</v>
      </c>
      <c r="AD1079" t="s">
        <v>1675</v>
      </c>
      <c r="AE1079" s="4" t="s">
        <v>9561</v>
      </c>
      <c r="AH1079" t="s">
        <v>16513</v>
      </c>
      <c r="AI1079" t="s">
        <v>8737</v>
      </c>
      <c r="AJ1079" t="s">
        <v>16514</v>
      </c>
      <c r="AK1079" t="s">
        <v>8737</v>
      </c>
      <c r="AL1079" t="s">
        <v>8739</v>
      </c>
      <c r="AM1079" t="s">
        <v>16515</v>
      </c>
      <c r="AN1079" t="s">
        <v>16516</v>
      </c>
      <c r="AO1079" t="s">
        <v>16517</v>
      </c>
      <c r="AP1079" t="s">
        <v>16518</v>
      </c>
      <c r="AQ1079" t="s">
        <v>16519</v>
      </c>
      <c r="AR1079">
        <v>0.4</v>
      </c>
      <c r="AS1079" t="s">
        <v>154</v>
      </c>
      <c r="AT1079">
        <v>2</v>
      </c>
      <c r="AU1079">
        <v>4543.3800670464716</v>
      </c>
      <c r="AV1079">
        <v>2532.9468448614234</v>
      </c>
      <c r="AW1079">
        <v>14.323980000000001</v>
      </c>
      <c r="AY1079">
        <v>1568.7240733123147</v>
      </c>
      <c r="AZ1079">
        <v>19845.84186</v>
      </c>
      <c r="BF1079">
        <v>82</v>
      </c>
      <c r="BG1079" t="s">
        <v>16520</v>
      </c>
      <c r="BJ1079" s="1"/>
    </row>
    <row r="1080" spans="1:63" x14ac:dyDescent="0.25">
      <c r="A1080">
        <v>8949</v>
      </c>
      <c r="B1080" t="s">
        <v>16521</v>
      </c>
      <c r="C1080" t="s">
        <v>16522</v>
      </c>
      <c r="D1080" t="s">
        <v>16523</v>
      </c>
      <c r="E1080" t="s">
        <v>16524</v>
      </c>
      <c r="F1080" s="1">
        <v>44166</v>
      </c>
      <c r="G1080" s="1">
        <v>44896</v>
      </c>
      <c r="H1080" t="s">
        <v>65</v>
      </c>
      <c r="I1080" t="s">
        <v>515</v>
      </c>
      <c r="J1080" t="s">
        <v>2394</v>
      </c>
      <c r="K1080" t="s">
        <v>68</v>
      </c>
      <c r="L1080" t="s">
        <v>99</v>
      </c>
      <c r="M1080" t="s">
        <v>69</v>
      </c>
      <c r="N1080" t="s">
        <v>1661</v>
      </c>
      <c r="T1080" t="s">
        <v>2554</v>
      </c>
      <c r="U1080" t="s">
        <v>2555</v>
      </c>
      <c r="V1080" t="s">
        <v>1776</v>
      </c>
      <c r="W1080" t="s">
        <v>1777</v>
      </c>
      <c r="X1080" t="s">
        <v>1778</v>
      </c>
      <c r="Y1080" t="s">
        <v>1671</v>
      </c>
      <c r="Z1080">
        <v>470</v>
      </c>
      <c r="AA1080" t="s">
        <v>1672</v>
      </c>
      <c r="AB1080" t="s">
        <v>1673</v>
      </c>
      <c r="AC1080" t="s">
        <v>1674</v>
      </c>
      <c r="AD1080" t="s">
        <v>1675</v>
      </c>
      <c r="AE1080" s="4" t="s">
        <v>16525</v>
      </c>
      <c r="AH1080" t="s">
        <v>16526</v>
      </c>
      <c r="AI1080" t="s">
        <v>16527</v>
      </c>
      <c r="AJ1080" t="s">
        <v>16528</v>
      </c>
      <c r="AK1080" t="s">
        <v>16529</v>
      </c>
      <c r="AL1080" t="s">
        <v>16530</v>
      </c>
      <c r="AM1080" t="s">
        <v>16531</v>
      </c>
      <c r="AN1080" t="s">
        <v>16532</v>
      </c>
      <c r="AO1080" t="s">
        <v>16533</v>
      </c>
      <c r="AP1080" t="s">
        <v>16534</v>
      </c>
      <c r="AQ1080" t="s">
        <v>16535</v>
      </c>
      <c r="AR1080">
        <v>0.4</v>
      </c>
      <c r="AS1080" t="s">
        <v>154</v>
      </c>
      <c r="AT1080">
        <v>2</v>
      </c>
      <c r="AU1080">
        <v>3296.1135688064201</v>
      </c>
      <c r="AV1080">
        <v>1741.0340981023751</v>
      </c>
      <c r="AW1080">
        <v>194.85934</v>
      </c>
      <c r="AX1080">
        <v>194.85934</v>
      </c>
      <c r="BA1080">
        <v>162.07230000000001</v>
      </c>
      <c r="BB1080">
        <v>20.33730359109126</v>
      </c>
      <c r="BD1080">
        <v>10.742329800356847</v>
      </c>
      <c r="BF1080">
        <v>601</v>
      </c>
      <c r="BG1080" t="s">
        <v>16536</v>
      </c>
      <c r="BJ1080" s="1"/>
    </row>
    <row r="1081" spans="1:63" ht="45" x14ac:dyDescent="0.25">
      <c r="A1081">
        <v>8950</v>
      </c>
      <c r="B1081" t="s">
        <v>16537</v>
      </c>
      <c r="C1081" t="s">
        <v>16538</v>
      </c>
      <c r="D1081" t="s">
        <v>16539</v>
      </c>
      <c r="E1081" t="s">
        <v>16540</v>
      </c>
      <c r="F1081" s="1">
        <v>45290</v>
      </c>
      <c r="G1081" s="1">
        <v>45474</v>
      </c>
      <c r="H1081" t="s">
        <v>615</v>
      </c>
      <c r="I1081" t="s">
        <v>616</v>
      </c>
      <c r="K1081" t="s">
        <v>120</v>
      </c>
      <c r="L1081" t="s">
        <v>99</v>
      </c>
      <c r="M1081" t="s">
        <v>120</v>
      </c>
      <c r="P1081" t="s">
        <v>7894</v>
      </c>
      <c r="Q1081" t="s">
        <v>7895</v>
      </c>
      <c r="R1081" t="s">
        <v>676</v>
      </c>
      <c r="S1081" t="s">
        <v>7896</v>
      </c>
      <c r="T1081" t="s">
        <v>1850</v>
      </c>
      <c r="U1081" t="s">
        <v>1851</v>
      </c>
      <c r="Z1081">
        <v>464</v>
      </c>
      <c r="AA1081" t="s">
        <v>430</v>
      </c>
      <c r="AB1081" t="s">
        <v>431</v>
      </c>
      <c r="AC1081" t="s">
        <v>432</v>
      </c>
      <c r="AD1081" t="s">
        <v>433</v>
      </c>
      <c r="AE1081" s="4" t="s">
        <v>16541</v>
      </c>
      <c r="AH1081" t="s">
        <v>16542</v>
      </c>
      <c r="AI1081" t="s">
        <v>16543</v>
      </c>
      <c r="AJ1081" t="s">
        <v>16544</v>
      </c>
      <c r="AK1081" t="s">
        <v>16545</v>
      </c>
      <c r="AL1081" t="s">
        <v>16546</v>
      </c>
      <c r="AM1081" t="s">
        <v>16547</v>
      </c>
      <c r="AN1081" t="s">
        <v>16540</v>
      </c>
      <c r="AO1081" t="s">
        <v>16548</v>
      </c>
      <c r="AP1081" t="s">
        <v>16549</v>
      </c>
      <c r="AQ1081" t="s">
        <v>16550</v>
      </c>
      <c r="AR1081">
        <v>0.1</v>
      </c>
      <c r="AS1081" t="s">
        <v>94</v>
      </c>
      <c r="AT1081">
        <v>0</v>
      </c>
      <c r="AU1081">
        <v>58876.514752273113</v>
      </c>
      <c r="AV1081">
        <v>14853.47179947716</v>
      </c>
      <c r="AX1081">
        <v>166.12581909410059</v>
      </c>
      <c r="AY1081">
        <v>158.34386595808368</v>
      </c>
      <c r="AZ1081">
        <v>293.45998000000003</v>
      </c>
      <c r="BF1081">
        <v>1179</v>
      </c>
      <c r="BG1081" t="s">
        <v>16551</v>
      </c>
      <c r="BJ1081" s="1"/>
    </row>
    <row r="1082" spans="1:63" x14ac:dyDescent="0.25">
      <c r="A1082">
        <v>8951</v>
      </c>
      <c r="B1082" t="s">
        <v>16552</v>
      </c>
      <c r="C1082" t="s">
        <v>16553</v>
      </c>
      <c r="D1082" t="s">
        <v>16554</v>
      </c>
      <c r="E1082" t="s">
        <v>16555</v>
      </c>
      <c r="F1082" s="1">
        <v>44225</v>
      </c>
      <c r="G1082" s="1">
        <v>44564</v>
      </c>
      <c r="H1082" t="s">
        <v>119</v>
      </c>
      <c r="I1082" t="s">
        <v>515</v>
      </c>
      <c r="J1082" t="s">
        <v>3739</v>
      </c>
      <c r="K1082" t="s">
        <v>68</v>
      </c>
      <c r="L1082" t="s">
        <v>133</v>
      </c>
      <c r="M1082" t="s">
        <v>120</v>
      </c>
      <c r="P1082" t="s">
        <v>5524</v>
      </c>
      <c r="Q1082" t="s">
        <v>5525</v>
      </c>
      <c r="R1082" t="s">
        <v>1675</v>
      </c>
      <c r="S1082" t="s">
        <v>5526</v>
      </c>
      <c r="T1082" t="s">
        <v>5527</v>
      </c>
      <c r="U1082" t="s">
        <v>5528</v>
      </c>
      <c r="V1082" t="s">
        <v>2344</v>
      </c>
      <c r="W1082" t="s">
        <v>2345</v>
      </c>
      <c r="X1082" t="s">
        <v>2346</v>
      </c>
      <c r="Y1082" t="s">
        <v>1671</v>
      </c>
      <c r="Z1082">
        <v>464</v>
      </c>
      <c r="AA1082" t="s">
        <v>430</v>
      </c>
      <c r="AB1082" t="s">
        <v>431</v>
      </c>
      <c r="AC1082" t="s">
        <v>432</v>
      </c>
      <c r="AD1082" t="s">
        <v>433</v>
      </c>
      <c r="AE1082" s="4"/>
      <c r="AR1082">
        <v>0.56000000000000005</v>
      </c>
      <c r="AS1082" t="s">
        <v>94</v>
      </c>
      <c r="AT1082">
        <v>0</v>
      </c>
      <c r="AU1082">
        <v>169644.09455167153</v>
      </c>
      <c r="AV1082">
        <v>128750.78714211129</v>
      </c>
      <c r="AX1082">
        <v>7096.1064679475958</v>
      </c>
      <c r="AY1082">
        <v>0</v>
      </c>
      <c r="AZ1082">
        <v>0</v>
      </c>
      <c r="BA1082">
        <v>6054.6627777777821</v>
      </c>
      <c r="BB1082">
        <v>28.018751956642465</v>
      </c>
      <c r="BC1082">
        <v>28.018751956642465</v>
      </c>
      <c r="BD1082">
        <v>21.264732961621057</v>
      </c>
      <c r="BE1082">
        <v>21.264732961621057</v>
      </c>
      <c r="BF1082">
        <v>269</v>
      </c>
      <c r="BH1082" t="s">
        <v>16556</v>
      </c>
      <c r="BI1082">
        <v>5252</v>
      </c>
      <c r="BJ1082" s="1">
        <v>44286</v>
      </c>
    </row>
    <row r="1083" spans="1:63" ht="90.75" x14ac:dyDescent="0.3">
      <c r="A1083">
        <v>8952</v>
      </c>
      <c r="B1083" t="s">
        <v>16557</v>
      </c>
      <c r="C1083" t="s">
        <v>16558</v>
      </c>
      <c r="D1083" t="s">
        <v>16559</v>
      </c>
      <c r="E1083" t="s">
        <v>16560</v>
      </c>
      <c r="F1083" s="1">
        <v>47119</v>
      </c>
      <c r="G1083" s="1">
        <v>47484</v>
      </c>
      <c r="H1083" t="s">
        <v>119</v>
      </c>
      <c r="I1083" t="s">
        <v>515</v>
      </c>
      <c r="J1083" t="s">
        <v>5696</v>
      </c>
      <c r="K1083" t="s">
        <v>120</v>
      </c>
      <c r="L1083" t="s">
        <v>303</v>
      </c>
      <c r="M1083" t="s">
        <v>303</v>
      </c>
      <c r="N1083" t="s">
        <v>1745</v>
      </c>
      <c r="P1083" t="s">
        <v>2127</v>
      </c>
      <c r="Q1083" t="s">
        <v>2128</v>
      </c>
      <c r="R1083" t="s">
        <v>1748</v>
      </c>
      <c r="S1083" t="s">
        <v>2129</v>
      </c>
      <c r="T1083" t="s">
        <v>5698</v>
      </c>
      <c r="U1083" t="s">
        <v>5699</v>
      </c>
      <c r="V1083" t="s">
        <v>5700</v>
      </c>
      <c r="W1083" t="s">
        <v>5701</v>
      </c>
      <c r="X1083" t="s">
        <v>5702</v>
      </c>
      <c r="Y1083" t="s">
        <v>5703</v>
      </c>
      <c r="Z1083">
        <v>467</v>
      </c>
      <c r="AA1083" t="s">
        <v>1756</v>
      </c>
      <c r="AB1083" t="s">
        <v>1757</v>
      </c>
      <c r="AC1083" t="s">
        <v>1758</v>
      </c>
      <c r="AD1083" t="s">
        <v>1675</v>
      </c>
      <c r="AE1083" s="4" t="s">
        <v>16561</v>
      </c>
      <c r="AF1083" s="14">
        <v>531000000</v>
      </c>
      <c r="AG1083" s="15" t="s">
        <v>19447</v>
      </c>
      <c r="AH1083" t="s">
        <v>16562</v>
      </c>
      <c r="AI1083" t="s">
        <v>16563</v>
      </c>
      <c r="AJ1083" t="s">
        <v>16564</v>
      </c>
      <c r="AK1083" t="s">
        <v>16565</v>
      </c>
      <c r="AL1083" t="s">
        <v>16566</v>
      </c>
      <c r="AM1083" t="s">
        <v>16567</v>
      </c>
      <c r="AN1083" t="s">
        <v>16568</v>
      </c>
      <c r="AO1083" t="s">
        <v>16569</v>
      </c>
      <c r="AP1083" t="s">
        <v>16570</v>
      </c>
      <c r="AQ1083" t="s">
        <v>16571</v>
      </c>
      <c r="AR1083">
        <v>0.06</v>
      </c>
      <c r="AS1083" t="s">
        <v>154</v>
      </c>
      <c r="AT1083">
        <v>1</v>
      </c>
      <c r="AU1083">
        <v>5930269.8801537538</v>
      </c>
      <c r="AV1083">
        <v>900184.2299173777</v>
      </c>
      <c r="AW1083">
        <v>8183.5763900000002</v>
      </c>
      <c r="AX1083">
        <v>8430.4422958013911</v>
      </c>
      <c r="AY1083">
        <v>0</v>
      </c>
      <c r="AZ1083">
        <v>0</v>
      </c>
      <c r="BA1083">
        <v>6783.5763900000002</v>
      </c>
      <c r="BB1083">
        <v>874.20993576424564</v>
      </c>
      <c r="BC1083">
        <v>874.20993576424564</v>
      </c>
      <c r="BD1083">
        <v>132.70053702710314</v>
      </c>
      <c r="BE1083">
        <v>132.70053702710314</v>
      </c>
      <c r="BF1083">
        <v>3189</v>
      </c>
      <c r="BH1083" t="s">
        <v>16572</v>
      </c>
      <c r="BI1083">
        <v>5694</v>
      </c>
      <c r="BJ1083" s="1">
        <v>46387</v>
      </c>
    </row>
    <row r="1084" spans="1:63" ht="30" x14ac:dyDescent="0.25">
      <c r="A1084">
        <v>8953</v>
      </c>
      <c r="B1084" t="s">
        <v>16573</v>
      </c>
      <c r="C1084" t="s">
        <v>16574</v>
      </c>
      <c r="D1084" t="s">
        <v>16575</v>
      </c>
      <c r="E1084" t="s">
        <v>16576</v>
      </c>
      <c r="F1084" s="1">
        <v>44896</v>
      </c>
      <c r="G1084" s="1">
        <v>45209</v>
      </c>
      <c r="H1084" t="s">
        <v>119</v>
      </c>
      <c r="I1084" t="s">
        <v>515</v>
      </c>
      <c r="K1084" t="s">
        <v>303</v>
      </c>
      <c r="L1084" t="s">
        <v>99</v>
      </c>
      <c r="M1084" t="s">
        <v>120</v>
      </c>
      <c r="N1084" t="s">
        <v>2869</v>
      </c>
      <c r="P1084" t="s">
        <v>4359</v>
      </c>
      <c r="Q1084" t="s">
        <v>4360</v>
      </c>
      <c r="R1084" t="s">
        <v>753</v>
      </c>
      <c r="S1084" t="s">
        <v>4361</v>
      </c>
      <c r="T1084" t="s">
        <v>4323</v>
      </c>
      <c r="U1084" t="s">
        <v>4324</v>
      </c>
      <c r="V1084" t="s">
        <v>1776</v>
      </c>
      <c r="W1084" t="s">
        <v>1777</v>
      </c>
      <c r="X1084" t="s">
        <v>1778</v>
      </c>
      <c r="Y1084" t="s">
        <v>1671</v>
      </c>
      <c r="Z1084">
        <v>465</v>
      </c>
      <c r="AA1084" t="s">
        <v>1707</v>
      </c>
      <c r="AB1084" t="s">
        <v>1708</v>
      </c>
      <c r="AC1084" t="s">
        <v>1709</v>
      </c>
      <c r="AD1084" t="s">
        <v>1675</v>
      </c>
      <c r="AE1084" s="4" t="s">
        <v>16577</v>
      </c>
      <c r="AI1084" t="s">
        <v>16578</v>
      </c>
      <c r="AJ1084" t="s">
        <v>16579</v>
      </c>
      <c r="AK1084" t="s">
        <v>16580</v>
      </c>
      <c r="AN1084" t="s">
        <v>16581</v>
      </c>
      <c r="AQ1084" t="s">
        <v>16582</v>
      </c>
      <c r="AR1084">
        <v>0.15</v>
      </c>
      <c r="AS1084" t="s">
        <v>94</v>
      </c>
      <c r="AT1084">
        <v>0</v>
      </c>
      <c r="AU1084">
        <v>128124.13590341475</v>
      </c>
      <c r="AV1084">
        <v>41625.984005766288</v>
      </c>
      <c r="AW1084">
        <v>262.08359999999999</v>
      </c>
      <c r="AX1084">
        <v>131.04179999999999</v>
      </c>
      <c r="AZ1084">
        <v>5.4848600000000003</v>
      </c>
      <c r="BA1084">
        <v>109.2015</v>
      </c>
      <c r="BB1084">
        <v>1173.2818313247963</v>
      </c>
      <c r="BC1084">
        <v>1117.1697829054365</v>
      </c>
      <c r="BD1084">
        <v>381.1850936641556</v>
      </c>
      <c r="BE1084">
        <v>362.95496697049487</v>
      </c>
      <c r="BF1084">
        <v>914</v>
      </c>
      <c r="BH1084" t="s">
        <v>16583</v>
      </c>
      <c r="BJ1084" s="1"/>
      <c r="BK1084">
        <v>5.4848600000000003</v>
      </c>
    </row>
    <row r="1085" spans="1:63" ht="60" x14ac:dyDescent="0.25">
      <c r="A1085">
        <v>8954</v>
      </c>
      <c r="B1085" t="s">
        <v>16584</v>
      </c>
      <c r="C1085" t="s">
        <v>16585</v>
      </c>
      <c r="D1085" t="s">
        <v>16586</v>
      </c>
      <c r="E1085" t="s">
        <v>16587</v>
      </c>
      <c r="F1085" s="1">
        <v>43190</v>
      </c>
      <c r="G1085" s="1">
        <v>43192</v>
      </c>
      <c r="H1085" t="s">
        <v>131</v>
      </c>
      <c r="I1085" t="s">
        <v>639</v>
      </c>
      <c r="J1085" t="s">
        <v>2394</v>
      </c>
      <c r="K1085" t="s">
        <v>132</v>
      </c>
      <c r="L1085" t="s">
        <v>132</v>
      </c>
      <c r="M1085" t="s">
        <v>69</v>
      </c>
      <c r="N1085" t="s">
        <v>2146</v>
      </c>
      <c r="P1085" t="s">
        <v>4758</v>
      </c>
      <c r="Q1085" t="s">
        <v>4759</v>
      </c>
      <c r="R1085" t="s">
        <v>1748</v>
      </c>
      <c r="S1085" t="s">
        <v>4760</v>
      </c>
      <c r="T1085" t="s">
        <v>2240</v>
      </c>
      <c r="U1085" t="s">
        <v>2241</v>
      </c>
      <c r="V1085" t="s">
        <v>1776</v>
      </c>
      <c r="W1085" t="s">
        <v>1777</v>
      </c>
      <c r="X1085" t="s">
        <v>1778</v>
      </c>
      <c r="Y1085" t="s">
        <v>1671</v>
      </c>
      <c r="Z1085">
        <v>467</v>
      </c>
      <c r="AA1085" t="s">
        <v>1756</v>
      </c>
      <c r="AB1085" t="s">
        <v>1757</v>
      </c>
      <c r="AC1085" t="s">
        <v>1758</v>
      </c>
      <c r="AD1085" t="s">
        <v>1675</v>
      </c>
      <c r="AE1085" s="4" t="s">
        <v>16588</v>
      </c>
      <c r="AH1085" t="s">
        <v>16589</v>
      </c>
      <c r="AI1085" t="s">
        <v>16590</v>
      </c>
      <c r="AJ1085" t="s">
        <v>16591</v>
      </c>
      <c r="AK1085" t="s">
        <v>4695</v>
      </c>
      <c r="AL1085" t="s">
        <v>16592</v>
      </c>
      <c r="AM1085" t="s">
        <v>16593</v>
      </c>
      <c r="AN1085" t="s">
        <v>16594</v>
      </c>
      <c r="AO1085" t="s">
        <v>16595</v>
      </c>
      <c r="AP1085" t="s">
        <v>16596</v>
      </c>
      <c r="AQ1085" t="s">
        <v>16597</v>
      </c>
      <c r="AR1085">
        <v>0.81</v>
      </c>
      <c r="AS1085" t="s">
        <v>890</v>
      </c>
      <c r="AT1085">
        <v>0</v>
      </c>
      <c r="AU1085">
        <v>16165.708277057603</v>
      </c>
      <c r="AV1085">
        <v>15562.957574594115</v>
      </c>
      <c r="AW1085">
        <v>0</v>
      </c>
      <c r="AX1085">
        <v>197.87631023418402</v>
      </c>
      <c r="AY1085">
        <v>34.652177687540089</v>
      </c>
      <c r="AZ1085">
        <v>219.037419825</v>
      </c>
      <c r="BA1085">
        <v>0</v>
      </c>
      <c r="BC1085">
        <v>73.803408979037471</v>
      </c>
      <c r="BE1085">
        <v>71.051592860380396</v>
      </c>
      <c r="BF1085">
        <v>-1103</v>
      </c>
      <c r="BJ1085" s="1"/>
    </row>
    <row r="1086" spans="1:63" ht="30.75" x14ac:dyDescent="0.3">
      <c r="A1086">
        <v>8955</v>
      </c>
      <c r="B1086" t="s">
        <v>16598</v>
      </c>
      <c r="C1086" t="s">
        <v>16599</v>
      </c>
      <c r="D1086" t="s">
        <v>16600</v>
      </c>
      <c r="E1086" t="s">
        <v>16601</v>
      </c>
      <c r="F1086" s="1">
        <v>43830</v>
      </c>
      <c r="G1086" s="1">
        <v>44439</v>
      </c>
      <c r="H1086" t="s">
        <v>65</v>
      </c>
      <c r="I1086" t="s">
        <v>639</v>
      </c>
      <c r="K1086" t="s">
        <v>68</v>
      </c>
      <c r="L1086" t="s">
        <v>100</v>
      </c>
      <c r="M1086" t="s">
        <v>69</v>
      </c>
      <c r="N1086" t="s">
        <v>2341</v>
      </c>
      <c r="O1086" t="s">
        <v>16602</v>
      </c>
      <c r="P1086" t="s">
        <v>2217</v>
      </c>
      <c r="Q1086" t="s">
        <v>2218</v>
      </c>
      <c r="R1086" t="s">
        <v>2081</v>
      </c>
      <c r="S1086" t="s">
        <v>2219</v>
      </c>
      <c r="T1086" t="s">
        <v>2083</v>
      </c>
      <c r="U1086" t="s">
        <v>2084</v>
      </c>
      <c r="V1086" t="s">
        <v>2085</v>
      </c>
      <c r="W1086" t="s">
        <v>2086</v>
      </c>
      <c r="X1086" t="s">
        <v>2087</v>
      </c>
      <c r="Y1086" t="s">
        <v>1671</v>
      </c>
      <c r="Z1086">
        <v>467</v>
      </c>
      <c r="AA1086" t="s">
        <v>1756</v>
      </c>
      <c r="AB1086" t="s">
        <v>1757</v>
      </c>
      <c r="AC1086" t="s">
        <v>1758</v>
      </c>
      <c r="AD1086" t="s">
        <v>1675</v>
      </c>
      <c r="AE1086" s="4" t="s">
        <v>16603</v>
      </c>
      <c r="AF1086" s="14">
        <v>45000000</v>
      </c>
      <c r="AG1086" s="15" t="s">
        <v>19447</v>
      </c>
      <c r="AH1086" t="s">
        <v>4790</v>
      </c>
      <c r="AI1086" t="s">
        <v>16604</v>
      </c>
      <c r="AJ1086" t="s">
        <v>16605</v>
      </c>
      <c r="AK1086" t="s">
        <v>4793</v>
      </c>
      <c r="AL1086" t="s">
        <v>4794</v>
      </c>
      <c r="AM1086" t="s">
        <v>16606</v>
      </c>
      <c r="AN1086" t="s">
        <v>16607</v>
      </c>
      <c r="AO1086" t="s">
        <v>16608</v>
      </c>
      <c r="AP1086" t="s">
        <v>16609</v>
      </c>
      <c r="AQ1086" t="s">
        <v>16610</v>
      </c>
      <c r="AR1086">
        <v>0.48</v>
      </c>
      <c r="AS1086" t="s">
        <v>154</v>
      </c>
      <c r="AT1086">
        <v>1</v>
      </c>
      <c r="AU1086">
        <v>348708.70866677299</v>
      </c>
      <c r="AV1086">
        <v>233215.61312053661</v>
      </c>
      <c r="AW1086">
        <v>0</v>
      </c>
      <c r="AX1086">
        <v>119.43387638452501</v>
      </c>
      <c r="AY1086">
        <v>197.64543672388621</v>
      </c>
      <c r="AZ1086">
        <v>2701.912939755</v>
      </c>
      <c r="BA1086">
        <v>0</v>
      </c>
      <c r="BC1086">
        <v>129.05993510597443</v>
      </c>
      <c r="BE1086">
        <v>86.314999158220019</v>
      </c>
      <c r="BF1086">
        <v>144</v>
      </c>
      <c r="BJ1086" s="1"/>
    </row>
    <row r="1087" spans="1:63" x14ac:dyDescent="0.25">
      <c r="A1087">
        <v>8956</v>
      </c>
      <c r="B1087" t="s">
        <v>16611</v>
      </c>
      <c r="C1087" t="s">
        <v>16612</v>
      </c>
      <c r="D1087" t="s">
        <v>16613</v>
      </c>
      <c r="E1087" t="s">
        <v>16614</v>
      </c>
      <c r="F1087" s="1">
        <v>44561</v>
      </c>
      <c r="G1087" s="1">
        <v>44562</v>
      </c>
      <c r="H1087" t="s">
        <v>98</v>
      </c>
      <c r="I1087" t="s">
        <v>515</v>
      </c>
      <c r="K1087" t="s">
        <v>3013</v>
      </c>
      <c r="L1087" t="s">
        <v>3013</v>
      </c>
      <c r="N1087" t="s">
        <v>1661</v>
      </c>
      <c r="P1087" t="s">
        <v>3527</v>
      </c>
      <c r="Q1087" t="s">
        <v>3528</v>
      </c>
      <c r="R1087" t="s">
        <v>1962</v>
      </c>
      <c r="S1087" t="s">
        <v>3529</v>
      </c>
      <c r="T1087" t="s">
        <v>2506</v>
      </c>
      <c r="U1087" t="s">
        <v>2507</v>
      </c>
      <c r="V1087" t="s">
        <v>2456</v>
      </c>
      <c r="W1087" t="s">
        <v>2457</v>
      </c>
      <c r="X1087" t="s">
        <v>2458</v>
      </c>
      <c r="Y1087" t="s">
        <v>1671</v>
      </c>
      <c r="Z1087">
        <v>470</v>
      </c>
      <c r="AA1087" t="s">
        <v>1672</v>
      </c>
      <c r="AB1087" t="s">
        <v>1673</v>
      </c>
      <c r="AC1087" t="s">
        <v>1674</v>
      </c>
      <c r="AD1087" t="s">
        <v>1675</v>
      </c>
      <c r="AE1087" s="4"/>
      <c r="AR1087">
        <v>0</v>
      </c>
      <c r="AS1087" t="s">
        <v>94</v>
      </c>
      <c r="AT1087">
        <v>0</v>
      </c>
      <c r="AU1087">
        <v>0</v>
      </c>
      <c r="AV1087">
        <v>0</v>
      </c>
      <c r="BF1087">
        <v>267</v>
      </c>
      <c r="BJ1087" s="1"/>
    </row>
    <row r="1088" spans="1:63" ht="30.75" x14ac:dyDescent="0.3">
      <c r="A1088">
        <v>8957</v>
      </c>
      <c r="B1088" t="s">
        <v>16615</v>
      </c>
      <c r="C1088" t="s">
        <v>16616</v>
      </c>
      <c r="D1088" t="s">
        <v>16617</v>
      </c>
      <c r="E1088" t="s">
        <v>16618</v>
      </c>
      <c r="F1088" s="1">
        <v>45107</v>
      </c>
      <c r="G1088" s="1">
        <v>45289</v>
      </c>
      <c r="H1088" t="s">
        <v>119</v>
      </c>
      <c r="I1088" t="s">
        <v>515</v>
      </c>
      <c r="K1088" t="s">
        <v>303</v>
      </c>
      <c r="L1088" t="s">
        <v>99</v>
      </c>
      <c r="M1088" t="s">
        <v>120</v>
      </c>
      <c r="N1088" t="s">
        <v>2015</v>
      </c>
      <c r="O1088" t="s">
        <v>16619</v>
      </c>
      <c r="P1088" t="s">
        <v>2531</v>
      </c>
      <c r="Q1088" t="s">
        <v>2532</v>
      </c>
      <c r="R1088" t="s">
        <v>1962</v>
      </c>
      <c r="S1088" t="s">
        <v>2533</v>
      </c>
      <c r="T1088" t="s">
        <v>2506</v>
      </c>
      <c r="U1088" t="s">
        <v>2507</v>
      </c>
      <c r="V1088" t="s">
        <v>2456</v>
      </c>
      <c r="W1088" t="s">
        <v>2457</v>
      </c>
      <c r="X1088" t="s">
        <v>2458</v>
      </c>
      <c r="Y1088" t="s">
        <v>1671</v>
      </c>
      <c r="Z1088">
        <v>470</v>
      </c>
      <c r="AA1088" t="s">
        <v>1672</v>
      </c>
      <c r="AB1088" t="s">
        <v>1673</v>
      </c>
      <c r="AC1088" t="s">
        <v>1674</v>
      </c>
      <c r="AD1088" t="s">
        <v>1675</v>
      </c>
      <c r="AE1088" s="4" t="s">
        <v>16620</v>
      </c>
      <c r="AF1088" s="14">
        <v>12000000</v>
      </c>
      <c r="AG1088" s="15" t="s">
        <v>19447</v>
      </c>
      <c r="AH1088" t="s">
        <v>16621</v>
      </c>
      <c r="AI1088" t="s">
        <v>16622</v>
      </c>
      <c r="AJ1088" t="s">
        <v>16623</v>
      </c>
      <c r="AK1088" t="s">
        <v>16624</v>
      </c>
      <c r="AL1088" t="s">
        <v>16625</v>
      </c>
      <c r="AM1088" t="s">
        <v>16626</v>
      </c>
      <c r="AN1088" t="s">
        <v>16627</v>
      </c>
      <c r="AO1088" t="s">
        <v>16628</v>
      </c>
      <c r="AP1088" t="s">
        <v>16629</v>
      </c>
      <c r="AQ1088" t="s">
        <v>16630</v>
      </c>
      <c r="AR1088">
        <v>0.15</v>
      </c>
      <c r="AS1088" t="s">
        <v>94</v>
      </c>
      <c r="AT1088">
        <v>0</v>
      </c>
      <c r="AU1088">
        <v>1335460.9075808413</v>
      </c>
      <c r="AV1088">
        <v>432322.06721057912</v>
      </c>
      <c r="AW1088">
        <v>17356.303691199999</v>
      </c>
      <c r="AX1088">
        <v>4500.0024512</v>
      </c>
      <c r="AZ1088">
        <v>60.628729999999997</v>
      </c>
      <c r="BA1088">
        <v>4483.335376</v>
      </c>
      <c r="BB1088">
        <v>297.872185678942</v>
      </c>
      <c r="BC1088">
        <v>293.89776777009632</v>
      </c>
      <c r="BD1088">
        <v>96.428669941773066</v>
      </c>
      <c r="BE1088">
        <v>95.142051549158751</v>
      </c>
      <c r="BF1088">
        <v>994</v>
      </c>
      <c r="BH1088" t="s">
        <v>16631</v>
      </c>
      <c r="BJ1088" s="1"/>
      <c r="BK1088">
        <v>60.628729999999997</v>
      </c>
    </row>
    <row r="1089" spans="1:63" x14ac:dyDescent="0.25">
      <c r="A1089">
        <v>8958</v>
      </c>
      <c r="B1089" t="s">
        <v>16632</v>
      </c>
      <c r="C1089" t="s">
        <v>16633</v>
      </c>
      <c r="D1089" t="s">
        <v>16634</v>
      </c>
      <c r="E1089" t="s">
        <v>16635</v>
      </c>
      <c r="F1089" s="1">
        <v>45231</v>
      </c>
      <c r="G1089" s="1">
        <v>45352</v>
      </c>
      <c r="H1089" t="s">
        <v>98</v>
      </c>
      <c r="I1089" t="s">
        <v>66</v>
      </c>
      <c r="K1089" t="s">
        <v>3013</v>
      </c>
      <c r="L1089" t="s">
        <v>3013</v>
      </c>
      <c r="N1089" t="s">
        <v>1661</v>
      </c>
      <c r="P1089" t="s">
        <v>12510</v>
      </c>
      <c r="Q1089" t="s">
        <v>12511</v>
      </c>
      <c r="R1089" t="s">
        <v>2004</v>
      </c>
      <c r="S1089" t="s">
        <v>12512</v>
      </c>
      <c r="T1089" t="s">
        <v>2506</v>
      </c>
      <c r="U1089" t="s">
        <v>2507</v>
      </c>
      <c r="V1089" t="s">
        <v>2456</v>
      </c>
      <c r="W1089" t="s">
        <v>2457</v>
      </c>
      <c r="X1089" t="s">
        <v>2458</v>
      </c>
      <c r="Y1089" t="s">
        <v>1671</v>
      </c>
      <c r="Z1089">
        <v>470</v>
      </c>
      <c r="AA1089" t="s">
        <v>1672</v>
      </c>
      <c r="AB1089" t="s">
        <v>1673</v>
      </c>
      <c r="AC1089" t="s">
        <v>1674</v>
      </c>
      <c r="AD1089" t="s">
        <v>1675</v>
      </c>
      <c r="AE1089" s="4"/>
      <c r="AR1089">
        <v>0</v>
      </c>
      <c r="AS1089" t="s">
        <v>94</v>
      </c>
      <c r="AT1089">
        <v>0</v>
      </c>
      <c r="AU1089">
        <v>0</v>
      </c>
      <c r="AV1089">
        <v>0</v>
      </c>
      <c r="BF1089">
        <v>1057</v>
      </c>
      <c r="BJ1089" s="1"/>
    </row>
    <row r="1090" spans="1:63" x14ac:dyDescent="0.25">
      <c r="A1090">
        <v>8961</v>
      </c>
      <c r="B1090" t="s">
        <v>16636</v>
      </c>
      <c r="C1090" t="s">
        <v>16637</v>
      </c>
      <c r="D1090" t="s">
        <v>16638</v>
      </c>
      <c r="E1090" t="s">
        <v>16639</v>
      </c>
      <c r="F1090" s="1">
        <v>44561</v>
      </c>
      <c r="G1090" s="1">
        <v>44926</v>
      </c>
      <c r="H1090" t="s">
        <v>119</v>
      </c>
      <c r="I1090" t="s">
        <v>66</v>
      </c>
      <c r="K1090" t="s">
        <v>99</v>
      </c>
      <c r="L1090" t="s">
        <v>99</v>
      </c>
      <c r="M1090" t="s">
        <v>120</v>
      </c>
      <c r="N1090" t="s">
        <v>7704</v>
      </c>
      <c r="P1090" t="s">
        <v>1174</v>
      </c>
      <c r="Q1090" t="s">
        <v>1175</v>
      </c>
      <c r="R1090" t="s">
        <v>1176</v>
      </c>
      <c r="S1090" t="s">
        <v>1177</v>
      </c>
      <c r="T1090" t="s">
        <v>308</v>
      </c>
      <c r="U1090" t="s">
        <v>309</v>
      </c>
      <c r="V1090" t="s">
        <v>310</v>
      </c>
      <c r="W1090" t="s">
        <v>311</v>
      </c>
      <c r="Z1090">
        <v>478</v>
      </c>
      <c r="AA1090" t="s">
        <v>79</v>
      </c>
      <c r="AB1090" t="s">
        <v>80</v>
      </c>
      <c r="AC1090" t="s">
        <v>81</v>
      </c>
      <c r="AD1090" t="s">
        <v>82</v>
      </c>
      <c r="AE1090" s="4"/>
      <c r="AR1090">
        <v>0.25</v>
      </c>
      <c r="AS1090" t="s">
        <v>94</v>
      </c>
      <c r="AT1090">
        <v>0</v>
      </c>
      <c r="AU1090">
        <v>48270.688138183599</v>
      </c>
      <c r="AV1090">
        <v>20414.786303191351</v>
      </c>
      <c r="AW1090">
        <v>621.98605999999995</v>
      </c>
      <c r="AX1090">
        <v>621.98605999999995</v>
      </c>
      <c r="AZ1090">
        <v>0</v>
      </c>
      <c r="BA1090">
        <v>587.31214</v>
      </c>
      <c r="BB1090">
        <v>82.189154370593457</v>
      </c>
      <c r="BC1090">
        <v>82.189154370593457</v>
      </c>
      <c r="BD1090">
        <v>34.759687247723761</v>
      </c>
      <c r="BE1090">
        <v>34.759687247723761</v>
      </c>
      <c r="BF1090">
        <v>631</v>
      </c>
      <c r="BG1090" t="s">
        <v>16640</v>
      </c>
      <c r="BH1090" t="s">
        <v>16641</v>
      </c>
      <c r="BJ1090" s="1"/>
      <c r="BK1090">
        <v>0</v>
      </c>
    </row>
    <row r="1091" spans="1:63" ht="16.5" x14ac:dyDescent="0.3">
      <c r="A1091">
        <v>8962</v>
      </c>
      <c r="B1091" t="s">
        <v>16642</v>
      </c>
      <c r="C1091" t="s">
        <v>16643</v>
      </c>
      <c r="D1091" t="s">
        <v>16644</v>
      </c>
      <c r="E1091" t="s">
        <v>16645</v>
      </c>
      <c r="F1091" s="1">
        <v>44186</v>
      </c>
      <c r="G1091" s="1">
        <v>44712</v>
      </c>
      <c r="H1091" t="s">
        <v>65</v>
      </c>
      <c r="I1091" t="s">
        <v>66</v>
      </c>
      <c r="K1091" t="s">
        <v>68</v>
      </c>
      <c r="L1091" t="s">
        <v>133</v>
      </c>
      <c r="M1091" t="s">
        <v>69</v>
      </c>
      <c r="N1091" t="s">
        <v>1661</v>
      </c>
      <c r="P1091" t="s">
        <v>2531</v>
      </c>
      <c r="Q1091" t="s">
        <v>2532</v>
      </c>
      <c r="R1091" t="s">
        <v>1962</v>
      </c>
      <c r="S1091" t="s">
        <v>2533</v>
      </c>
      <c r="T1091" t="s">
        <v>2506</v>
      </c>
      <c r="U1091" t="s">
        <v>2507</v>
      </c>
      <c r="V1091" t="s">
        <v>2456</v>
      </c>
      <c r="W1091" t="s">
        <v>2457</v>
      </c>
      <c r="X1091" t="s">
        <v>2458</v>
      </c>
      <c r="Y1091" t="s">
        <v>1671</v>
      </c>
      <c r="Z1091">
        <v>470</v>
      </c>
      <c r="AA1091" t="s">
        <v>1672</v>
      </c>
      <c r="AB1091" t="s">
        <v>1673</v>
      </c>
      <c r="AC1091" t="s">
        <v>1674</v>
      </c>
      <c r="AD1091" t="s">
        <v>1675</v>
      </c>
      <c r="AE1091" s="4" t="s">
        <v>16646</v>
      </c>
      <c r="AF1091" s="14">
        <v>1500000</v>
      </c>
      <c r="AG1091" s="15" t="s">
        <v>19447</v>
      </c>
      <c r="AH1091" t="s">
        <v>16647</v>
      </c>
      <c r="AI1091" t="s">
        <v>16648</v>
      </c>
      <c r="AJ1091" t="s">
        <v>16649</v>
      </c>
      <c r="AK1091" t="s">
        <v>16650</v>
      </c>
      <c r="AL1091" t="s">
        <v>2539</v>
      </c>
      <c r="AM1091" t="s">
        <v>16651</v>
      </c>
      <c r="AN1091" t="s">
        <v>16652</v>
      </c>
      <c r="AO1091" t="s">
        <v>16653</v>
      </c>
      <c r="AP1091" t="s">
        <v>16654</v>
      </c>
      <c r="AQ1091" t="s">
        <v>16655</v>
      </c>
      <c r="AR1091">
        <v>0.56000000000000005</v>
      </c>
      <c r="AS1091" t="s">
        <v>94</v>
      </c>
      <c r="AT1091">
        <v>0</v>
      </c>
      <c r="AU1091">
        <v>2951.5432404704457</v>
      </c>
      <c r="AV1091">
        <v>2234.9164015096262</v>
      </c>
      <c r="AX1091">
        <v>98.249182341026582</v>
      </c>
      <c r="AY1091">
        <v>76.716337810075956</v>
      </c>
      <c r="AZ1091">
        <v>6607.4759999999997</v>
      </c>
      <c r="BF1091">
        <v>417</v>
      </c>
      <c r="BH1091" t="s">
        <v>16656</v>
      </c>
      <c r="BJ1091" s="1"/>
      <c r="BK1091">
        <v>38.291840000000001</v>
      </c>
    </row>
    <row r="1092" spans="1:63" ht="45" x14ac:dyDescent="0.25">
      <c r="A1092">
        <v>8964</v>
      </c>
      <c r="B1092" t="s">
        <v>16657</v>
      </c>
      <c r="C1092" t="s">
        <v>16658</v>
      </c>
      <c r="D1092" t="s">
        <v>16659</v>
      </c>
      <c r="E1092" t="s">
        <v>16660</v>
      </c>
      <c r="F1092" s="1">
        <v>44681</v>
      </c>
      <c r="G1092" s="1">
        <v>44742</v>
      </c>
      <c r="H1092" t="s">
        <v>98</v>
      </c>
      <c r="I1092" t="s">
        <v>639</v>
      </c>
      <c r="J1092" t="s">
        <v>5920</v>
      </c>
      <c r="K1092" t="s">
        <v>303</v>
      </c>
      <c r="L1092" t="s">
        <v>99</v>
      </c>
      <c r="M1092" t="s">
        <v>120</v>
      </c>
      <c r="N1092" t="s">
        <v>9382</v>
      </c>
      <c r="P1092" t="s">
        <v>16661</v>
      </c>
      <c r="Q1092" t="s">
        <v>16662</v>
      </c>
      <c r="R1092" t="s">
        <v>16663</v>
      </c>
      <c r="S1092" t="s">
        <v>16664</v>
      </c>
      <c r="T1092" t="s">
        <v>10665</v>
      </c>
      <c r="U1092" t="s">
        <v>10666</v>
      </c>
      <c r="V1092" t="s">
        <v>10642</v>
      </c>
      <c r="W1092" t="s">
        <v>10643</v>
      </c>
      <c r="X1092" t="s">
        <v>10644</v>
      </c>
      <c r="Y1092" t="s">
        <v>1755</v>
      </c>
      <c r="Z1092">
        <v>484</v>
      </c>
      <c r="AA1092" t="s">
        <v>9176</v>
      </c>
      <c r="AB1092" t="s">
        <v>9177</v>
      </c>
      <c r="AC1092" t="s">
        <v>9178</v>
      </c>
      <c r="AD1092" t="s">
        <v>8926</v>
      </c>
      <c r="AE1092" s="4" t="s">
        <v>16665</v>
      </c>
      <c r="AH1092" t="s">
        <v>16666</v>
      </c>
      <c r="AI1092" t="s">
        <v>16667</v>
      </c>
      <c r="AJ1092" t="s">
        <v>16668</v>
      </c>
      <c r="AK1092" t="s">
        <v>16669</v>
      </c>
      <c r="AL1092" t="s">
        <v>16670</v>
      </c>
      <c r="AM1092" t="s">
        <v>16671</v>
      </c>
      <c r="AN1092" t="s">
        <v>16672</v>
      </c>
      <c r="AO1092" t="s">
        <v>16673</v>
      </c>
      <c r="AP1092" t="s">
        <v>16674</v>
      </c>
      <c r="AQ1092" t="s">
        <v>16675</v>
      </c>
      <c r="AR1092">
        <v>0.15</v>
      </c>
      <c r="AS1092" t="s">
        <v>94</v>
      </c>
      <c r="AT1092">
        <v>0</v>
      </c>
      <c r="AU1092">
        <v>0</v>
      </c>
      <c r="AV1092">
        <v>0</v>
      </c>
      <c r="AX1092">
        <v>483.33749999999998</v>
      </c>
      <c r="AY1092">
        <v>538.22121155270645</v>
      </c>
      <c r="AZ1092">
        <v>2353.2867124999998</v>
      </c>
      <c r="BF1092">
        <v>447</v>
      </c>
      <c r="BJ1092" s="1"/>
    </row>
    <row r="1093" spans="1:63" ht="45.75" x14ac:dyDescent="0.3">
      <c r="A1093">
        <v>8968</v>
      </c>
      <c r="B1093" t="s">
        <v>16676</v>
      </c>
      <c r="C1093" t="s">
        <v>16677</v>
      </c>
      <c r="D1093" t="s">
        <v>16678</v>
      </c>
      <c r="E1093" t="s">
        <v>16679</v>
      </c>
      <c r="F1093" s="1">
        <v>44408</v>
      </c>
      <c r="G1093" s="1">
        <v>44743</v>
      </c>
      <c r="H1093" t="s">
        <v>119</v>
      </c>
      <c r="I1093" t="s">
        <v>66</v>
      </c>
      <c r="K1093" t="s">
        <v>133</v>
      </c>
      <c r="L1093" t="s">
        <v>133</v>
      </c>
      <c r="M1093" t="s">
        <v>69</v>
      </c>
      <c r="N1093" t="s">
        <v>2846</v>
      </c>
      <c r="P1093" t="s">
        <v>16680</v>
      </c>
      <c r="Q1093" t="s">
        <v>16681</v>
      </c>
      <c r="R1093" t="s">
        <v>1962</v>
      </c>
      <c r="S1093" t="s">
        <v>16682</v>
      </c>
      <c r="T1093" t="s">
        <v>2943</v>
      </c>
      <c r="U1093" t="s">
        <v>2944</v>
      </c>
      <c r="V1093" t="s">
        <v>2773</v>
      </c>
      <c r="W1093" t="s">
        <v>2774</v>
      </c>
      <c r="X1093" t="s">
        <v>2775</v>
      </c>
      <c r="Y1093" t="s">
        <v>1671</v>
      </c>
      <c r="Z1093">
        <v>465</v>
      </c>
      <c r="AA1093" t="s">
        <v>1707</v>
      </c>
      <c r="AB1093" t="s">
        <v>1708</v>
      </c>
      <c r="AC1093" t="s">
        <v>1709</v>
      </c>
      <c r="AD1093" t="s">
        <v>1675</v>
      </c>
      <c r="AE1093" s="4" t="s">
        <v>16683</v>
      </c>
      <c r="AF1093" s="14">
        <v>985000</v>
      </c>
      <c r="AG1093" s="15" t="s">
        <v>19447</v>
      </c>
      <c r="AH1093" t="s">
        <v>16684</v>
      </c>
      <c r="AI1093" t="s">
        <v>16685</v>
      </c>
      <c r="AJ1093" t="s">
        <v>16686</v>
      </c>
      <c r="AK1093" t="s">
        <v>16687</v>
      </c>
      <c r="AL1093" t="s">
        <v>16688</v>
      </c>
      <c r="AM1093" t="s">
        <v>16689</v>
      </c>
      <c r="AN1093" t="s">
        <v>16690</v>
      </c>
      <c r="AO1093" t="s">
        <v>16691</v>
      </c>
      <c r="AP1093" t="s">
        <v>16692</v>
      </c>
      <c r="AQ1093" t="s">
        <v>16693</v>
      </c>
      <c r="AR1093">
        <v>0.49</v>
      </c>
      <c r="AS1093" t="s">
        <v>94</v>
      </c>
      <c r="AT1093">
        <v>0</v>
      </c>
      <c r="AU1093">
        <v>13540.982503591957</v>
      </c>
      <c r="AV1093">
        <v>9790.7345707969762</v>
      </c>
      <c r="AW1093">
        <v>316.77229999999997</v>
      </c>
      <c r="AX1093">
        <v>313.55369999999999</v>
      </c>
      <c r="AY1093">
        <v>291.43820008293301</v>
      </c>
      <c r="AZ1093">
        <v>872.54409999999996</v>
      </c>
      <c r="BA1093">
        <v>276.95549999999997</v>
      </c>
      <c r="BB1093">
        <v>48.89226790438159</v>
      </c>
      <c r="BC1093">
        <v>11.77989318447084</v>
      </c>
      <c r="BD1093">
        <v>35.351291347516025</v>
      </c>
      <c r="BE1093">
        <v>8.5173884103978583</v>
      </c>
      <c r="BF1093">
        <v>448</v>
      </c>
      <c r="BH1093" t="s">
        <v>16694</v>
      </c>
      <c r="BJ1093" s="1"/>
      <c r="BK1093">
        <v>27.921130000000002</v>
      </c>
    </row>
    <row r="1094" spans="1:63" ht="105.75" x14ac:dyDescent="0.3">
      <c r="A1094">
        <v>8972</v>
      </c>
      <c r="B1094" t="s">
        <v>16695</v>
      </c>
      <c r="C1094" t="s">
        <v>16696</v>
      </c>
      <c r="D1094" t="s">
        <v>16697</v>
      </c>
      <c r="E1094" t="s">
        <v>16698</v>
      </c>
      <c r="F1094" s="1">
        <v>43709</v>
      </c>
      <c r="G1094" s="1">
        <v>43957</v>
      </c>
      <c r="H1094" t="s">
        <v>131</v>
      </c>
      <c r="I1094" t="s">
        <v>66</v>
      </c>
      <c r="J1094" t="s">
        <v>1804</v>
      </c>
      <c r="K1094" t="s">
        <v>67</v>
      </c>
      <c r="L1094" t="s">
        <v>132</v>
      </c>
      <c r="M1094" t="s">
        <v>69</v>
      </c>
      <c r="N1094" t="s">
        <v>4523</v>
      </c>
      <c r="O1094" t="s">
        <v>16699</v>
      </c>
      <c r="P1094" t="s">
        <v>11337</v>
      </c>
      <c r="Q1094" t="s">
        <v>11338</v>
      </c>
      <c r="R1094" t="s">
        <v>10145</v>
      </c>
      <c r="S1094" t="s">
        <v>11339</v>
      </c>
      <c r="T1094" t="s">
        <v>11340</v>
      </c>
      <c r="U1094" t="s">
        <v>11341</v>
      </c>
      <c r="V1094" t="s">
        <v>1890</v>
      </c>
      <c r="W1094" t="s">
        <v>1891</v>
      </c>
      <c r="X1094" t="s">
        <v>1892</v>
      </c>
      <c r="Y1094" t="s">
        <v>1755</v>
      </c>
      <c r="Z1094">
        <v>466</v>
      </c>
      <c r="AA1094" t="s">
        <v>8923</v>
      </c>
      <c r="AB1094" t="s">
        <v>8924</v>
      </c>
      <c r="AC1094" t="s">
        <v>8925</v>
      </c>
      <c r="AD1094" t="s">
        <v>8926</v>
      </c>
      <c r="AE1094" s="4" t="s">
        <v>16700</v>
      </c>
      <c r="AF1094" s="14">
        <v>4290000</v>
      </c>
      <c r="AG1094" s="15" t="s">
        <v>19447</v>
      </c>
      <c r="AH1094" t="s">
        <v>16701</v>
      </c>
      <c r="AI1094" t="s">
        <v>16702</v>
      </c>
      <c r="AJ1094" t="s">
        <v>16703</v>
      </c>
      <c r="AK1094" t="s">
        <v>16704</v>
      </c>
      <c r="AL1094" t="s">
        <v>16705</v>
      </c>
      <c r="AM1094" t="s">
        <v>16706</v>
      </c>
      <c r="AN1094" t="s">
        <v>16707</v>
      </c>
      <c r="AO1094" t="s">
        <v>16708</v>
      </c>
      <c r="AP1094" t="s">
        <v>16709</v>
      </c>
      <c r="AQ1094" t="s">
        <v>16710</v>
      </c>
      <c r="AR1094">
        <v>0.9</v>
      </c>
      <c r="AS1094" t="s">
        <v>94</v>
      </c>
      <c r="AT1094">
        <v>0</v>
      </c>
      <c r="AU1094">
        <v>508104.13882068032</v>
      </c>
      <c r="AV1094">
        <v>508104.13882068032</v>
      </c>
      <c r="AY1094">
        <v>1636.6913809894168</v>
      </c>
      <c r="AZ1094">
        <v>5864.3058250000004</v>
      </c>
      <c r="BF1094">
        <v>-338</v>
      </c>
      <c r="BJ1094" s="1"/>
    </row>
    <row r="1095" spans="1:63" x14ac:dyDescent="0.25">
      <c r="A1095">
        <v>8973</v>
      </c>
      <c r="B1095" t="s">
        <v>16711</v>
      </c>
      <c r="C1095" t="s">
        <v>16712</v>
      </c>
      <c r="D1095" t="s">
        <v>16713</v>
      </c>
      <c r="E1095" t="s">
        <v>16714</v>
      </c>
      <c r="F1095" s="1">
        <v>44075</v>
      </c>
      <c r="G1095" s="1">
        <v>44105</v>
      </c>
      <c r="H1095" t="s">
        <v>131</v>
      </c>
      <c r="I1095" t="s">
        <v>66</v>
      </c>
      <c r="K1095" t="s">
        <v>68</v>
      </c>
      <c r="L1095" t="s">
        <v>132</v>
      </c>
      <c r="N1095" t="s">
        <v>134</v>
      </c>
      <c r="P1095" t="s">
        <v>194</v>
      </c>
      <c r="Q1095" t="s">
        <v>195</v>
      </c>
      <c r="R1095" t="s">
        <v>137</v>
      </c>
      <c r="S1095" t="s">
        <v>196</v>
      </c>
      <c r="T1095" t="s">
        <v>664</v>
      </c>
      <c r="U1095" t="s">
        <v>665</v>
      </c>
      <c r="V1095" t="s">
        <v>666</v>
      </c>
      <c r="W1095" t="s">
        <v>667</v>
      </c>
      <c r="Z1095">
        <v>478</v>
      </c>
      <c r="AA1095" t="s">
        <v>79</v>
      </c>
      <c r="AB1095" t="s">
        <v>80</v>
      </c>
      <c r="AC1095" t="s">
        <v>81</v>
      </c>
      <c r="AD1095" t="s">
        <v>82</v>
      </c>
      <c r="AE1095" s="4"/>
      <c r="AR1095">
        <v>0.72</v>
      </c>
      <c r="AS1095" t="s">
        <v>890</v>
      </c>
      <c r="AT1095">
        <v>0</v>
      </c>
      <c r="AU1095">
        <v>1307.955827137866</v>
      </c>
      <c r="AV1095">
        <v>1175.9247793306097</v>
      </c>
      <c r="AY1095">
        <v>129.31520910942277</v>
      </c>
      <c r="AZ1095">
        <v>759.02306199999998</v>
      </c>
      <c r="BF1095">
        <v>-190</v>
      </c>
      <c r="BJ1095" s="1"/>
    </row>
    <row r="1096" spans="1:63" x14ac:dyDescent="0.25">
      <c r="A1096">
        <v>8977</v>
      </c>
      <c r="B1096" t="s">
        <v>16715</v>
      </c>
      <c r="C1096" t="s">
        <v>16716</v>
      </c>
      <c r="D1096" t="s">
        <v>16717</v>
      </c>
      <c r="E1096" t="s">
        <v>16718</v>
      </c>
      <c r="F1096" s="1">
        <v>44051</v>
      </c>
      <c r="G1096" s="1">
        <v>44135</v>
      </c>
      <c r="H1096" t="s">
        <v>131</v>
      </c>
      <c r="I1096" t="s">
        <v>515</v>
      </c>
      <c r="J1096" t="s">
        <v>5920</v>
      </c>
      <c r="K1096" t="s">
        <v>67</v>
      </c>
      <c r="L1096" t="s">
        <v>67</v>
      </c>
      <c r="P1096" t="s">
        <v>9460</v>
      </c>
      <c r="Q1096" t="s">
        <v>9461</v>
      </c>
      <c r="R1096" t="s">
        <v>9169</v>
      </c>
      <c r="S1096" t="s">
        <v>9462</v>
      </c>
      <c r="T1096" t="s">
        <v>9463</v>
      </c>
      <c r="U1096" t="s">
        <v>9464</v>
      </c>
      <c r="V1096" t="s">
        <v>9386</v>
      </c>
      <c r="W1096" t="s">
        <v>9387</v>
      </c>
      <c r="X1096" t="s">
        <v>9388</v>
      </c>
      <c r="Y1096" t="s">
        <v>1755</v>
      </c>
      <c r="Z1096">
        <v>484</v>
      </c>
      <c r="AA1096" t="s">
        <v>9176</v>
      </c>
      <c r="AB1096" t="s">
        <v>9177</v>
      </c>
      <c r="AC1096" t="s">
        <v>9178</v>
      </c>
      <c r="AD1096" t="s">
        <v>8926</v>
      </c>
      <c r="AE1096" s="4"/>
      <c r="AR1096">
        <v>1</v>
      </c>
      <c r="AS1096" t="s">
        <v>94</v>
      </c>
      <c r="AT1096">
        <v>0</v>
      </c>
      <c r="AU1096">
        <v>63691.148570657962</v>
      </c>
      <c r="AV1096">
        <v>63691.148570657962</v>
      </c>
      <c r="AY1096">
        <v>572.61019524093217</v>
      </c>
      <c r="AZ1096">
        <v>709.2324799999999</v>
      </c>
      <c r="BF1096">
        <v>-160</v>
      </c>
      <c r="BJ1096" s="1"/>
    </row>
    <row r="1097" spans="1:63" ht="30" x14ac:dyDescent="0.25">
      <c r="A1097">
        <v>8978</v>
      </c>
      <c r="B1097" t="s">
        <v>16719</v>
      </c>
      <c r="C1097" t="s">
        <v>16720</v>
      </c>
      <c r="D1097" t="s">
        <v>16721</v>
      </c>
      <c r="E1097" t="s">
        <v>16722</v>
      </c>
      <c r="F1097" s="1">
        <v>44012</v>
      </c>
      <c r="G1097" s="1">
        <v>44104</v>
      </c>
      <c r="H1097" t="s">
        <v>131</v>
      </c>
      <c r="I1097" t="s">
        <v>616</v>
      </c>
      <c r="J1097" t="s">
        <v>5920</v>
      </c>
      <c r="K1097" t="s">
        <v>67</v>
      </c>
      <c r="L1097" t="s">
        <v>67</v>
      </c>
      <c r="M1097" t="s">
        <v>69</v>
      </c>
      <c r="N1097" t="s">
        <v>9382</v>
      </c>
      <c r="O1097" t="s">
        <v>16723</v>
      </c>
      <c r="P1097" t="s">
        <v>9659</v>
      </c>
      <c r="Q1097" t="s">
        <v>9660</v>
      </c>
      <c r="R1097" t="s">
        <v>9661</v>
      </c>
      <c r="S1097" t="s">
        <v>9662</v>
      </c>
      <c r="T1097" t="s">
        <v>9663</v>
      </c>
      <c r="U1097" t="s">
        <v>9664</v>
      </c>
      <c r="V1097" t="s">
        <v>9386</v>
      </c>
      <c r="W1097" t="s">
        <v>9387</v>
      </c>
      <c r="X1097" t="s">
        <v>9388</v>
      </c>
      <c r="Y1097" t="s">
        <v>1755</v>
      </c>
      <c r="Z1097">
        <v>484</v>
      </c>
      <c r="AA1097" t="s">
        <v>9176</v>
      </c>
      <c r="AB1097" t="s">
        <v>9177</v>
      </c>
      <c r="AC1097" t="s">
        <v>9178</v>
      </c>
      <c r="AD1097" t="s">
        <v>8926</v>
      </c>
      <c r="AE1097" s="4" t="s">
        <v>16724</v>
      </c>
      <c r="AH1097" t="s">
        <v>16725</v>
      </c>
      <c r="AI1097" t="s">
        <v>16726</v>
      </c>
      <c r="AJ1097" t="s">
        <v>16727</v>
      </c>
      <c r="AK1097" t="s">
        <v>16728</v>
      </c>
      <c r="AL1097" t="s">
        <v>9705</v>
      </c>
      <c r="AM1097" t="s">
        <v>9706</v>
      </c>
      <c r="AN1097" t="s">
        <v>16729</v>
      </c>
      <c r="AO1097" t="s">
        <v>16730</v>
      </c>
      <c r="AP1097" t="s">
        <v>9709</v>
      </c>
      <c r="AQ1097" t="s">
        <v>16731</v>
      </c>
      <c r="AR1097">
        <v>1</v>
      </c>
      <c r="AS1097" t="s">
        <v>94</v>
      </c>
      <c r="AT1097">
        <v>0</v>
      </c>
      <c r="AU1097">
        <v>63691.148570657962</v>
      </c>
      <c r="AV1097">
        <v>63691.148570657962</v>
      </c>
      <c r="AY1097">
        <v>2001.1935169376384</v>
      </c>
      <c r="AZ1097">
        <v>2469.08907</v>
      </c>
      <c r="BF1097">
        <v>-191</v>
      </c>
      <c r="BJ1097" s="1"/>
    </row>
    <row r="1098" spans="1:63" x14ac:dyDescent="0.25">
      <c r="A1098">
        <v>8979</v>
      </c>
      <c r="B1098" t="s">
        <v>16732</v>
      </c>
      <c r="C1098" t="s">
        <v>16733</v>
      </c>
      <c r="D1098" t="s">
        <v>16734</v>
      </c>
      <c r="E1098" t="s">
        <v>16735</v>
      </c>
      <c r="F1098" s="1">
        <v>43981</v>
      </c>
      <c r="G1098" s="1">
        <v>44104</v>
      </c>
      <c r="H1098" t="s">
        <v>131</v>
      </c>
      <c r="I1098" t="s">
        <v>616</v>
      </c>
      <c r="J1098" t="s">
        <v>5920</v>
      </c>
      <c r="K1098" t="s">
        <v>67</v>
      </c>
      <c r="L1098" t="s">
        <v>67</v>
      </c>
      <c r="M1098" t="s">
        <v>120</v>
      </c>
      <c r="N1098" t="s">
        <v>9382</v>
      </c>
      <c r="O1098" t="s">
        <v>16736</v>
      </c>
      <c r="P1098" t="s">
        <v>16737</v>
      </c>
      <c r="Q1098" t="s">
        <v>16738</v>
      </c>
      <c r="R1098" t="s">
        <v>9169</v>
      </c>
      <c r="S1098" t="s">
        <v>16739</v>
      </c>
      <c r="T1098" t="s">
        <v>9514</v>
      </c>
      <c r="U1098" t="s">
        <v>9515</v>
      </c>
      <c r="V1098" t="s">
        <v>9386</v>
      </c>
      <c r="W1098" t="s">
        <v>9387</v>
      </c>
      <c r="X1098" t="s">
        <v>9388</v>
      </c>
      <c r="Y1098" t="s">
        <v>1755</v>
      </c>
      <c r="Z1098">
        <v>486</v>
      </c>
      <c r="AA1098" t="s">
        <v>9202</v>
      </c>
      <c r="AB1098" t="s">
        <v>9203</v>
      </c>
      <c r="AC1098" t="s">
        <v>9204</v>
      </c>
      <c r="AD1098" t="s">
        <v>8926</v>
      </c>
      <c r="AE1098" s="4"/>
      <c r="AR1098">
        <v>1</v>
      </c>
      <c r="AS1098" t="s">
        <v>94</v>
      </c>
      <c r="AT1098">
        <v>0</v>
      </c>
      <c r="AU1098">
        <v>25465.814311498456</v>
      </c>
      <c r="AV1098">
        <v>25465.814311498456</v>
      </c>
      <c r="AY1098">
        <v>1055.6277430000755</v>
      </c>
      <c r="AZ1098">
        <v>2370.9485875</v>
      </c>
      <c r="BF1098">
        <v>-191</v>
      </c>
      <c r="BJ1098" s="1"/>
    </row>
    <row r="1099" spans="1:63" ht="45" x14ac:dyDescent="0.25">
      <c r="A1099">
        <v>8980</v>
      </c>
      <c r="B1099" t="s">
        <v>16740</v>
      </c>
      <c r="C1099" t="s">
        <v>16741</v>
      </c>
      <c r="D1099" t="s">
        <v>16742</v>
      </c>
      <c r="E1099" t="s">
        <v>16743</v>
      </c>
      <c r="F1099" s="1">
        <v>44105</v>
      </c>
      <c r="G1099" s="1">
        <v>44236</v>
      </c>
      <c r="H1099" t="s">
        <v>131</v>
      </c>
      <c r="I1099" t="s">
        <v>66</v>
      </c>
      <c r="J1099" t="s">
        <v>5920</v>
      </c>
      <c r="K1099" t="s">
        <v>67</v>
      </c>
      <c r="L1099" t="s">
        <v>67</v>
      </c>
      <c r="M1099" t="s">
        <v>69</v>
      </c>
      <c r="N1099" t="s">
        <v>9906</v>
      </c>
      <c r="O1099" t="s">
        <v>16744</v>
      </c>
      <c r="P1099" t="s">
        <v>9533</v>
      </c>
      <c r="Q1099" t="s">
        <v>9534</v>
      </c>
      <c r="R1099" t="s">
        <v>9512</v>
      </c>
      <c r="S1099" t="s">
        <v>9535</v>
      </c>
      <c r="T1099" t="s">
        <v>9911</v>
      </c>
      <c r="U1099" t="s">
        <v>9912</v>
      </c>
      <c r="V1099" t="s">
        <v>9722</v>
      </c>
      <c r="W1099" t="s">
        <v>9723</v>
      </c>
      <c r="X1099" t="s">
        <v>9724</v>
      </c>
      <c r="Y1099" t="s">
        <v>109</v>
      </c>
      <c r="Z1099">
        <v>486</v>
      </c>
      <c r="AA1099" t="s">
        <v>9202</v>
      </c>
      <c r="AB1099" t="s">
        <v>9203</v>
      </c>
      <c r="AC1099" t="s">
        <v>9204</v>
      </c>
      <c r="AD1099" t="s">
        <v>8926</v>
      </c>
      <c r="AE1099" s="4" t="s">
        <v>16745</v>
      </c>
      <c r="AH1099" t="s">
        <v>16746</v>
      </c>
      <c r="AI1099" t="s">
        <v>16747</v>
      </c>
      <c r="AJ1099" t="s">
        <v>16748</v>
      </c>
      <c r="AK1099" t="s">
        <v>16749</v>
      </c>
      <c r="AL1099" t="s">
        <v>16750</v>
      </c>
      <c r="AM1099" t="s">
        <v>16751</v>
      </c>
      <c r="AN1099" t="s">
        <v>16752</v>
      </c>
      <c r="AO1099" t="s">
        <v>16753</v>
      </c>
      <c r="AP1099" t="s">
        <v>16754</v>
      </c>
      <c r="AQ1099" t="s">
        <v>16755</v>
      </c>
      <c r="AR1099">
        <v>1</v>
      </c>
      <c r="AS1099" t="s">
        <v>94</v>
      </c>
      <c r="AT1099">
        <v>0</v>
      </c>
      <c r="AU1099">
        <v>141221.52530979199</v>
      </c>
      <c r="AV1099">
        <v>141221.52530979199</v>
      </c>
      <c r="AY1099">
        <v>759.78128673242657</v>
      </c>
      <c r="AZ1099">
        <v>1944.3699099999997</v>
      </c>
      <c r="BF1099">
        <v>-59</v>
      </c>
      <c r="BH1099" t="s">
        <v>16756</v>
      </c>
      <c r="BJ1099" s="1"/>
    </row>
    <row r="1100" spans="1:63" x14ac:dyDescent="0.25">
      <c r="A1100">
        <v>8981</v>
      </c>
      <c r="B1100" t="s">
        <v>16757</v>
      </c>
      <c r="C1100" t="s">
        <v>16758</v>
      </c>
      <c r="D1100" t="s">
        <v>16759</v>
      </c>
      <c r="E1100" t="s">
        <v>16760</v>
      </c>
      <c r="F1100" s="1">
        <v>44915</v>
      </c>
      <c r="G1100" s="1">
        <v>44915</v>
      </c>
      <c r="H1100" t="s">
        <v>615</v>
      </c>
      <c r="I1100" t="s">
        <v>639</v>
      </c>
      <c r="J1100" t="s">
        <v>5920</v>
      </c>
      <c r="K1100" t="s">
        <v>99</v>
      </c>
      <c r="L1100" t="s">
        <v>100</v>
      </c>
      <c r="M1100" t="s">
        <v>303</v>
      </c>
      <c r="O1100" t="s">
        <v>16761</v>
      </c>
      <c r="P1100" t="s">
        <v>13970</v>
      </c>
      <c r="Q1100" t="s">
        <v>13971</v>
      </c>
      <c r="R1100" t="s">
        <v>13972</v>
      </c>
      <c r="S1100" t="s">
        <v>13973</v>
      </c>
      <c r="T1100" t="s">
        <v>9911</v>
      </c>
      <c r="U1100" t="s">
        <v>9912</v>
      </c>
      <c r="V1100" t="s">
        <v>9722</v>
      </c>
      <c r="W1100" t="s">
        <v>9723</v>
      </c>
      <c r="X1100" t="s">
        <v>9724</v>
      </c>
      <c r="Y1100" t="s">
        <v>109</v>
      </c>
      <c r="Z1100">
        <v>471</v>
      </c>
      <c r="AA1100" t="s">
        <v>9086</v>
      </c>
      <c r="AB1100" t="s">
        <v>9087</v>
      </c>
      <c r="AC1100" t="s">
        <v>9088</v>
      </c>
      <c r="AD1100" t="s">
        <v>8926</v>
      </c>
      <c r="AE1100" s="4"/>
      <c r="AR1100">
        <v>0.3</v>
      </c>
      <c r="AS1100" t="s">
        <v>94</v>
      </c>
      <c r="AT1100">
        <v>0</v>
      </c>
      <c r="AU1100">
        <v>782516.60302833805</v>
      </c>
      <c r="AV1100">
        <v>420231.26826293301</v>
      </c>
      <c r="AY1100">
        <v>549.57561581277116</v>
      </c>
      <c r="AZ1100">
        <v>1634.6856066666664</v>
      </c>
      <c r="BF1100">
        <v>620</v>
      </c>
      <c r="BJ1100" s="1"/>
    </row>
    <row r="1101" spans="1:63" ht="45" x14ac:dyDescent="0.25">
      <c r="A1101">
        <v>8982</v>
      </c>
      <c r="B1101" t="s">
        <v>16762</v>
      </c>
      <c r="C1101" t="s">
        <v>16763</v>
      </c>
      <c r="D1101" t="s">
        <v>16763</v>
      </c>
      <c r="E1101" t="s">
        <v>16764</v>
      </c>
      <c r="F1101" s="1">
        <v>45016</v>
      </c>
      <c r="G1101" s="1">
        <v>45016</v>
      </c>
      <c r="H1101" t="s">
        <v>119</v>
      </c>
      <c r="I1101" t="s">
        <v>639</v>
      </c>
      <c r="J1101" t="s">
        <v>5920</v>
      </c>
      <c r="K1101" t="s">
        <v>68</v>
      </c>
      <c r="L1101" t="s">
        <v>133</v>
      </c>
      <c r="M1101" t="s">
        <v>120</v>
      </c>
      <c r="N1101" t="s">
        <v>9165</v>
      </c>
      <c r="O1101" t="s">
        <v>16765</v>
      </c>
      <c r="P1101" t="s">
        <v>12732</v>
      </c>
      <c r="Q1101" t="s">
        <v>12733</v>
      </c>
      <c r="R1101" t="s">
        <v>9082</v>
      </c>
      <c r="S1101" t="s">
        <v>12734</v>
      </c>
      <c r="T1101" t="s">
        <v>9911</v>
      </c>
      <c r="U1101" t="s">
        <v>9912</v>
      </c>
      <c r="V1101" t="s">
        <v>9722</v>
      </c>
      <c r="W1101" t="s">
        <v>9723</v>
      </c>
      <c r="X1101" t="s">
        <v>9724</v>
      </c>
      <c r="Y1101" t="s">
        <v>109</v>
      </c>
      <c r="Z1101">
        <v>471</v>
      </c>
      <c r="AA1101" t="s">
        <v>9086</v>
      </c>
      <c r="AB1101" t="s">
        <v>9087</v>
      </c>
      <c r="AC1101" t="s">
        <v>9088</v>
      </c>
      <c r="AD1101" t="s">
        <v>8926</v>
      </c>
      <c r="AE1101" s="4" t="s">
        <v>16766</v>
      </c>
      <c r="AH1101" t="s">
        <v>16767</v>
      </c>
      <c r="AI1101" t="s">
        <v>16768</v>
      </c>
      <c r="AJ1101" t="s">
        <v>16769</v>
      </c>
      <c r="AK1101" t="s">
        <v>16770</v>
      </c>
      <c r="AL1101" t="s">
        <v>16771</v>
      </c>
      <c r="AM1101" t="s">
        <v>16772</v>
      </c>
      <c r="AN1101" t="s">
        <v>16773</v>
      </c>
      <c r="AO1101" t="s">
        <v>16774</v>
      </c>
      <c r="AP1101" t="s">
        <v>16775</v>
      </c>
      <c r="AQ1101" t="s">
        <v>16776</v>
      </c>
      <c r="AR1101">
        <v>0.56000000000000005</v>
      </c>
      <c r="AS1101" t="s">
        <v>94</v>
      </c>
      <c r="AT1101">
        <v>0</v>
      </c>
      <c r="AU1101">
        <v>500261.58832092799</v>
      </c>
      <c r="AV1101">
        <v>329067.53325438203</v>
      </c>
      <c r="AW1101">
        <v>673.26552000000004</v>
      </c>
      <c r="AX1101">
        <v>673.26552000000004</v>
      </c>
      <c r="AZ1101">
        <v>25.712060000000001</v>
      </c>
      <c r="BA1101">
        <v>623.39400000000001</v>
      </c>
      <c r="BB1101">
        <v>802.48059545155706</v>
      </c>
      <c r="BC1101">
        <v>770.69314115004261</v>
      </c>
      <c r="BD1101">
        <v>527.86445370725744</v>
      </c>
      <c r="BE1101">
        <v>506.95495471784994</v>
      </c>
      <c r="BF1101">
        <v>721</v>
      </c>
      <c r="BH1101" t="s">
        <v>16777</v>
      </c>
      <c r="BJ1101" s="1"/>
      <c r="BK1101">
        <v>25.712060000000001</v>
      </c>
    </row>
    <row r="1102" spans="1:63" ht="180" x14ac:dyDescent="0.25">
      <c r="A1102">
        <v>8983</v>
      </c>
      <c r="B1102" t="s">
        <v>16778</v>
      </c>
      <c r="C1102" t="s">
        <v>16779</v>
      </c>
      <c r="D1102" t="s">
        <v>16780</v>
      </c>
      <c r="E1102" t="s">
        <v>16781</v>
      </c>
      <c r="F1102" s="1">
        <v>45046</v>
      </c>
      <c r="G1102" s="1">
        <v>45292</v>
      </c>
      <c r="H1102" t="s">
        <v>615</v>
      </c>
      <c r="I1102" t="s">
        <v>515</v>
      </c>
      <c r="J1102" t="s">
        <v>1804</v>
      </c>
      <c r="K1102" t="s">
        <v>99</v>
      </c>
      <c r="L1102" t="s">
        <v>99</v>
      </c>
      <c r="M1102" t="s">
        <v>303</v>
      </c>
      <c r="O1102" t="s">
        <v>16782</v>
      </c>
      <c r="P1102" t="s">
        <v>16783</v>
      </c>
      <c r="Q1102" t="s">
        <v>16784</v>
      </c>
      <c r="R1102" t="s">
        <v>9082</v>
      </c>
      <c r="S1102" t="s">
        <v>16785</v>
      </c>
      <c r="T1102" t="s">
        <v>1850</v>
      </c>
      <c r="U1102" t="s">
        <v>1851</v>
      </c>
      <c r="Z1102">
        <v>471</v>
      </c>
      <c r="AA1102" t="s">
        <v>9086</v>
      </c>
      <c r="AB1102" t="s">
        <v>9087</v>
      </c>
      <c r="AC1102" t="s">
        <v>9088</v>
      </c>
      <c r="AD1102" t="s">
        <v>8926</v>
      </c>
      <c r="AE1102" s="4" t="s">
        <v>16786</v>
      </c>
      <c r="AH1102" t="s">
        <v>16787</v>
      </c>
      <c r="AI1102" t="s">
        <v>16788</v>
      </c>
      <c r="AJ1102" t="s">
        <v>16789</v>
      </c>
      <c r="AK1102" t="s">
        <v>16790</v>
      </c>
      <c r="AL1102" t="s">
        <v>16791</v>
      </c>
      <c r="AM1102" t="s">
        <v>16792</v>
      </c>
      <c r="AN1102" t="s">
        <v>16793</v>
      </c>
      <c r="AO1102" t="s">
        <v>16794</v>
      </c>
      <c r="AP1102" t="s">
        <v>16795</v>
      </c>
      <c r="AQ1102" t="s">
        <v>16796</v>
      </c>
      <c r="AR1102">
        <v>0.25</v>
      </c>
      <c r="AS1102" t="s">
        <v>94</v>
      </c>
      <c r="AT1102">
        <v>0</v>
      </c>
      <c r="AU1102">
        <v>44383.945951067741</v>
      </c>
      <c r="AV1102">
        <v>19685.100687316037</v>
      </c>
      <c r="AW1102">
        <v>9185986.2872000001</v>
      </c>
      <c r="AY1102">
        <v>413.67044482095639</v>
      </c>
      <c r="AZ1102">
        <v>991.67333999999994</v>
      </c>
      <c r="BF1102">
        <v>997</v>
      </c>
      <c r="BJ1102" s="1"/>
    </row>
    <row r="1103" spans="1:63" ht="60" x14ac:dyDescent="0.25">
      <c r="A1103">
        <v>8984</v>
      </c>
      <c r="B1103" t="s">
        <v>16797</v>
      </c>
      <c r="C1103" t="s">
        <v>16798</v>
      </c>
      <c r="D1103" t="s">
        <v>16799</v>
      </c>
      <c r="E1103" t="s">
        <v>16800</v>
      </c>
      <c r="F1103" s="1">
        <v>44896</v>
      </c>
      <c r="G1103" s="1">
        <v>44896</v>
      </c>
      <c r="H1103" t="s">
        <v>119</v>
      </c>
      <c r="I1103" t="s">
        <v>639</v>
      </c>
      <c r="J1103" t="s">
        <v>5920</v>
      </c>
      <c r="K1103" t="s">
        <v>133</v>
      </c>
      <c r="L1103" t="s">
        <v>133</v>
      </c>
      <c r="M1103" t="s">
        <v>303</v>
      </c>
      <c r="N1103" t="s">
        <v>10701</v>
      </c>
      <c r="O1103" t="s">
        <v>16801</v>
      </c>
      <c r="P1103" t="s">
        <v>13970</v>
      </c>
      <c r="Q1103" t="s">
        <v>13971</v>
      </c>
      <c r="R1103" t="s">
        <v>13972</v>
      </c>
      <c r="S1103" t="s">
        <v>13973</v>
      </c>
      <c r="T1103" t="s">
        <v>9911</v>
      </c>
      <c r="U1103" t="s">
        <v>9912</v>
      </c>
      <c r="V1103" t="s">
        <v>9722</v>
      </c>
      <c r="W1103" t="s">
        <v>9723</v>
      </c>
      <c r="X1103" t="s">
        <v>9724</v>
      </c>
      <c r="Y1103" t="s">
        <v>109</v>
      </c>
      <c r="Z1103">
        <v>471</v>
      </c>
      <c r="AA1103" t="s">
        <v>9086</v>
      </c>
      <c r="AB1103" t="s">
        <v>9087</v>
      </c>
      <c r="AC1103" t="s">
        <v>9088</v>
      </c>
      <c r="AD1103" t="s">
        <v>8926</v>
      </c>
      <c r="AE1103" s="4" t="s">
        <v>16802</v>
      </c>
      <c r="AH1103" t="s">
        <v>16803</v>
      </c>
      <c r="AI1103" t="s">
        <v>16804</v>
      </c>
      <c r="AJ1103" t="s">
        <v>16805</v>
      </c>
      <c r="AK1103" t="s">
        <v>16806</v>
      </c>
      <c r="AL1103" t="s">
        <v>16807</v>
      </c>
      <c r="AM1103" t="s">
        <v>16808</v>
      </c>
      <c r="AN1103" t="s">
        <v>16809</v>
      </c>
      <c r="AO1103" t="s">
        <v>16810</v>
      </c>
      <c r="AP1103" t="s">
        <v>16811</v>
      </c>
      <c r="AQ1103" t="s">
        <v>16812</v>
      </c>
      <c r="AR1103">
        <v>0.49</v>
      </c>
      <c r="AS1103" t="s">
        <v>94</v>
      </c>
      <c r="AT1103">
        <v>0</v>
      </c>
      <c r="AU1103">
        <v>480937.188400921</v>
      </c>
      <c r="AV1103">
        <v>257321.89037477699</v>
      </c>
      <c r="AW1103">
        <v>178.83284</v>
      </c>
      <c r="AX1103">
        <v>146.60568000000001</v>
      </c>
      <c r="AY1103">
        <v>759.78128673242657</v>
      </c>
      <c r="AZ1103">
        <v>1948.1492999999998</v>
      </c>
      <c r="BA1103">
        <v>144.23151999999999</v>
      </c>
      <c r="BB1103">
        <v>3334.4804824973135</v>
      </c>
      <c r="BC1103">
        <v>229.85165214854197</v>
      </c>
      <c r="BD1103">
        <v>1784.0891531530483</v>
      </c>
      <c r="BE1103">
        <v>122.98042876094469</v>
      </c>
      <c r="BF1103">
        <v>601</v>
      </c>
      <c r="BH1103" t="s">
        <v>16813</v>
      </c>
      <c r="BJ1103" s="1"/>
      <c r="BK1103">
        <v>3.7793899999999998</v>
      </c>
    </row>
    <row r="1104" spans="1:63" ht="45" x14ac:dyDescent="0.25">
      <c r="A1104">
        <v>8985</v>
      </c>
      <c r="B1104" t="s">
        <v>16814</v>
      </c>
      <c r="C1104" t="s">
        <v>16815</v>
      </c>
      <c r="D1104" t="s">
        <v>16816</v>
      </c>
      <c r="E1104" t="s">
        <v>16817</v>
      </c>
      <c r="F1104" s="1">
        <v>43920</v>
      </c>
      <c r="G1104" s="1">
        <v>43922</v>
      </c>
      <c r="H1104" t="s">
        <v>131</v>
      </c>
      <c r="I1104" t="s">
        <v>616</v>
      </c>
      <c r="J1104" t="s">
        <v>5920</v>
      </c>
      <c r="K1104" t="s">
        <v>67</v>
      </c>
      <c r="L1104" t="s">
        <v>67</v>
      </c>
      <c r="M1104" t="s">
        <v>69</v>
      </c>
      <c r="N1104" t="s">
        <v>9382</v>
      </c>
      <c r="P1104" t="s">
        <v>9409</v>
      </c>
      <c r="Q1104" t="s">
        <v>9410</v>
      </c>
      <c r="R1104" t="s">
        <v>9411</v>
      </c>
      <c r="S1104" t="s">
        <v>9412</v>
      </c>
      <c r="T1104" t="s">
        <v>9384</v>
      </c>
      <c r="U1104" t="s">
        <v>9385</v>
      </c>
      <c r="V1104" t="s">
        <v>9386</v>
      </c>
      <c r="W1104" t="s">
        <v>9387</v>
      </c>
      <c r="X1104" t="s">
        <v>9388</v>
      </c>
      <c r="Y1104" t="s">
        <v>1755</v>
      </c>
      <c r="Z1104">
        <v>485</v>
      </c>
      <c r="AA1104" t="s">
        <v>9389</v>
      </c>
      <c r="AB1104" t="s">
        <v>9390</v>
      </c>
      <c r="AC1104" t="s">
        <v>9391</v>
      </c>
      <c r="AD1104" t="s">
        <v>8926</v>
      </c>
      <c r="AE1104" s="4" t="s">
        <v>16818</v>
      </c>
      <c r="AH1104" t="s">
        <v>16819</v>
      </c>
      <c r="AI1104" t="s">
        <v>16820</v>
      </c>
      <c r="AJ1104" t="s">
        <v>16821</v>
      </c>
      <c r="AK1104" t="s">
        <v>16822</v>
      </c>
      <c r="AL1104" t="s">
        <v>16823</v>
      </c>
      <c r="AM1104" t="s">
        <v>2830</v>
      </c>
      <c r="AN1104" t="s">
        <v>16824</v>
      </c>
      <c r="AO1104" t="s">
        <v>16825</v>
      </c>
      <c r="AP1104" t="s">
        <v>16826</v>
      </c>
      <c r="AQ1104" t="s">
        <v>16827</v>
      </c>
      <c r="AR1104">
        <v>1</v>
      </c>
      <c r="AS1104" t="s">
        <v>94</v>
      </c>
      <c r="AT1104">
        <v>0</v>
      </c>
      <c r="AU1104">
        <v>4231.917440793698</v>
      </c>
      <c r="AV1104">
        <v>4231.917440793698</v>
      </c>
      <c r="AY1104">
        <v>445.60298939945261</v>
      </c>
      <c r="AZ1104">
        <v>2119.0846866666661</v>
      </c>
      <c r="BF1104">
        <v>-373</v>
      </c>
      <c r="BJ1104" s="1"/>
    </row>
    <row r="1105" spans="1:63" ht="45" x14ac:dyDescent="0.25">
      <c r="A1105">
        <v>8986</v>
      </c>
      <c r="B1105" t="s">
        <v>16828</v>
      </c>
      <c r="C1105" t="s">
        <v>16829</v>
      </c>
      <c r="D1105" t="s">
        <v>16830</v>
      </c>
      <c r="E1105" t="s">
        <v>16831</v>
      </c>
      <c r="F1105" s="1">
        <v>43221</v>
      </c>
      <c r="G1105" s="1">
        <v>44104</v>
      </c>
      <c r="H1105" t="s">
        <v>131</v>
      </c>
      <c r="I1105" t="s">
        <v>515</v>
      </c>
      <c r="J1105" t="s">
        <v>5920</v>
      </c>
      <c r="K1105" t="s">
        <v>67</v>
      </c>
      <c r="L1105" t="s">
        <v>67</v>
      </c>
      <c r="M1105" t="s">
        <v>69</v>
      </c>
      <c r="N1105" t="s">
        <v>9906</v>
      </c>
      <c r="O1105" t="s">
        <v>16832</v>
      </c>
      <c r="P1105" t="s">
        <v>16833</v>
      </c>
      <c r="Q1105" t="s">
        <v>16834</v>
      </c>
      <c r="R1105" t="s">
        <v>9661</v>
      </c>
      <c r="S1105" t="s">
        <v>16835</v>
      </c>
      <c r="T1105" t="s">
        <v>9911</v>
      </c>
      <c r="U1105" t="s">
        <v>9912</v>
      </c>
      <c r="V1105" t="s">
        <v>9722</v>
      </c>
      <c r="W1105" t="s">
        <v>9723</v>
      </c>
      <c r="X1105" t="s">
        <v>9724</v>
      </c>
      <c r="Y1105" t="s">
        <v>109</v>
      </c>
      <c r="Z1105">
        <v>484</v>
      </c>
      <c r="AA1105" t="s">
        <v>9176</v>
      </c>
      <c r="AB1105" t="s">
        <v>9177</v>
      </c>
      <c r="AC1105" t="s">
        <v>9178</v>
      </c>
      <c r="AD1105" t="s">
        <v>8926</v>
      </c>
      <c r="AE1105" s="4" t="s">
        <v>16836</v>
      </c>
      <c r="AH1105" t="s">
        <v>16837</v>
      </c>
      <c r="AI1105" t="s">
        <v>16838</v>
      </c>
      <c r="AJ1105" t="s">
        <v>16839</v>
      </c>
      <c r="AK1105" t="s">
        <v>16840</v>
      </c>
      <c r="AL1105" t="s">
        <v>16841</v>
      </c>
      <c r="AM1105" t="s">
        <v>16842</v>
      </c>
      <c r="AN1105" t="s">
        <v>16843</v>
      </c>
      <c r="AO1105" t="s">
        <v>16844</v>
      </c>
      <c r="AP1105" t="s">
        <v>16845</v>
      </c>
      <c r="AQ1105" t="s">
        <v>16846</v>
      </c>
      <c r="AR1105">
        <v>1</v>
      </c>
      <c r="AS1105" t="s">
        <v>94</v>
      </c>
      <c r="AT1105">
        <v>0</v>
      </c>
      <c r="AU1105">
        <v>51932.333013519798</v>
      </c>
      <c r="AV1105">
        <v>51932.333013519798</v>
      </c>
      <c r="AY1105">
        <v>1570.6380849281047</v>
      </c>
      <c r="AZ1105">
        <v>4772.5367999999989</v>
      </c>
      <c r="BF1105">
        <v>-191</v>
      </c>
      <c r="BJ1105" s="1"/>
    </row>
    <row r="1106" spans="1:63" ht="16.5" x14ac:dyDescent="0.3">
      <c r="A1106">
        <v>8987</v>
      </c>
      <c r="B1106" t="s">
        <v>16847</v>
      </c>
      <c r="C1106" t="s">
        <v>16848</v>
      </c>
      <c r="D1106" t="s">
        <v>16849</v>
      </c>
      <c r="E1106" t="s">
        <v>16850</v>
      </c>
      <c r="F1106" s="1">
        <v>45260</v>
      </c>
      <c r="G1106" s="1">
        <v>45655</v>
      </c>
      <c r="H1106" t="s">
        <v>119</v>
      </c>
      <c r="I1106" t="s">
        <v>639</v>
      </c>
      <c r="K1106" t="s">
        <v>69</v>
      </c>
      <c r="L1106" t="s">
        <v>303</v>
      </c>
      <c r="M1106" t="s">
        <v>303</v>
      </c>
      <c r="N1106" t="s">
        <v>3686</v>
      </c>
      <c r="P1106" t="s">
        <v>1701</v>
      </c>
      <c r="Q1106" t="s">
        <v>1702</v>
      </c>
      <c r="R1106" t="s">
        <v>1703</v>
      </c>
      <c r="S1106" t="s">
        <v>1704</v>
      </c>
      <c r="T1106" t="s">
        <v>3653</v>
      </c>
      <c r="U1106" t="s">
        <v>3654</v>
      </c>
      <c r="V1106" t="s">
        <v>2344</v>
      </c>
      <c r="W1106" t="s">
        <v>2345</v>
      </c>
      <c r="X1106" t="s">
        <v>2346</v>
      </c>
      <c r="Y1106" t="s">
        <v>1671</v>
      </c>
      <c r="Z1106">
        <v>465</v>
      </c>
      <c r="AA1106" t="s">
        <v>1707</v>
      </c>
      <c r="AB1106" t="s">
        <v>1708</v>
      </c>
      <c r="AC1106" t="s">
        <v>1709</v>
      </c>
      <c r="AD1106" t="s">
        <v>1675</v>
      </c>
      <c r="AE1106" s="4" t="s">
        <v>16851</v>
      </c>
      <c r="AF1106" s="14">
        <v>400000</v>
      </c>
      <c r="AG1106" s="15" t="s">
        <v>19447</v>
      </c>
      <c r="AH1106" t="s">
        <v>16852</v>
      </c>
      <c r="AI1106" t="s">
        <v>16853</v>
      </c>
      <c r="AJ1106" t="s">
        <v>16854</v>
      </c>
      <c r="AK1106" t="s">
        <v>16855</v>
      </c>
      <c r="AL1106" t="s">
        <v>16856</v>
      </c>
      <c r="AM1106" t="s">
        <v>16857</v>
      </c>
      <c r="AN1106" t="s">
        <v>16858</v>
      </c>
      <c r="AO1106" t="s">
        <v>16859</v>
      </c>
      <c r="AP1106" t="s">
        <v>16860</v>
      </c>
      <c r="AQ1106" t="s">
        <v>16861</v>
      </c>
      <c r="AR1106">
        <v>0</v>
      </c>
      <c r="AS1106" t="s">
        <v>154</v>
      </c>
      <c r="AT1106">
        <v>1</v>
      </c>
      <c r="AU1106">
        <v>126144.41405756264</v>
      </c>
      <c r="AV1106">
        <v>6428.9417175524104</v>
      </c>
      <c r="AW1106">
        <v>439.69178040000003</v>
      </c>
      <c r="AX1106">
        <v>16.8405804</v>
      </c>
      <c r="AY1106">
        <v>246.37289723372331</v>
      </c>
      <c r="AZ1106">
        <v>340.45863000000003</v>
      </c>
      <c r="BA1106">
        <v>13.731854800000001</v>
      </c>
      <c r="BB1106">
        <v>9186.2618630050365</v>
      </c>
      <c r="BC1106">
        <v>356.14851180655614</v>
      </c>
      <c r="BD1106">
        <v>468.17722814491236</v>
      </c>
      <c r="BE1106">
        <v>18.151085343759664</v>
      </c>
      <c r="BF1106">
        <v>1360</v>
      </c>
      <c r="BG1106" t="s">
        <v>16862</v>
      </c>
      <c r="BH1106" t="s">
        <v>16862</v>
      </c>
      <c r="BJ1106" s="1"/>
    </row>
    <row r="1107" spans="1:63" ht="16.5" x14ac:dyDescent="0.3">
      <c r="A1107">
        <v>8988</v>
      </c>
      <c r="B1107" t="s">
        <v>16863</v>
      </c>
      <c r="C1107" t="s">
        <v>16864</v>
      </c>
      <c r="D1107" t="s">
        <v>16865</v>
      </c>
      <c r="E1107" t="s">
        <v>16866</v>
      </c>
      <c r="F1107" s="1">
        <v>44561</v>
      </c>
      <c r="G1107" s="1">
        <v>44742</v>
      </c>
      <c r="H1107" t="s">
        <v>119</v>
      </c>
      <c r="I1107" t="s">
        <v>639</v>
      </c>
      <c r="J1107" t="s">
        <v>1959</v>
      </c>
      <c r="K1107" t="s">
        <v>100</v>
      </c>
      <c r="L1107" t="s">
        <v>100</v>
      </c>
      <c r="M1107" t="s">
        <v>120</v>
      </c>
      <c r="N1107" t="s">
        <v>2341</v>
      </c>
      <c r="P1107" t="s">
        <v>2329</v>
      </c>
      <c r="Q1107" t="s">
        <v>2330</v>
      </c>
      <c r="R1107" t="s">
        <v>2081</v>
      </c>
      <c r="S1107" t="s">
        <v>2331</v>
      </c>
      <c r="T1107" t="s">
        <v>4550</v>
      </c>
      <c r="U1107" t="s">
        <v>4551</v>
      </c>
      <c r="V1107" t="s">
        <v>3286</v>
      </c>
      <c r="W1107" t="s">
        <v>3287</v>
      </c>
      <c r="X1107" t="s">
        <v>3288</v>
      </c>
      <c r="Y1107" t="s">
        <v>109</v>
      </c>
      <c r="Z1107">
        <v>467</v>
      </c>
      <c r="AA1107" t="s">
        <v>1756</v>
      </c>
      <c r="AB1107" t="s">
        <v>1757</v>
      </c>
      <c r="AC1107" t="s">
        <v>1758</v>
      </c>
      <c r="AD1107" t="s">
        <v>1675</v>
      </c>
      <c r="AE1107" s="6">
        <v>1632301.44</v>
      </c>
      <c r="AF1107" s="14">
        <v>1632301</v>
      </c>
      <c r="AG1107" s="15" t="s">
        <v>19447</v>
      </c>
      <c r="AH1107" t="s">
        <v>16867</v>
      </c>
      <c r="AI1107" t="s">
        <v>16868</v>
      </c>
      <c r="AJ1107" t="s">
        <v>16869</v>
      </c>
      <c r="AK1107" t="s">
        <v>4556</v>
      </c>
      <c r="AL1107" t="s">
        <v>16870</v>
      </c>
      <c r="AM1107" t="s">
        <v>16871</v>
      </c>
      <c r="AN1107" t="s">
        <v>16866</v>
      </c>
      <c r="AO1107" t="s">
        <v>16872</v>
      </c>
      <c r="AP1107" t="s">
        <v>16873</v>
      </c>
      <c r="AQ1107" t="s">
        <v>16865</v>
      </c>
      <c r="AR1107">
        <v>0.36</v>
      </c>
      <c r="AS1107" t="s">
        <v>94</v>
      </c>
      <c r="AT1107">
        <v>0</v>
      </c>
      <c r="AU1107">
        <v>56230.271182348959</v>
      </c>
      <c r="AV1107">
        <v>32017.469486215261</v>
      </c>
      <c r="AW1107">
        <v>1760</v>
      </c>
      <c r="AX1107">
        <v>1760</v>
      </c>
      <c r="BA1107">
        <v>1760</v>
      </c>
      <c r="BB1107">
        <v>31.949017717243731</v>
      </c>
      <c r="BD1107">
        <v>18.191744026258672</v>
      </c>
      <c r="BF1107">
        <v>447</v>
      </c>
      <c r="BG1107" t="s">
        <v>16874</v>
      </c>
      <c r="BH1107" t="s">
        <v>16875</v>
      </c>
      <c r="BJ1107" s="1"/>
    </row>
    <row r="1108" spans="1:63" x14ac:dyDescent="0.25">
      <c r="A1108">
        <v>8989</v>
      </c>
      <c r="B1108" t="s">
        <v>16876</v>
      </c>
      <c r="C1108" t="s">
        <v>16877</v>
      </c>
      <c r="D1108" t="s">
        <v>16878</v>
      </c>
      <c r="E1108" t="s">
        <v>16879</v>
      </c>
      <c r="F1108" s="1">
        <v>45626</v>
      </c>
      <c r="G1108" s="1">
        <v>45658</v>
      </c>
      <c r="H1108" t="s">
        <v>119</v>
      </c>
      <c r="I1108" t="s">
        <v>639</v>
      </c>
      <c r="J1108" t="s">
        <v>1959</v>
      </c>
      <c r="K1108" t="s">
        <v>120</v>
      </c>
      <c r="L1108" t="s">
        <v>100</v>
      </c>
      <c r="M1108" t="s">
        <v>69</v>
      </c>
      <c r="N1108" t="s">
        <v>2126</v>
      </c>
      <c r="P1108" t="s">
        <v>2127</v>
      </c>
      <c r="Q1108" t="s">
        <v>2128</v>
      </c>
      <c r="R1108" t="s">
        <v>1748</v>
      </c>
      <c r="S1108" t="s">
        <v>2129</v>
      </c>
      <c r="T1108" t="s">
        <v>2108</v>
      </c>
      <c r="U1108" t="s">
        <v>2109</v>
      </c>
      <c r="V1108" t="s">
        <v>2085</v>
      </c>
      <c r="W1108" t="s">
        <v>2086</v>
      </c>
      <c r="X1108" t="s">
        <v>2087</v>
      </c>
      <c r="Y1108" t="s">
        <v>1671</v>
      </c>
      <c r="Z1108">
        <v>467</v>
      </c>
      <c r="AA1108" t="s">
        <v>1756</v>
      </c>
      <c r="AB1108" t="s">
        <v>1757</v>
      </c>
      <c r="AC1108" t="s">
        <v>1758</v>
      </c>
      <c r="AD1108" t="s">
        <v>1675</v>
      </c>
      <c r="AE1108" s="4" t="s">
        <v>16880</v>
      </c>
      <c r="AH1108" t="s">
        <v>2131</v>
      </c>
      <c r="AI1108" t="s">
        <v>16881</v>
      </c>
      <c r="AJ1108" t="s">
        <v>2133</v>
      </c>
      <c r="AK1108" t="s">
        <v>16882</v>
      </c>
      <c r="AL1108" t="s">
        <v>16883</v>
      </c>
      <c r="AM1108" t="s">
        <v>16884</v>
      </c>
      <c r="AN1108" t="s">
        <v>16885</v>
      </c>
      <c r="AO1108" t="s">
        <v>16886</v>
      </c>
      <c r="AP1108" t="s">
        <v>16887</v>
      </c>
      <c r="AQ1108" t="s">
        <v>16888</v>
      </c>
      <c r="AR1108">
        <v>0.12</v>
      </c>
      <c r="AS1108" t="s">
        <v>890</v>
      </c>
      <c r="AT1108">
        <v>0</v>
      </c>
      <c r="AU1108">
        <v>240889.64707007085</v>
      </c>
      <c r="AV1108">
        <v>70978.5000049433</v>
      </c>
      <c r="AW1108">
        <v>4000</v>
      </c>
      <c r="AX1108">
        <v>4000</v>
      </c>
      <c r="BA1108">
        <v>4000</v>
      </c>
      <c r="BB1108">
        <v>60.222411767517706</v>
      </c>
      <c r="BD1108">
        <v>17.744625001235825</v>
      </c>
      <c r="BF1108">
        <v>1363</v>
      </c>
      <c r="BG1108" t="s">
        <v>16889</v>
      </c>
      <c r="BH1108" t="s">
        <v>16890</v>
      </c>
      <c r="BI1108">
        <v>5616</v>
      </c>
      <c r="BJ1108" s="1">
        <v>44985</v>
      </c>
    </row>
    <row r="1109" spans="1:63" ht="30.75" x14ac:dyDescent="0.3">
      <c r="A1109">
        <v>8990</v>
      </c>
      <c r="B1109" t="s">
        <v>16891</v>
      </c>
      <c r="C1109" t="s">
        <v>16892</v>
      </c>
      <c r="D1109" t="s">
        <v>16893</v>
      </c>
      <c r="E1109" t="s">
        <v>16894</v>
      </c>
      <c r="F1109" s="1">
        <v>44369</v>
      </c>
      <c r="G1109" s="1">
        <v>44469</v>
      </c>
      <c r="H1109" t="s">
        <v>119</v>
      </c>
      <c r="I1109" t="s">
        <v>66</v>
      </c>
      <c r="K1109" t="s">
        <v>67</v>
      </c>
      <c r="L1109" t="s">
        <v>68</v>
      </c>
      <c r="M1109" t="s">
        <v>69</v>
      </c>
      <c r="N1109" t="s">
        <v>1699</v>
      </c>
      <c r="P1109" t="s">
        <v>16895</v>
      </c>
      <c r="Q1109" t="s">
        <v>16896</v>
      </c>
      <c r="R1109" t="s">
        <v>676</v>
      </c>
      <c r="S1109" t="s">
        <v>16897</v>
      </c>
      <c r="T1109" t="s">
        <v>5224</v>
      </c>
      <c r="U1109" t="s">
        <v>5225</v>
      </c>
      <c r="V1109" t="s">
        <v>1776</v>
      </c>
      <c r="W1109" t="s">
        <v>1777</v>
      </c>
      <c r="X1109" t="s">
        <v>1778</v>
      </c>
      <c r="Y1109" t="s">
        <v>1671</v>
      </c>
      <c r="Z1109">
        <v>465</v>
      </c>
      <c r="AA1109" t="s">
        <v>1707</v>
      </c>
      <c r="AB1109" t="s">
        <v>1708</v>
      </c>
      <c r="AC1109" t="s">
        <v>1709</v>
      </c>
      <c r="AD1109" t="s">
        <v>1675</v>
      </c>
      <c r="AE1109" s="4" t="s">
        <v>16898</v>
      </c>
      <c r="AF1109" s="14">
        <v>106300000</v>
      </c>
      <c r="AG1109" s="15" t="s">
        <v>19447</v>
      </c>
      <c r="AH1109" t="s">
        <v>16899</v>
      </c>
      <c r="AI1109" t="s">
        <v>16900</v>
      </c>
      <c r="AJ1109" t="s">
        <v>16901</v>
      </c>
      <c r="AK1109" t="s">
        <v>16902</v>
      </c>
      <c r="AL1109" t="s">
        <v>16903</v>
      </c>
      <c r="AM1109" t="s">
        <v>16904</v>
      </c>
      <c r="AN1109" t="s">
        <v>16894</v>
      </c>
      <c r="AO1109" t="s">
        <v>16905</v>
      </c>
      <c r="AP1109" t="s">
        <v>16906</v>
      </c>
      <c r="AQ1109" t="s">
        <v>16907</v>
      </c>
      <c r="AR1109">
        <v>0.8</v>
      </c>
      <c r="AS1109" t="s">
        <v>94</v>
      </c>
      <c r="AT1109">
        <v>0</v>
      </c>
      <c r="AU1109">
        <v>92825.4654934266</v>
      </c>
      <c r="AV1109">
        <v>87624.55955525914</v>
      </c>
      <c r="AW1109">
        <v>257.76679999999999</v>
      </c>
      <c r="AX1109">
        <v>257.76679999999999</v>
      </c>
      <c r="AY1109">
        <v>806.00600332337467</v>
      </c>
      <c r="AZ1109">
        <v>3291.2274699999998</v>
      </c>
      <c r="BA1109">
        <v>27.851199999999999</v>
      </c>
      <c r="BB1109">
        <v>3332.907217406309</v>
      </c>
      <c r="BC1109">
        <v>27.96723871972176</v>
      </c>
      <c r="BD1109">
        <v>3146.1681922236435</v>
      </c>
      <c r="BE1109">
        <v>26.400265937432312</v>
      </c>
      <c r="BF1109">
        <v>174</v>
      </c>
      <c r="BG1109" t="s">
        <v>16908</v>
      </c>
      <c r="BH1109" t="s">
        <v>16908</v>
      </c>
      <c r="BJ1109" s="1"/>
      <c r="BK1109">
        <v>8.5381499999999999</v>
      </c>
    </row>
    <row r="1110" spans="1:63" x14ac:dyDescent="0.25">
      <c r="A1110">
        <v>8991</v>
      </c>
      <c r="B1110" t="s">
        <v>16909</v>
      </c>
      <c r="C1110" t="s">
        <v>16910</v>
      </c>
      <c r="D1110" t="s">
        <v>16911</v>
      </c>
      <c r="E1110" t="s">
        <v>16912</v>
      </c>
      <c r="F1110" s="1">
        <v>44561</v>
      </c>
      <c r="G1110" s="1">
        <v>46357</v>
      </c>
      <c r="H1110" t="s">
        <v>119</v>
      </c>
      <c r="I1110" t="s">
        <v>66</v>
      </c>
      <c r="J1110" t="s">
        <v>2811</v>
      </c>
      <c r="K1110" t="s">
        <v>133</v>
      </c>
      <c r="L1110" t="s">
        <v>133</v>
      </c>
      <c r="M1110" t="s">
        <v>69</v>
      </c>
      <c r="N1110" t="s">
        <v>1699</v>
      </c>
      <c r="P1110" t="s">
        <v>12171</v>
      </c>
      <c r="Q1110" t="s">
        <v>12172</v>
      </c>
      <c r="R1110" t="s">
        <v>1703</v>
      </c>
      <c r="S1110" t="s">
        <v>12173</v>
      </c>
      <c r="T1110" t="s">
        <v>5397</v>
      </c>
      <c r="U1110" t="s">
        <v>5398</v>
      </c>
      <c r="V1110" t="s">
        <v>5399</v>
      </c>
      <c r="W1110" t="s">
        <v>5400</v>
      </c>
      <c r="X1110" t="s">
        <v>5401</v>
      </c>
      <c r="Y1110" t="s">
        <v>1755</v>
      </c>
      <c r="Z1110">
        <v>465</v>
      </c>
      <c r="AA1110" t="s">
        <v>1707</v>
      </c>
      <c r="AB1110" t="s">
        <v>1708</v>
      </c>
      <c r="AC1110" t="s">
        <v>1709</v>
      </c>
      <c r="AD1110" t="s">
        <v>1675</v>
      </c>
      <c r="AE1110" s="4" t="s">
        <v>16913</v>
      </c>
      <c r="AH1110" t="s">
        <v>16914</v>
      </c>
      <c r="AI1110" t="s">
        <v>16915</v>
      </c>
      <c r="AJ1110" t="s">
        <v>16916</v>
      </c>
      <c r="AK1110" t="s">
        <v>16917</v>
      </c>
      <c r="AL1110" t="s">
        <v>16918</v>
      </c>
      <c r="AM1110" t="s">
        <v>16919</v>
      </c>
      <c r="AN1110" t="s">
        <v>16920</v>
      </c>
      <c r="AO1110" t="s">
        <v>16921</v>
      </c>
      <c r="AP1110" t="s">
        <v>16922</v>
      </c>
      <c r="AQ1110" t="s">
        <v>16923</v>
      </c>
      <c r="AR1110">
        <v>0.49</v>
      </c>
      <c r="AS1110" t="s">
        <v>94</v>
      </c>
      <c r="AT1110">
        <v>0</v>
      </c>
      <c r="AU1110">
        <v>42055.425345749703</v>
      </c>
      <c r="AV1110">
        <v>30596.914234179632</v>
      </c>
      <c r="AW1110">
        <v>2422.7276999999999</v>
      </c>
      <c r="AX1110">
        <v>701.44500000000005</v>
      </c>
      <c r="AZ1110">
        <v>561.64200000000005</v>
      </c>
      <c r="BA1110">
        <v>450.99099999999999</v>
      </c>
      <c r="BB1110">
        <v>93.25114103330155</v>
      </c>
      <c r="BC1110">
        <v>41.530767164164807</v>
      </c>
      <c r="BD1110">
        <v>67.843735760091946</v>
      </c>
      <c r="BE1110">
        <v>30.215205542560462</v>
      </c>
      <c r="BF1110">
        <v>2062</v>
      </c>
      <c r="BH1110" t="s">
        <v>16924</v>
      </c>
      <c r="BJ1110" s="1"/>
      <c r="BK1110">
        <v>561.64200000000005</v>
      </c>
    </row>
    <row r="1111" spans="1:63" ht="90" x14ac:dyDescent="0.25">
      <c r="A1111">
        <v>9033</v>
      </c>
      <c r="B1111" t="s">
        <v>16925</v>
      </c>
      <c r="C1111" t="s">
        <v>16926</v>
      </c>
      <c r="D1111" t="s">
        <v>16927</v>
      </c>
      <c r="E1111" t="s">
        <v>16928</v>
      </c>
      <c r="F1111" s="1">
        <v>43829</v>
      </c>
      <c r="G1111" s="1">
        <v>44012</v>
      </c>
      <c r="H1111" t="s">
        <v>131</v>
      </c>
      <c r="I1111" t="s">
        <v>616</v>
      </c>
      <c r="J1111" t="s">
        <v>5920</v>
      </c>
      <c r="K1111" t="s">
        <v>67</v>
      </c>
      <c r="L1111" t="s">
        <v>67</v>
      </c>
      <c r="M1111" t="s">
        <v>69</v>
      </c>
      <c r="O1111" t="s">
        <v>16929</v>
      </c>
      <c r="P1111" t="s">
        <v>9533</v>
      </c>
      <c r="Q1111" t="s">
        <v>9534</v>
      </c>
      <c r="R1111" t="s">
        <v>9512</v>
      </c>
      <c r="S1111" t="s">
        <v>9535</v>
      </c>
      <c r="T1111" t="s">
        <v>16930</v>
      </c>
      <c r="U1111" t="s">
        <v>16931</v>
      </c>
      <c r="V1111" t="s">
        <v>9173</v>
      </c>
      <c r="W1111" t="s">
        <v>9174</v>
      </c>
      <c r="X1111" t="s">
        <v>9175</v>
      </c>
      <c r="Y1111" t="s">
        <v>1755</v>
      </c>
      <c r="Z1111">
        <v>486</v>
      </c>
      <c r="AA1111" t="s">
        <v>9202</v>
      </c>
      <c r="AB1111" t="s">
        <v>9203</v>
      </c>
      <c r="AC1111" t="s">
        <v>9204</v>
      </c>
      <c r="AD1111" t="s">
        <v>8926</v>
      </c>
      <c r="AE1111" s="4" t="s">
        <v>16932</v>
      </c>
      <c r="AH1111" t="s">
        <v>16933</v>
      </c>
      <c r="AI1111" t="s">
        <v>16934</v>
      </c>
      <c r="AJ1111" t="s">
        <v>16935</v>
      </c>
      <c r="AK1111" t="s">
        <v>16936</v>
      </c>
      <c r="AL1111" t="s">
        <v>12671</v>
      </c>
      <c r="AM1111" t="s">
        <v>16937</v>
      </c>
      <c r="AN1111" t="s">
        <v>16938</v>
      </c>
      <c r="AO1111" t="s">
        <v>16939</v>
      </c>
      <c r="AP1111" t="s">
        <v>9254</v>
      </c>
      <c r="AQ1111" t="s">
        <v>16940</v>
      </c>
      <c r="AR1111">
        <v>1</v>
      </c>
      <c r="AS1111" t="s">
        <v>94</v>
      </c>
      <c r="AT1111">
        <v>0</v>
      </c>
      <c r="AU1111">
        <v>81129.709318989</v>
      </c>
      <c r="AV1111">
        <v>81129.709318989</v>
      </c>
      <c r="AZ1111">
        <v>4209.0065500000001</v>
      </c>
      <c r="BF1111">
        <v>-283</v>
      </c>
      <c r="BJ1111" s="1"/>
    </row>
    <row r="1112" spans="1:63" x14ac:dyDescent="0.25">
      <c r="A1112">
        <v>9034</v>
      </c>
      <c r="B1112" t="s">
        <v>16941</v>
      </c>
      <c r="C1112" t="s">
        <v>16942</v>
      </c>
      <c r="D1112" t="s">
        <v>16943</v>
      </c>
      <c r="E1112" t="s">
        <v>16944</v>
      </c>
      <c r="F1112" s="1">
        <v>44011</v>
      </c>
      <c r="G1112" s="1">
        <v>44102</v>
      </c>
      <c r="H1112" t="s">
        <v>131</v>
      </c>
      <c r="I1112" t="s">
        <v>616</v>
      </c>
      <c r="J1112" t="s">
        <v>5920</v>
      </c>
      <c r="K1112" t="s">
        <v>67</v>
      </c>
      <c r="L1112" t="s">
        <v>67</v>
      </c>
      <c r="M1112" t="s">
        <v>69</v>
      </c>
      <c r="N1112" t="s">
        <v>9240</v>
      </c>
      <c r="O1112" t="s">
        <v>16945</v>
      </c>
      <c r="P1112" t="s">
        <v>12720</v>
      </c>
      <c r="Q1112" t="s">
        <v>12721</v>
      </c>
      <c r="R1112" t="s">
        <v>9198</v>
      </c>
      <c r="S1112" t="s">
        <v>12722</v>
      </c>
      <c r="T1112" t="s">
        <v>9200</v>
      </c>
      <c r="U1112" t="s">
        <v>9201</v>
      </c>
      <c r="V1112" t="s">
        <v>9173</v>
      </c>
      <c r="W1112" t="s">
        <v>9174</v>
      </c>
      <c r="X1112" t="s">
        <v>9175</v>
      </c>
      <c r="Y1112" t="s">
        <v>1755</v>
      </c>
      <c r="Z1112">
        <v>486</v>
      </c>
      <c r="AA1112" t="s">
        <v>9202</v>
      </c>
      <c r="AB1112" t="s">
        <v>9203</v>
      </c>
      <c r="AC1112" t="s">
        <v>9204</v>
      </c>
      <c r="AD1112" t="s">
        <v>8926</v>
      </c>
      <c r="AE1112" s="4"/>
      <c r="AR1112">
        <v>1</v>
      </c>
      <c r="AS1112" t="s">
        <v>94</v>
      </c>
      <c r="AT1112">
        <v>0</v>
      </c>
      <c r="AU1112">
        <v>81129.709318989</v>
      </c>
      <c r="AV1112">
        <v>81129.709318989</v>
      </c>
      <c r="AY1112">
        <v>99.544621489868419</v>
      </c>
      <c r="AZ1112">
        <v>72.599365000000006</v>
      </c>
      <c r="BF1112">
        <v>-193</v>
      </c>
      <c r="BJ1112" s="1"/>
    </row>
    <row r="1113" spans="1:63" ht="60" x14ac:dyDescent="0.25">
      <c r="A1113">
        <v>9035</v>
      </c>
      <c r="B1113" t="s">
        <v>16946</v>
      </c>
      <c r="C1113" t="s">
        <v>16947</v>
      </c>
      <c r="D1113" t="s">
        <v>16948</v>
      </c>
      <c r="E1113" t="s">
        <v>16949</v>
      </c>
      <c r="F1113" s="1">
        <v>44102</v>
      </c>
      <c r="G1113" s="1">
        <v>44285</v>
      </c>
      <c r="H1113" t="s">
        <v>131</v>
      </c>
      <c r="I1113" t="s">
        <v>616</v>
      </c>
      <c r="J1113" t="s">
        <v>5920</v>
      </c>
      <c r="K1113" t="s">
        <v>67</v>
      </c>
      <c r="L1113" t="s">
        <v>67</v>
      </c>
      <c r="M1113" t="s">
        <v>69</v>
      </c>
      <c r="N1113" t="s">
        <v>9165</v>
      </c>
      <c r="O1113" t="s">
        <v>16950</v>
      </c>
      <c r="P1113" t="s">
        <v>11015</v>
      </c>
      <c r="Q1113" t="s">
        <v>11016</v>
      </c>
      <c r="R1113" t="s">
        <v>9512</v>
      </c>
      <c r="S1113" t="s">
        <v>11017</v>
      </c>
      <c r="T1113" t="s">
        <v>9200</v>
      </c>
      <c r="U1113" t="s">
        <v>9201</v>
      </c>
      <c r="V1113" t="s">
        <v>9173</v>
      </c>
      <c r="W1113" t="s">
        <v>9174</v>
      </c>
      <c r="X1113" t="s">
        <v>9175</v>
      </c>
      <c r="Y1113" t="s">
        <v>1755</v>
      </c>
      <c r="Z1113">
        <v>486</v>
      </c>
      <c r="AA1113" t="s">
        <v>9202</v>
      </c>
      <c r="AB1113" t="s">
        <v>9203</v>
      </c>
      <c r="AC1113" t="s">
        <v>9204</v>
      </c>
      <c r="AD1113" t="s">
        <v>8926</v>
      </c>
      <c r="AE1113" s="4" t="s">
        <v>16951</v>
      </c>
      <c r="AH1113" t="s">
        <v>11019</v>
      </c>
      <c r="AI1113" t="s">
        <v>16952</v>
      </c>
      <c r="AJ1113" t="s">
        <v>16953</v>
      </c>
      <c r="AK1113" t="s">
        <v>12670</v>
      </c>
      <c r="AL1113" t="s">
        <v>12671</v>
      </c>
      <c r="AM1113" t="s">
        <v>11022</v>
      </c>
      <c r="AN1113" t="s">
        <v>9252</v>
      </c>
      <c r="AO1113" t="s">
        <v>12681</v>
      </c>
      <c r="AP1113" t="s">
        <v>9254</v>
      </c>
      <c r="AQ1113" t="s">
        <v>16954</v>
      </c>
      <c r="AR1113">
        <v>1</v>
      </c>
      <c r="AS1113" t="s">
        <v>94</v>
      </c>
      <c r="AT1113">
        <v>0</v>
      </c>
      <c r="AU1113">
        <v>72429.822828485747</v>
      </c>
      <c r="AV1113">
        <v>72412.367021346101</v>
      </c>
      <c r="AW1113">
        <v>27.864899999999999</v>
      </c>
      <c r="AX1113">
        <v>27.864899999999999</v>
      </c>
      <c r="AY1113">
        <v>285.92689183889524</v>
      </c>
      <c r="AZ1113">
        <v>1798.6712175</v>
      </c>
      <c r="BA1113">
        <v>9.2882999999999996</v>
      </c>
      <c r="BB1113">
        <v>7797.9633332779676</v>
      </c>
      <c r="BC1113">
        <v>40.061639725561911</v>
      </c>
      <c r="BD1113">
        <v>7796.084000446378</v>
      </c>
      <c r="BE1113">
        <v>40.051984748793529</v>
      </c>
      <c r="BF1113">
        <v>-10</v>
      </c>
      <c r="BH1113" t="s">
        <v>16955</v>
      </c>
      <c r="BJ1113" s="1"/>
      <c r="BK1113">
        <v>67.332890000000006</v>
      </c>
    </row>
    <row r="1114" spans="1:63" x14ac:dyDescent="0.25">
      <c r="A1114">
        <v>9036</v>
      </c>
      <c r="B1114" t="s">
        <v>16956</v>
      </c>
      <c r="C1114" t="s">
        <v>16957</v>
      </c>
      <c r="D1114" t="s">
        <v>16958</v>
      </c>
      <c r="E1114" t="s">
        <v>16959</v>
      </c>
      <c r="F1114" s="1">
        <v>46022</v>
      </c>
      <c r="G1114" s="1">
        <v>46022</v>
      </c>
      <c r="H1114" t="s">
        <v>98</v>
      </c>
      <c r="I1114" t="s">
        <v>66</v>
      </c>
      <c r="K1114" t="s">
        <v>69</v>
      </c>
      <c r="L1114" t="s">
        <v>69</v>
      </c>
      <c r="P1114" t="s">
        <v>13745</v>
      </c>
      <c r="Q1114" t="s">
        <v>13746</v>
      </c>
      <c r="R1114" t="s">
        <v>386</v>
      </c>
      <c r="S1114" t="s">
        <v>13747</v>
      </c>
      <c r="T1114" t="s">
        <v>755</v>
      </c>
      <c r="U1114" t="s">
        <v>756</v>
      </c>
      <c r="V1114" t="s">
        <v>199</v>
      </c>
      <c r="W1114" t="s">
        <v>200</v>
      </c>
      <c r="AE1114" s="4"/>
      <c r="AR1114">
        <v>0</v>
      </c>
      <c r="AS1114" t="s">
        <v>154</v>
      </c>
      <c r="AT1114">
        <v>3</v>
      </c>
      <c r="AU1114">
        <v>0</v>
      </c>
      <c r="AV1114">
        <v>0</v>
      </c>
      <c r="AW1114">
        <v>24880</v>
      </c>
      <c r="BF1114">
        <v>1727</v>
      </c>
      <c r="BG1114" t="s">
        <v>16960</v>
      </c>
      <c r="BH1114" t="s">
        <v>16961</v>
      </c>
      <c r="BJ1114" s="1"/>
    </row>
    <row r="1115" spans="1:63" ht="45" x14ac:dyDescent="0.25">
      <c r="A1115">
        <v>9037</v>
      </c>
      <c r="B1115" t="s">
        <v>16962</v>
      </c>
      <c r="C1115" t="s">
        <v>16963</v>
      </c>
      <c r="D1115" t="s">
        <v>16964</v>
      </c>
      <c r="E1115" t="s">
        <v>16965</v>
      </c>
      <c r="F1115" s="1">
        <v>44500</v>
      </c>
      <c r="G1115" s="1">
        <v>44516</v>
      </c>
      <c r="H1115" t="s">
        <v>119</v>
      </c>
      <c r="I1115" t="s">
        <v>639</v>
      </c>
      <c r="J1115" t="s">
        <v>1804</v>
      </c>
      <c r="K1115" t="s">
        <v>303</v>
      </c>
      <c r="L1115" t="s">
        <v>99</v>
      </c>
      <c r="M1115" t="s">
        <v>303</v>
      </c>
      <c r="N1115" t="s">
        <v>9991</v>
      </c>
      <c r="O1115" t="s">
        <v>16966</v>
      </c>
      <c r="P1115" t="s">
        <v>16967</v>
      </c>
      <c r="Q1115" t="s">
        <v>16968</v>
      </c>
      <c r="R1115" t="s">
        <v>8947</v>
      </c>
      <c r="S1115" t="s">
        <v>16969</v>
      </c>
      <c r="T1115" t="s">
        <v>9955</v>
      </c>
      <c r="U1115" t="s">
        <v>9956</v>
      </c>
      <c r="V1115" t="s">
        <v>9722</v>
      </c>
      <c r="W1115" t="s">
        <v>9723</v>
      </c>
      <c r="X1115" t="s">
        <v>9724</v>
      </c>
      <c r="Y1115" t="s">
        <v>109</v>
      </c>
      <c r="Z1115">
        <v>482</v>
      </c>
      <c r="AA1115" t="s">
        <v>8951</v>
      </c>
      <c r="AB1115" t="s">
        <v>8952</v>
      </c>
      <c r="AC1115" t="s">
        <v>8953</v>
      </c>
      <c r="AD1115" t="s">
        <v>8926</v>
      </c>
      <c r="AE1115" s="4" t="s">
        <v>16970</v>
      </c>
      <c r="AH1115" t="s">
        <v>16971</v>
      </c>
      <c r="AI1115" t="s">
        <v>16972</v>
      </c>
      <c r="AJ1115" t="s">
        <v>16973</v>
      </c>
      <c r="AK1115" t="s">
        <v>16974</v>
      </c>
      <c r="AL1115" t="s">
        <v>16975</v>
      </c>
      <c r="AM1115" t="s">
        <v>16976</v>
      </c>
      <c r="AN1115" t="s">
        <v>16977</v>
      </c>
      <c r="AO1115" t="s">
        <v>16978</v>
      </c>
      <c r="AP1115" t="s">
        <v>16979</v>
      </c>
      <c r="AQ1115" t="s">
        <v>16980</v>
      </c>
      <c r="AR1115">
        <v>0.15</v>
      </c>
      <c r="AS1115" t="s">
        <v>94</v>
      </c>
      <c r="AT1115">
        <v>0</v>
      </c>
      <c r="AU1115">
        <v>124598.14200540521</v>
      </c>
      <c r="AV1115">
        <v>39905.529711038966</v>
      </c>
      <c r="AW1115">
        <v>1287.6151600000001</v>
      </c>
      <c r="AX1115">
        <v>1287.6151600000001</v>
      </c>
      <c r="AZ1115">
        <v>57.185459999999999</v>
      </c>
      <c r="BA1115">
        <v>601.51499999999999</v>
      </c>
      <c r="BB1115">
        <v>207.14054014514221</v>
      </c>
      <c r="BC1115">
        <v>189.15751479117719</v>
      </c>
      <c r="BD1115">
        <v>66.341703384020306</v>
      </c>
      <c r="BE1115">
        <v>60.582210176441912</v>
      </c>
      <c r="BF1115">
        <v>221</v>
      </c>
      <c r="BH1115" t="s">
        <v>16981</v>
      </c>
      <c r="BJ1115" s="1"/>
      <c r="BK1115">
        <v>57.185459999999999</v>
      </c>
    </row>
    <row r="1116" spans="1:63" x14ac:dyDescent="0.25">
      <c r="A1116">
        <v>9038</v>
      </c>
      <c r="B1116" t="s">
        <v>16982</v>
      </c>
      <c r="C1116" t="s">
        <v>16983</v>
      </c>
      <c r="D1116" t="s">
        <v>16984</v>
      </c>
      <c r="E1116" t="s">
        <v>16985</v>
      </c>
      <c r="F1116" s="1">
        <v>44925</v>
      </c>
      <c r="G1116" s="1">
        <v>44928</v>
      </c>
      <c r="H1116" t="s">
        <v>119</v>
      </c>
      <c r="I1116" t="s">
        <v>515</v>
      </c>
      <c r="J1116" t="s">
        <v>5696</v>
      </c>
      <c r="K1116" t="s">
        <v>100</v>
      </c>
      <c r="L1116" t="s">
        <v>133</v>
      </c>
      <c r="M1116" t="s">
        <v>69</v>
      </c>
      <c r="N1116" t="s">
        <v>16986</v>
      </c>
      <c r="O1116" t="s">
        <v>16987</v>
      </c>
      <c r="P1116" t="s">
        <v>2410</v>
      </c>
      <c r="Q1116" t="s">
        <v>2411</v>
      </c>
      <c r="R1116" t="s">
        <v>2081</v>
      </c>
      <c r="S1116" t="s">
        <v>2412</v>
      </c>
      <c r="T1116" t="s">
        <v>5698</v>
      </c>
      <c r="U1116" t="s">
        <v>5699</v>
      </c>
      <c r="V1116" t="s">
        <v>5700</v>
      </c>
      <c r="W1116" t="s">
        <v>5701</v>
      </c>
      <c r="X1116" t="s">
        <v>5702</v>
      </c>
      <c r="Y1116" t="s">
        <v>5703</v>
      </c>
      <c r="Z1116">
        <v>467</v>
      </c>
      <c r="AA1116" t="s">
        <v>1756</v>
      </c>
      <c r="AB1116" t="s">
        <v>1757</v>
      </c>
      <c r="AC1116" t="s">
        <v>1758</v>
      </c>
      <c r="AD1116" t="s">
        <v>1675</v>
      </c>
      <c r="AE1116" s="4" t="s">
        <v>16988</v>
      </c>
      <c r="AH1116" t="s">
        <v>16989</v>
      </c>
      <c r="AI1116" t="s">
        <v>16990</v>
      </c>
      <c r="AJ1116" t="s">
        <v>16991</v>
      </c>
      <c r="AK1116" t="s">
        <v>16992</v>
      </c>
      <c r="AL1116" t="s">
        <v>16993</v>
      </c>
      <c r="AM1116" t="s">
        <v>16994</v>
      </c>
      <c r="AN1116" t="s">
        <v>16995</v>
      </c>
      <c r="AO1116" t="s">
        <v>16996</v>
      </c>
      <c r="AP1116" t="s">
        <v>16997</v>
      </c>
      <c r="AQ1116" t="s">
        <v>16998</v>
      </c>
      <c r="AR1116">
        <v>0.42</v>
      </c>
      <c r="AS1116" t="s">
        <v>890</v>
      </c>
      <c r="AT1116">
        <v>0</v>
      </c>
      <c r="AU1116">
        <v>212307.49519937974</v>
      </c>
      <c r="AV1116">
        <v>144688.79936429477</v>
      </c>
      <c r="AW1116">
        <v>1647.15408</v>
      </c>
      <c r="AX1116">
        <v>1647.15408</v>
      </c>
      <c r="AY1116">
        <v>35.120395678362748</v>
      </c>
      <c r="AZ1116">
        <v>87.77244125</v>
      </c>
      <c r="BA1116">
        <v>1573.7699424999998</v>
      </c>
      <c r="BB1116">
        <v>134.90376799427258</v>
      </c>
      <c r="BC1116">
        <v>127.77735751778695</v>
      </c>
      <c r="BD1116">
        <v>91.937706685673831</v>
      </c>
      <c r="BE1116">
        <v>87.081016277021448</v>
      </c>
      <c r="BF1116">
        <v>633</v>
      </c>
      <c r="BH1116" t="s">
        <v>16999</v>
      </c>
      <c r="BI1116">
        <v>8133</v>
      </c>
      <c r="BJ1116" s="1">
        <v>44564</v>
      </c>
      <c r="BK1116">
        <v>18.065270000000002</v>
      </c>
    </row>
    <row r="1117" spans="1:63" x14ac:dyDescent="0.25">
      <c r="A1117">
        <v>9039</v>
      </c>
      <c r="B1117" t="s">
        <v>17000</v>
      </c>
      <c r="C1117" t="s">
        <v>17001</v>
      </c>
      <c r="D1117" t="s">
        <v>17002</v>
      </c>
      <c r="E1117" t="s">
        <v>17003</v>
      </c>
      <c r="F1117" s="1">
        <v>45015</v>
      </c>
      <c r="G1117" s="1">
        <v>45107</v>
      </c>
      <c r="H1117" t="s">
        <v>119</v>
      </c>
      <c r="I1117" t="s">
        <v>66</v>
      </c>
      <c r="J1117" t="s">
        <v>5696</v>
      </c>
      <c r="K1117" t="s">
        <v>100</v>
      </c>
      <c r="L1117" t="s">
        <v>303</v>
      </c>
      <c r="M1117" t="s">
        <v>69</v>
      </c>
      <c r="N1117" t="s">
        <v>16986</v>
      </c>
      <c r="O1117" t="s">
        <v>17004</v>
      </c>
      <c r="P1117" t="s">
        <v>2410</v>
      </c>
      <c r="Q1117" t="s">
        <v>2411</v>
      </c>
      <c r="R1117" t="s">
        <v>2081</v>
      </c>
      <c r="S1117" t="s">
        <v>2412</v>
      </c>
      <c r="T1117" t="s">
        <v>5698</v>
      </c>
      <c r="U1117" t="s">
        <v>5699</v>
      </c>
      <c r="V1117" t="s">
        <v>5700</v>
      </c>
      <c r="W1117" t="s">
        <v>5701</v>
      </c>
      <c r="X1117" t="s">
        <v>5702</v>
      </c>
      <c r="Y1117" t="s">
        <v>5703</v>
      </c>
      <c r="Z1117">
        <v>467</v>
      </c>
      <c r="AA1117" t="s">
        <v>1756</v>
      </c>
      <c r="AB1117" t="s">
        <v>1757</v>
      </c>
      <c r="AC1117" t="s">
        <v>1758</v>
      </c>
      <c r="AD1117" t="s">
        <v>1675</v>
      </c>
      <c r="AE1117" s="4" t="s">
        <v>17005</v>
      </c>
      <c r="AH1117" t="s">
        <v>17006</v>
      </c>
      <c r="AI1117" t="s">
        <v>17007</v>
      </c>
      <c r="AJ1117" t="s">
        <v>17008</v>
      </c>
      <c r="AK1117" t="s">
        <v>17009</v>
      </c>
      <c r="AL1117" t="s">
        <v>17010</v>
      </c>
      <c r="AM1117" t="s">
        <v>17011</v>
      </c>
      <c r="AN1117" t="s">
        <v>17012</v>
      </c>
      <c r="AO1117" t="s">
        <v>17013</v>
      </c>
      <c r="AP1117" t="s">
        <v>17014</v>
      </c>
      <c r="AQ1117" t="s">
        <v>17015</v>
      </c>
      <c r="AR1117">
        <v>0.18</v>
      </c>
      <c r="AS1117" t="s">
        <v>154</v>
      </c>
      <c r="AT1117">
        <v>2</v>
      </c>
      <c r="AU1117">
        <v>435617.55829948827</v>
      </c>
      <c r="AV1117">
        <v>127588.21729356941</v>
      </c>
      <c r="AW1117">
        <v>1589.211765</v>
      </c>
      <c r="AX1117">
        <v>1589.211765</v>
      </c>
      <c r="AY1117">
        <v>70.240791356725495</v>
      </c>
      <c r="AZ1117">
        <v>157.4796125</v>
      </c>
      <c r="BA1117">
        <v>1589.211765</v>
      </c>
      <c r="BB1117">
        <v>274.10919544727147</v>
      </c>
      <c r="BC1117">
        <v>249.39583713007039</v>
      </c>
      <c r="BD1117">
        <v>80.283962215425333</v>
      </c>
      <c r="BE1117">
        <v>73.045655882370895</v>
      </c>
      <c r="BF1117">
        <v>812</v>
      </c>
      <c r="BH1117" t="s">
        <v>17016</v>
      </c>
      <c r="BI1117">
        <v>6543</v>
      </c>
      <c r="BJ1117" s="1">
        <v>44650</v>
      </c>
      <c r="BK1117">
        <v>18.065270000000002</v>
      </c>
    </row>
    <row r="1118" spans="1:63" ht="30" x14ac:dyDescent="0.25">
      <c r="A1118">
        <v>9040</v>
      </c>
      <c r="B1118" t="s">
        <v>17017</v>
      </c>
      <c r="C1118" t="s">
        <v>17018</v>
      </c>
      <c r="D1118" t="s">
        <v>17019</v>
      </c>
      <c r="E1118" t="s">
        <v>17020</v>
      </c>
      <c r="F1118" s="1">
        <v>45230</v>
      </c>
      <c r="G1118" s="1">
        <v>45230</v>
      </c>
      <c r="H1118" t="s">
        <v>615</v>
      </c>
      <c r="I1118" t="s">
        <v>66</v>
      </c>
      <c r="K1118" t="s">
        <v>133</v>
      </c>
      <c r="L1118" t="s">
        <v>133</v>
      </c>
      <c r="M1118" t="s">
        <v>303</v>
      </c>
      <c r="O1118" t="s">
        <v>17021</v>
      </c>
      <c r="P1118" t="s">
        <v>9147</v>
      </c>
      <c r="Q1118" t="s">
        <v>9148</v>
      </c>
      <c r="R1118" t="s">
        <v>8919</v>
      </c>
      <c r="S1118" t="s">
        <v>9149</v>
      </c>
      <c r="AE1118" s="4" t="s">
        <v>17022</v>
      </c>
      <c r="AH1118" t="s">
        <v>17023</v>
      </c>
      <c r="AI1118" t="s">
        <v>17024</v>
      </c>
      <c r="AJ1118" t="s">
        <v>17025</v>
      </c>
      <c r="AK1118" t="s">
        <v>17026</v>
      </c>
      <c r="AL1118" t="s">
        <v>17027</v>
      </c>
      <c r="AM1118" t="s">
        <v>17028</v>
      </c>
      <c r="AN1118" t="s">
        <v>17029</v>
      </c>
      <c r="AO1118" t="s">
        <v>17030</v>
      </c>
      <c r="AP1118" t="s">
        <v>17027</v>
      </c>
      <c r="AQ1118" t="s">
        <v>17025</v>
      </c>
      <c r="AR1118">
        <v>0.49</v>
      </c>
      <c r="AS1118" t="s">
        <v>94</v>
      </c>
      <c r="AT1118">
        <v>0</v>
      </c>
      <c r="AU1118">
        <v>242687.86492978068</v>
      </c>
      <c r="AV1118">
        <v>179372.73167013834</v>
      </c>
      <c r="BF1118">
        <v>935</v>
      </c>
      <c r="BJ1118" s="1"/>
    </row>
    <row r="1119" spans="1:63" ht="30" x14ac:dyDescent="0.25">
      <c r="A1119">
        <v>9041</v>
      </c>
      <c r="B1119" t="s">
        <v>17031</v>
      </c>
      <c r="C1119" t="s">
        <v>17032</v>
      </c>
      <c r="D1119" t="s">
        <v>17033</v>
      </c>
      <c r="E1119" t="s">
        <v>17034</v>
      </c>
      <c r="F1119" s="1">
        <v>44196</v>
      </c>
      <c r="G1119" s="1">
        <v>44286</v>
      </c>
      <c r="H1119" t="s">
        <v>131</v>
      </c>
      <c r="I1119" t="s">
        <v>616</v>
      </c>
      <c r="J1119" t="s">
        <v>5920</v>
      </c>
      <c r="K1119" t="s">
        <v>67</v>
      </c>
      <c r="L1119" t="s">
        <v>67</v>
      </c>
      <c r="M1119" t="s">
        <v>69</v>
      </c>
      <c r="N1119" t="s">
        <v>9165</v>
      </c>
      <c r="O1119" t="s">
        <v>17035</v>
      </c>
      <c r="P1119" t="s">
        <v>12688</v>
      </c>
      <c r="Q1119" t="s">
        <v>12689</v>
      </c>
      <c r="R1119" t="s">
        <v>7347</v>
      </c>
      <c r="S1119" t="s">
        <v>12690</v>
      </c>
      <c r="T1119" t="s">
        <v>9200</v>
      </c>
      <c r="U1119" t="s">
        <v>9201</v>
      </c>
      <c r="V1119" t="s">
        <v>9173</v>
      </c>
      <c r="W1119" t="s">
        <v>9174</v>
      </c>
      <c r="X1119" t="s">
        <v>9175</v>
      </c>
      <c r="Y1119" t="s">
        <v>1755</v>
      </c>
      <c r="Z1119">
        <v>486</v>
      </c>
      <c r="AA1119" t="s">
        <v>9202</v>
      </c>
      <c r="AB1119" t="s">
        <v>9203</v>
      </c>
      <c r="AC1119" t="s">
        <v>9204</v>
      </c>
      <c r="AD1119" t="s">
        <v>8926</v>
      </c>
      <c r="AE1119" s="4" t="s">
        <v>17036</v>
      </c>
      <c r="AH1119" t="s">
        <v>17037</v>
      </c>
      <c r="AI1119" t="s">
        <v>17038</v>
      </c>
      <c r="AJ1119" t="s">
        <v>17039</v>
      </c>
      <c r="AK1119" t="s">
        <v>17040</v>
      </c>
      <c r="AL1119" t="s">
        <v>17041</v>
      </c>
      <c r="AM1119" t="s">
        <v>17042</v>
      </c>
      <c r="AN1119" t="s">
        <v>17043</v>
      </c>
      <c r="AO1119" t="s">
        <v>17044</v>
      </c>
      <c r="AP1119" t="s">
        <v>17045</v>
      </c>
      <c r="AQ1119" t="s">
        <v>17046</v>
      </c>
      <c r="AR1119">
        <v>1</v>
      </c>
      <c r="AS1119" t="s">
        <v>94</v>
      </c>
      <c r="AT1119">
        <v>0</v>
      </c>
      <c r="AU1119">
        <v>80636.974490650304</v>
      </c>
      <c r="AV1119">
        <v>80614.446953055798</v>
      </c>
      <c r="AW1119">
        <v>35.96096</v>
      </c>
      <c r="AX1119">
        <v>35.96096</v>
      </c>
      <c r="AY1119">
        <v>41.011532824447087</v>
      </c>
      <c r="AZ1119">
        <v>97.302453333333318</v>
      </c>
      <c r="BA1119">
        <v>12.50816</v>
      </c>
      <c r="BB1119">
        <v>6446.7495211646074</v>
      </c>
      <c r="BC1119">
        <v>734.32769422637148</v>
      </c>
      <c r="BD1119">
        <v>6444.948493867666</v>
      </c>
      <c r="BE1119">
        <v>734.1225452256449</v>
      </c>
      <c r="BF1119">
        <v>-9</v>
      </c>
      <c r="BH1119" t="s">
        <v>17047</v>
      </c>
      <c r="BJ1119" s="1"/>
    </row>
    <row r="1120" spans="1:63" ht="120" x14ac:dyDescent="0.25">
      <c r="A1120">
        <v>9042</v>
      </c>
      <c r="B1120" t="s">
        <v>17048</v>
      </c>
      <c r="C1120" t="s">
        <v>17049</v>
      </c>
      <c r="D1120" t="s">
        <v>17050</v>
      </c>
      <c r="E1120" t="s">
        <v>17051</v>
      </c>
      <c r="F1120" s="1">
        <v>45108</v>
      </c>
      <c r="G1120" s="1">
        <v>45474</v>
      </c>
      <c r="H1120" t="s">
        <v>119</v>
      </c>
      <c r="I1120" t="s">
        <v>515</v>
      </c>
      <c r="K1120" t="s">
        <v>99</v>
      </c>
      <c r="L1120" t="s">
        <v>99</v>
      </c>
      <c r="M1120" t="s">
        <v>69</v>
      </c>
      <c r="N1120" t="s">
        <v>1084</v>
      </c>
      <c r="P1120" t="s">
        <v>17052</v>
      </c>
      <c r="Q1120" t="s">
        <v>17053</v>
      </c>
      <c r="R1120" t="s">
        <v>5395</v>
      </c>
      <c r="S1120" t="s">
        <v>17054</v>
      </c>
      <c r="T1120" t="s">
        <v>2907</v>
      </c>
      <c r="U1120" t="s">
        <v>2908</v>
      </c>
      <c r="V1120" t="s">
        <v>2773</v>
      </c>
      <c r="W1120" t="s">
        <v>2774</v>
      </c>
      <c r="X1120" t="s">
        <v>2775</v>
      </c>
      <c r="Y1120" t="s">
        <v>1671</v>
      </c>
      <c r="Z1120">
        <v>465</v>
      </c>
      <c r="AA1120" t="s">
        <v>1707</v>
      </c>
      <c r="AB1120" t="s">
        <v>1708</v>
      </c>
      <c r="AC1120" t="s">
        <v>1709</v>
      </c>
      <c r="AD1120" t="s">
        <v>1675</v>
      </c>
      <c r="AE1120" s="4" t="s">
        <v>17055</v>
      </c>
      <c r="AH1120" t="s">
        <v>17056</v>
      </c>
      <c r="AI1120" t="s">
        <v>17057</v>
      </c>
      <c r="AJ1120" t="s">
        <v>17058</v>
      </c>
      <c r="AK1120" t="s">
        <v>17059</v>
      </c>
      <c r="AL1120" t="s">
        <v>17060</v>
      </c>
      <c r="AM1120" t="s">
        <v>17061</v>
      </c>
      <c r="AN1120" t="s">
        <v>17062</v>
      </c>
      <c r="AO1120" t="s">
        <v>17063</v>
      </c>
      <c r="AP1120" t="s">
        <v>17064</v>
      </c>
      <c r="AQ1120" t="s">
        <v>17065</v>
      </c>
      <c r="AR1120">
        <v>0.25</v>
      </c>
      <c r="AS1120" t="s">
        <v>94</v>
      </c>
      <c r="AT1120">
        <v>0</v>
      </c>
      <c r="AU1120">
        <v>93403.10246738253</v>
      </c>
      <c r="AV1120">
        <v>40600.808950168503</v>
      </c>
      <c r="AW1120">
        <v>5285.9134000000004</v>
      </c>
      <c r="AX1120">
        <v>1665.2824000000001</v>
      </c>
      <c r="AY1120">
        <v>252.97255805084291</v>
      </c>
      <c r="AZ1120">
        <v>7981.01829</v>
      </c>
      <c r="BA1120">
        <v>419.94200000000001</v>
      </c>
      <c r="BB1120">
        <v>222.41905422030308</v>
      </c>
      <c r="BC1120">
        <v>11.118145931312636</v>
      </c>
      <c r="BD1120">
        <v>96.681944054580157</v>
      </c>
      <c r="BE1120">
        <v>4.8328771412593472</v>
      </c>
      <c r="BF1120">
        <v>1179</v>
      </c>
      <c r="BH1120" t="s">
        <v>17066</v>
      </c>
      <c r="BJ1120" s="1"/>
      <c r="BK1120">
        <v>36.106439999999999</v>
      </c>
    </row>
    <row r="1121" spans="1:63" x14ac:dyDescent="0.25">
      <c r="A1121">
        <v>9043</v>
      </c>
      <c r="B1121" t="s">
        <v>17067</v>
      </c>
      <c r="C1121" t="s">
        <v>17068</v>
      </c>
      <c r="D1121" t="s">
        <v>17069</v>
      </c>
      <c r="E1121" t="s">
        <v>17070</v>
      </c>
      <c r="F1121" s="1">
        <v>45289</v>
      </c>
      <c r="G1121" s="1">
        <v>45322</v>
      </c>
      <c r="H1121" t="s">
        <v>615</v>
      </c>
      <c r="I1121" t="s">
        <v>66</v>
      </c>
      <c r="K1121" t="s">
        <v>99</v>
      </c>
      <c r="L1121" t="s">
        <v>99</v>
      </c>
      <c r="M1121" t="s">
        <v>303</v>
      </c>
      <c r="N1121" t="s">
        <v>1699</v>
      </c>
      <c r="P1121" t="s">
        <v>6414</v>
      </c>
      <c r="Q1121" t="s">
        <v>6415</v>
      </c>
      <c r="R1121" t="s">
        <v>1703</v>
      </c>
      <c r="S1121" t="s">
        <v>6416</v>
      </c>
      <c r="T1121" t="s">
        <v>12153</v>
      </c>
      <c r="U1121" t="s">
        <v>12154</v>
      </c>
      <c r="V1121" t="s">
        <v>6363</v>
      </c>
      <c r="W1121" t="s">
        <v>6364</v>
      </c>
      <c r="X1121" t="s">
        <v>6365</v>
      </c>
      <c r="Y1121" t="s">
        <v>1671</v>
      </c>
      <c r="Z1121">
        <v>465</v>
      </c>
      <c r="AA1121" t="s">
        <v>1707</v>
      </c>
      <c r="AB1121" t="s">
        <v>1708</v>
      </c>
      <c r="AC1121" t="s">
        <v>1709</v>
      </c>
      <c r="AD1121" t="s">
        <v>1675</v>
      </c>
      <c r="AE1121" s="4" t="s">
        <v>17071</v>
      </c>
      <c r="AH1121" t="s">
        <v>17072</v>
      </c>
      <c r="AI1121" t="s">
        <v>17073</v>
      </c>
      <c r="AJ1121" t="s">
        <v>17074</v>
      </c>
      <c r="AK1121" t="s">
        <v>17075</v>
      </c>
      <c r="AL1121" t="s">
        <v>17076</v>
      </c>
      <c r="AM1121" t="s">
        <v>17077</v>
      </c>
      <c r="AN1121" t="s">
        <v>17078</v>
      </c>
      <c r="AO1121" t="s">
        <v>17079</v>
      </c>
      <c r="AP1121" t="s">
        <v>12249</v>
      </c>
      <c r="AQ1121" t="s">
        <v>17080</v>
      </c>
      <c r="AR1121">
        <v>0.25</v>
      </c>
      <c r="AS1121" t="s">
        <v>94</v>
      </c>
      <c r="AT1121">
        <v>0</v>
      </c>
      <c r="AU1121">
        <v>0</v>
      </c>
      <c r="AV1121">
        <v>0</v>
      </c>
      <c r="AW1121">
        <v>1397.4816000000001</v>
      </c>
      <c r="BF1121">
        <v>1027</v>
      </c>
      <c r="BJ1121" s="1"/>
    </row>
    <row r="1122" spans="1:63" x14ac:dyDescent="0.25">
      <c r="A1122">
        <v>9044</v>
      </c>
      <c r="B1122" t="s">
        <v>17081</v>
      </c>
      <c r="C1122" t="s">
        <v>17082</v>
      </c>
      <c r="D1122" t="s">
        <v>17083</v>
      </c>
      <c r="E1122" t="s">
        <v>17084</v>
      </c>
      <c r="F1122" s="1">
        <v>45260</v>
      </c>
      <c r="G1122" s="1">
        <v>45446</v>
      </c>
      <c r="H1122" t="s">
        <v>98</v>
      </c>
      <c r="I1122" t="s">
        <v>515</v>
      </c>
      <c r="K1122" t="s">
        <v>120</v>
      </c>
      <c r="L1122" t="s">
        <v>120</v>
      </c>
      <c r="M1122" t="s">
        <v>120</v>
      </c>
      <c r="P1122" t="s">
        <v>5393</v>
      </c>
      <c r="Q1122" t="s">
        <v>5394</v>
      </c>
      <c r="R1122" t="s">
        <v>5395</v>
      </c>
      <c r="S1122" t="s">
        <v>5396</v>
      </c>
      <c r="T1122" t="s">
        <v>12153</v>
      </c>
      <c r="U1122" t="s">
        <v>12154</v>
      </c>
      <c r="V1122" t="s">
        <v>6363</v>
      </c>
      <c r="W1122" t="s">
        <v>6364</v>
      </c>
      <c r="X1122" t="s">
        <v>6365</v>
      </c>
      <c r="Y1122" t="s">
        <v>1671</v>
      </c>
      <c r="Z1122">
        <v>465</v>
      </c>
      <c r="AA1122" t="s">
        <v>1707</v>
      </c>
      <c r="AB1122" t="s">
        <v>1708</v>
      </c>
      <c r="AC1122" t="s">
        <v>1709</v>
      </c>
      <c r="AD1122" t="s">
        <v>1675</v>
      </c>
      <c r="AE1122" s="4"/>
      <c r="AR1122">
        <v>0.04</v>
      </c>
      <c r="AS1122" t="s">
        <v>154</v>
      </c>
      <c r="AT1122">
        <v>2</v>
      </c>
      <c r="AU1122">
        <v>0</v>
      </c>
      <c r="AV1122">
        <v>0</v>
      </c>
      <c r="AY1122">
        <v>1043.3094810257978</v>
      </c>
      <c r="AZ1122">
        <v>1610.9065533333332</v>
      </c>
      <c r="BF1122">
        <v>1151</v>
      </c>
      <c r="BJ1122" s="1"/>
    </row>
    <row r="1123" spans="1:63" x14ac:dyDescent="0.25">
      <c r="A1123">
        <v>9045</v>
      </c>
      <c r="B1123" t="s">
        <v>17085</v>
      </c>
      <c r="C1123" t="s">
        <v>17086</v>
      </c>
      <c r="D1123" t="s">
        <v>17087</v>
      </c>
      <c r="E1123" t="s">
        <v>17088</v>
      </c>
      <c r="F1123" s="1">
        <v>44925</v>
      </c>
      <c r="G1123" s="1">
        <v>45107</v>
      </c>
      <c r="H1123" t="s">
        <v>615</v>
      </c>
      <c r="I1123" t="s">
        <v>515</v>
      </c>
      <c r="K1123" t="s">
        <v>99</v>
      </c>
      <c r="L1123" t="s">
        <v>99</v>
      </c>
      <c r="M1123" t="s">
        <v>303</v>
      </c>
      <c r="N1123" t="s">
        <v>1084</v>
      </c>
      <c r="P1123" t="s">
        <v>6414</v>
      </c>
      <c r="Q1123" t="s">
        <v>6415</v>
      </c>
      <c r="R1123" t="s">
        <v>1703</v>
      </c>
      <c r="S1123" t="s">
        <v>6416</v>
      </c>
      <c r="T1123" t="s">
        <v>12153</v>
      </c>
      <c r="U1123" t="s">
        <v>12154</v>
      </c>
      <c r="V1123" t="s">
        <v>6363</v>
      </c>
      <c r="W1123" t="s">
        <v>6364</v>
      </c>
      <c r="X1123" t="s">
        <v>6365</v>
      </c>
      <c r="Y1123" t="s">
        <v>1671</v>
      </c>
      <c r="Z1123">
        <v>465</v>
      </c>
      <c r="AA1123" t="s">
        <v>1707</v>
      </c>
      <c r="AB1123" t="s">
        <v>1708</v>
      </c>
      <c r="AC1123" t="s">
        <v>1709</v>
      </c>
      <c r="AD1123" t="s">
        <v>1675</v>
      </c>
      <c r="AE1123" s="4" t="s">
        <v>17089</v>
      </c>
      <c r="AH1123" t="s">
        <v>17090</v>
      </c>
      <c r="AI1123" t="s">
        <v>17091</v>
      </c>
      <c r="AJ1123" t="s">
        <v>17092</v>
      </c>
      <c r="AK1123" t="s">
        <v>17093</v>
      </c>
      <c r="AL1123" t="s">
        <v>17094</v>
      </c>
      <c r="AM1123" t="s">
        <v>17095</v>
      </c>
      <c r="AN1123" t="s">
        <v>17096</v>
      </c>
      <c r="AO1123" t="s">
        <v>17097</v>
      </c>
      <c r="AP1123" t="s">
        <v>12249</v>
      </c>
      <c r="AQ1123" t="s">
        <v>17098</v>
      </c>
      <c r="AR1123">
        <v>0.25</v>
      </c>
      <c r="AS1123" t="s">
        <v>94</v>
      </c>
      <c r="AT1123">
        <v>0</v>
      </c>
      <c r="AU1123">
        <v>0</v>
      </c>
      <c r="AV1123">
        <v>0</v>
      </c>
      <c r="AW1123">
        <v>2020.6112000000001</v>
      </c>
      <c r="AY1123">
        <v>2994.2452444609589</v>
      </c>
      <c r="AZ1123">
        <v>9538.0448000000015</v>
      </c>
      <c r="BF1123">
        <v>812</v>
      </c>
      <c r="BJ1123" s="1"/>
    </row>
    <row r="1124" spans="1:63" ht="60.75" x14ac:dyDescent="0.3">
      <c r="A1124">
        <v>9046</v>
      </c>
      <c r="B1124" t="s">
        <v>17099</v>
      </c>
      <c r="C1124" t="s">
        <v>17100</v>
      </c>
      <c r="D1124" t="s">
        <v>17101</v>
      </c>
      <c r="E1124" t="s">
        <v>17102</v>
      </c>
      <c r="F1124" s="1">
        <v>44530</v>
      </c>
      <c r="G1124" s="1">
        <v>44561</v>
      </c>
      <c r="H1124" t="s">
        <v>615</v>
      </c>
      <c r="I1124" t="s">
        <v>515</v>
      </c>
      <c r="J1124" t="s">
        <v>2811</v>
      </c>
      <c r="K1124" t="s">
        <v>133</v>
      </c>
      <c r="L1124" t="s">
        <v>100</v>
      </c>
      <c r="M1124" t="s">
        <v>69</v>
      </c>
      <c r="O1124" t="s">
        <v>17103</v>
      </c>
      <c r="P1124" t="s">
        <v>3629</v>
      </c>
      <c r="Q1124" t="s">
        <v>3630</v>
      </c>
      <c r="R1124" t="s">
        <v>676</v>
      </c>
      <c r="S1124" t="s">
        <v>3631</v>
      </c>
      <c r="T1124" t="s">
        <v>3632</v>
      </c>
      <c r="U1124" t="s">
        <v>3633</v>
      </c>
      <c r="V1124" t="s">
        <v>2773</v>
      </c>
      <c r="W1124" t="s">
        <v>2774</v>
      </c>
      <c r="X1124" t="s">
        <v>2775</v>
      </c>
      <c r="Y1124" t="s">
        <v>1671</v>
      </c>
      <c r="Z1124">
        <v>465</v>
      </c>
      <c r="AA1124" t="s">
        <v>1707</v>
      </c>
      <c r="AB1124" t="s">
        <v>1708</v>
      </c>
      <c r="AC1124" t="s">
        <v>1709</v>
      </c>
      <c r="AD1124" t="s">
        <v>1675</v>
      </c>
      <c r="AE1124" s="4" t="s">
        <v>17104</v>
      </c>
      <c r="AF1124" s="14">
        <v>822140</v>
      </c>
      <c r="AG1124" s="15" t="s">
        <v>19447</v>
      </c>
      <c r="AH1124" t="s">
        <v>17105</v>
      </c>
      <c r="AI1124" t="s">
        <v>17106</v>
      </c>
      <c r="AJ1124" t="s">
        <v>17107</v>
      </c>
      <c r="AK1124" t="s">
        <v>17108</v>
      </c>
      <c r="AL1124" t="s">
        <v>17109</v>
      </c>
      <c r="AM1124" t="s">
        <v>17110</v>
      </c>
      <c r="AN1124" t="s">
        <v>17111</v>
      </c>
      <c r="AO1124" t="s">
        <v>17112</v>
      </c>
      <c r="AP1124" t="s">
        <v>17113</v>
      </c>
      <c r="AQ1124" t="s">
        <v>17114</v>
      </c>
      <c r="AR1124">
        <v>0.42</v>
      </c>
      <c r="AS1124" t="s">
        <v>94</v>
      </c>
      <c r="AT1124">
        <v>0</v>
      </c>
      <c r="AU1124">
        <v>126624.00246858521</v>
      </c>
      <c r="AV1124">
        <v>80219.067369996541</v>
      </c>
      <c r="AW1124">
        <v>1317.5555999999999</v>
      </c>
      <c r="AY1124">
        <v>53.385349024901828</v>
      </c>
      <c r="AZ1124">
        <v>40.212330000000009</v>
      </c>
      <c r="BF1124">
        <v>266</v>
      </c>
      <c r="BJ1124" s="1"/>
    </row>
    <row r="1125" spans="1:63" ht="30" x14ac:dyDescent="0.25">
      <c r="A1125">
        <v>9047</v>
      </c>
      <c r="B1125" t="s">
        <v>17115</v>
      </c>
      <c r="C1125" t="s">
        <v>17116</v>
      </c>
      <c r="D1125" t="s">
        <v>17117</v>
      </c>
      <c r="E1125" t="s">
        <v>17118</v>
      </c>
      <c r="F1125" s="1">
        <v>44469</v>
      </c>
      <c r="G1125" s="1">
        <v>44499</v>
      </c>
      <c r="H1125" t="s">
        <v>119</v>
      </c>
      <c r="I1125" t="s">
        <v>66</v>
      </c>
      <c r="J1125" t="s">
        <v>1804</v>
      </c>
      <c r="K1125" t="s">
        <v>99</v>
      </c>
      <c r="L1125" t="s">
        <v>100</v>
      </c>
      <c r="M1125" t="s">
        <v>69</v>
      </c>
      <c r="N1125" t="s">
        <v>13096</v>
      </c>
      <c r="O1125" t="s">
        <v>17119</v>
      </c>
      <c r="P1125" t="s">
        <v>9627</v>
      </c>
      <c r="Q1125" t="s">
        <v>9628</v>
      </c>
      <c r="R1125" t="s">
        <v>7347</v>
      </c>
      <c r="S1125" t="s">
        <v>9629</v>
      </c>
      <c r="T1125" t="s">
        <v>8949</v>
      </c>
      <c r="U1125" t="s">
        <v>8950</v>
      </c>
      <c r="V1125" t="s">
        <v>1752</v>
      </c>
      <c r="W1125" t="s">
        <v>1753</v>
      </c>
      <c r="X1125" t="s">
        <v>1754</v>
      </c>
      <c r="Y1125" t="s">
        <v>1755</v>
      </c>
      <c r="Z1125">
        <v>482</v>
      </c>
      <c r="AA1125" t="s">
        <v>8951</v>
      </c>
      <c r="AB1125" t="s">
        <v>8952</v>
      </c>
      <c r="AC1125" t="s">
        <v>8953</v>
      </c>
      <c r="AD1125" t="s">
        <v>8926</v>
      </c>
      <c r="AE1125" s="4" t="s">
        <v>17120</v>
      </c>
      <c r="AH1125" t="s">
        <v>17121</v>
      </c>
      <c r="AI1125" t="s">
        <v>17122</v>
      </c>
      <c r="AJ1125" t="s">
        <v>17123</v>
      </c>
      <c r="AK1125" t="s">
        <v>17124</v>
      </c>
      <c r="AL1125" t="s">
        <v>17125</v>
      </c>
      <c r="AM1125" t="s">
        <v>17126</v>
      </c>
      <c r="AN1125" t="s">
        <v>17118</v>
      </c>
      <c r="AO1125" t="s">
        <v>17127</v>
      </c>
      <c r="AP1125" t="s">
        <v>17128</v>
      </c>
      <c r="AQ1125" t="s">
        <v>17129</v>
      </c>
      <c r="AR1125">
        <v>0.3</v>
      </c>
      <c r="AS1125" t="s">
        <v>94</v>
      </c>
      <c r="AT1125">
        <v>0</v>
      </c>
      <c r="AU1125">
        <v>710289.7526036693</v>
      </c>
      <c r="AV1125">
        <v>377858.44187184086</v>
      </c>
      <c r="AW1125">
        <v>291.81727999999998</v>
      </c>
      <c r="AX1125">
        <v>291.81727999999998</v>
      </c>
      <c r="AZ1125">
        <v>13.046709999999999</v>
      </c>
      <c r="BA1125">
        <v>226.51439999999999</v>
      </c>
      <c r="BB1125">
        <v>3135.7377394270266</v>
      </c>
      <c r="BC1125">
        <v>2964.9626878238678</v>
      </c>
      <c r="BD1125">
        <v>1668.1431373539201</v>
      </c>
      <c r="BE1125">
        <v>1577.2945862199454</v>
      </c>
      <c r="BF1125">
        <v>204</v>
      </c>
      <c r="BH1125" t="s">
        <v>17130</v>
      </c>
      <c r="BJ1125" s="1"/>
      <c r="BK1125">
        <v>13.046709999999999</v>
      </c>
    </row>
    <row r="1126" spans="1:63" ht="30.75" x14ac:dyDescent="0.3">
      <c r="A1126">
        <v>9048</v>
      </c>
      <c r="B1126" t="s">
        <v>17131</v>
      </c>
      <c r="C1126" t="s">
        <v>17132</v>
      </c>
      <c r="D1126" t="s">
        <v>17133</v>
      </c>
      <c r="E1126" t="s">
        <v>17134</v>
      </c>
      <c r="F1126" s="1">
        <v>44926</v>
      </c>
      <c r="G1126" s="1">
        <v>45092</v>
      </c>
      <c r="H1126" t="s">
        <v>119</v>
      </c>
      <c r="I1126" t="s">
        <v>66</v>
      </c>
      <c r="J1126" t="s">
        <v>1804</v>
      </c>
      <c r="K1126" t="s">
        <v>303</v>
      </c>
      <c r="L1126" t="s">
        <v>99</v>
      </c>
      <c r="M1126" t="s">
        <v>303</v>
      </c>
      <c r="N1126" t="s">
        <v>8943</v>
      </c>
      <c r="P1126" t="s">
        <v>9058</v>
      </c>
      <c r="Q1126" t="s">
        <v>9059</v>
      </c>
      <c r="R1126" t="s">
        <v>8972</v>
      </c>
      <c r="S1126" t="s">
        <v>9060</v>
      </c>
      <c r="T1126" t="s">
        <v>11227</v>
      </c>
      <c r="U1126" t="s">
        <v>11228</v>
      </c>
      <c r="V1126" t="s">
        <v>10801</v>
      </c>
      <c r="W1126" t="s">
        <v>10802</v>
      </c>
      <c r="X1126" t="s">
        <v>10803</v>
      </c>
      <c r="Y1126" t="s">
        <v>1755</v>
      </c>
      <c r="Z1126">
        <v>482</v>
      </c>
      <c r="AA1126" t="s">
        <v>8951</v>
      </c>
      <c r="AB1126" t="s">
        <v>8952</v>
      </c>
      <c r="AC1126" t="s">
        <v>8953</v>
      </c>
      <c r="AD1126" t="s">
        <v>8926</v>
      </c>
      <c r="AE1126" s="4" t="s">
        <v>17135</v>
      </c>
      <c r="AF1126" s="14">
        <v>250000</v>
      </c>
      <c r="AG1126" s="15" t="s">
        <v>19447</v>
      </c>
      <c r="AH1126" t="s">
        <v>17136</v>
      </c>
      <c r="AI1126" t="s">
        <v>17137</v>
      </c>
      <c r="AJ1126" t="s">
        <v>17138</v>
      </c>
      <c r="AK1126" t="s">
        <v>17139</v>
      </c>
      <c r="AL1126" t="s">
        <v>17140</v>
      </c>
      <c r="AM1126" t="s">
        <v>17141</v>
      </c>
      <c r="AN1126" t="s">
        <v>17142</v>
      </c>
      <c r="AO1126" t="s">
        <v>17143</v>
      </c>
      <c r="AP1126" t="s">
        <v>17144</v>
      </c>
      <c r="AQ1126" t="s">
        <v>17145</v>
      </c>
      <c r="AR1126">
        <v>0.15</v>
      </c>
      <c r="AS1126" t="s">
        <v>94</v>
      </c>
      <c r="AT1126">
        <v>0</v>
      </c>
      <c r="AU1126">
        <v>36105.108969110719</v>
      </c>
      <c r="AV1126">
        <v>8720.3254959404785</v>
      </c>
      <c r="AW1126">
        <v>6156.1239999999998</v>
      </c>
      <c r="AX1126">
        <v>6156.1239999999998</v>
      </c>
      <c r="BA1126">
        <v>6126.4470000000001</v>
      </c>
      <c r="BB1126">
        <v>5.8933194017855248</v>
      </c>
      <c r="BD1126">
        <v>1.4233903428758103</v>
      </c>
      <c r="BF1126">
        <v>797</v>
      </c>
      <c r="BG1126" t="s">
        <v>17146</v>
      </c>
      <c r="BH1126" t="s">
        <v>17146</v>
      </c>
      <c r="BJ1126" s="1"/>
    </row>
    <row r="1127" spans="1:63" ht="45.75" x14ac:dyDescent="0.3">
      <c r="A1127">
        <v>9050</v>
      </c>
      <c r="B1127" t="s">
        <v>17147</v>
      </c>
      <c r="C1127" t="s">
        <v>17148</v>
      </c>
      <c r="D1127" t="s">
        <v>17149</v>
      </c>
      <c r="E1127" t="s">
        <v>17150</v>
      </c>
      <c r="F1127" s="1">
        <v>45048</v>
      </c>
      <c r="G1127" s="1">
        <v>45231</v>
      </c>
      <c r="H1127" t="s">
        <v>615</v>
      </c>
      <c r="I1127" t="s">
        <v>515</v>
      </c>
      <c r="K1127" t="s">
        <v>303</v>
      </c>
      <c r="L1127" t="s">
        <v>99</v>
      </c>
      <c r="M1127" t="s">
        <v>120</v>
      </c>
      <c r="N1127" t="s">
        <v>2869</v>
      </c>
      <c r="O1127" t="s">
        <v>17151</v>
      </c>
      <c r="P1127" t="s">
        <v>17152</v>
      </c>
      <c r="Q1127" t="s">
        <v>17153</v>
      </c>
      <c r="R1127" t="s">
        <v>676</v>
      </c>
      <c r="S1127" t="s">
        <v>17154</v>
      </c>
      <c r="T1127" t="s">
        <v>3632</v>
      </c>
      <c r="U1127" t="s">
        <v>3633</v>
      </c>
      <c r="V1127" t="s">
        <v>2773</v>
      </c>
      <c r="W1127" t="s">
        <v>2774</v>
      </c>
      <c r="X1127" t="s">
        <v>2775</v>
      </c>
      <c r="Y1127" t="s">
        <v>1671</v>
      </c>
      <c r="Z1127">
        <v>465</v>
      </c>
      <c r="AA1127" t="s">
        <v>1707</v>
      </c>
      <c r="AB1127" t="s">
        <v>1708</v>
      </c>
      <c r="AC1127" t="s">
        <v>1709</v>
      </c>
      <c r="AD1127" t="s">
        <v>1675</v>
      </c>
      <c r="AE1127" s="4" t="s">
        <v>17155</v>
      </c>
      <c r="AF1127" s="14">
        <v>16000000</v>
      </c>
      <c r="AG1127" s="15" t="s">
        <v>19447</v>
      </c>
      <c r="AH1127" t="s">
        <v>17156</v>
      </c>
      <c r="AI1127" t="s">
        <v>17157</v>
      </c>
      <c r="AJ1127" t="s">
        <v>17158</v>
      </c>
      <c r="AK1127" t="s">
        <v>17159</v>
      </c>
      <c r="AL1127" t="s">
        <v>17160</v>
      </c>
      <c r="AM1127" t="s">
        <v>17161</v>
      </c>
      <c r="AN1127" t="s">
        <v>17150</v>
      </c>
      <c r="AO1127" t="s">
        <v>17162</v>
      </c>
      <c r="AP1127" t="s">
        <v>17163</v>
      </c>
      <c r="AQ1127" t="s">
        <v>17164</v>
      </c>
      <c r="AR1127">
        <v>0.15</v>
      </c>
      <c r="AS1127" t="s">
        <v>94</v>
      </c>
      <c r="AT1127">
        <v>0</v>
      </c>
      <c r="AU1127">
        <v>25560.883586800421</v>
      </c>
      <c r="AV1127">
        <v>8317.3768681020629</v>
      </c>
      <c r="AW1127">
        <v>3608.3119999999999</v>
      </c>
      <c r="BF1127">
        <v>936</v>
      </c>
      <c r="BJ1127" s="1"/>
    </row>
    <row r="1128" spans="1:63" x14ac:dyDescent="0.25">
      <c r="A1128">
        <v>9051</v>
      </c>
      <c r="B1128" t="s">
        <v>17165</v>
      </c>
      <c r="C1128" t="s">
        <v>17166</v>
      </c>
      <c r="D1128" t="s">
        <v>17167</v>
      </c>
      <c r="E1128" t="s">
        <v>17168</v>
      </c>
      <c r="F1128" s="1">
        <v>44561</v>
      </c>
      <c r="G1128" s="1">
        <v>44926</v>
      </c>
      <c r="H1128" t="s">
        <v>98</v>
      </c>
      <c r="I1128" t="s">
        <v>66</v>
      </c>
      <c r="K1128" t="s">
        <v>303</v>
      </c>
      <c r="L1128" t="s">
        <v>100</v>
      </c>
      <c r="M1128" t="s">
        <v>120</v>
      </c>
      <c r="P1128" t="s">
        <v>6339</v>
      </c>
      <c r="Q1128" t="s">
        <v>6340</v>
      </c>
      <c r="R1128" t="s">
        <v>1748</v>
      </c>
      <c r="S1128" t="s">
        <v>6341</v>
      </c>
      <c r="T1128" t="s">
        <v>2332</v>
      </c>
      <c r="U1128" t="s">
        <v>2333</v>
      </c>
      <c r="V1128" t="s">
        <v>2085</v>
      </c>
      <c r="W1128" t="s">
        <v>2086</v>
      </c>
      <c r="X1128" t="s">
        <v>2087</v>
      </c>
      <c r="Y1128" t="s">
        <v>1671</v>
      </c>
      <c r="AE1128" s="4"/>
      <c r="AR1128">
        <v>0.18</v>
      </c>
      <c r="AS1128" t="s">
        <v>890</v>
      </c>
      <c r="AT1128">
        <v>0</v>
      </c>
      <c r="AU1128">
        <v>0</v>
      </c>
      <c r="AV1128">
        <v>0</v>
      </c>
      <c r="AY1128">
        <v>35915.225405688092</v>
      </c>
      <c r="AZ1128">
        <v>47867.633900000001</v>
      </c>
      <c r="BF1128">
        <v>631</v>
      </c>
      <c r="BJ1128" s="1"/>
    </row>
    <row r="1129" spans="1:63" ht="16.5" x14ac:dyDescent="0.3">
      <c r="A1129">
        <v>9052</v>
      </c>
      <c r="B1129" t="s">
        <v>17169</v>
      </c>
      <c r="C1129" t="s">
        <v>17170</v>
      </c>
      <c r="D1129" t="s">
        <v>17171</v>
      </c>
      <c r="E1129" t="s">
        <v>17172</v>
      </c>
      <c r="F1129" s="1">
        <v>44469</v>
      </c>
      <c r="G1129" s="1">
        <v>44560</v>
      </c>
      <c r="H1129" t="s">
        <v>119</v>
      </c>
      <c r="I1129" t="s">
        <v>639</v>
      </c>
      <c r="K1129" t="s">
        <v>133</v>
      </c>
      <c r="L1129" t="s">
        <v>100</v>
      </c>
      <c r="M1129" t="s">
        <v>120</v>
      </c>
      <c r="N1129" t="s">
        <v>6827</v>
      </c>
      <c r="P1129" t="s">
        <v>17173</v>
      </c>
      <c r="Q1129" t="s">
        <v>17174</v>
      </c>
      <c r="R1129" t="s">
        <v>5395</v>
      </c>
      <c r="S1129" t="s">
        <v>17175</v>
      </c>
      <c r="T1129" t="s">
        <v>8571</v>
      </c>
      <c r="U1129" t="s">
        <v>8572</v>
      </c>
      <c r="V1129" t="s">
        <v>8573</v>
      </c>
      <c r="W1129" t="s">
        <v>8574</v>
      </c>
      <c r="X1129" t="s">
        <v>8575</v>
      </c>
      <c r="Y1129" t="s">
        <v>683</v>
      </c>
      <c r="Z1129">
        <v>483</v>
      </c>
      <c r="AA1129" t="s">
        <v>201</v>
      </c>
      <c r="AB1129" t="s">
        <v>202</v>
      </c>
      <c r="AC1129" t="s">
        <v>203</v>
      </c>
      <c r="AD1129" t="s">
        <v>82</v>
      </c>
      <c r="AE1129" s="4" t="s">
        <v>17176</v>
      </c>
      <c r="AF1129" s="14">
        <v>3300000</v>
      </c>
      <c r="AG1129" s="15" t="s">
        <v>19447</v>
      </c>
      <c r="AH1129" t="s">
        <v>17177</v>
      </c>
      <c r="AI1129" t="s">
        <v>17178</v>
      </c>
      <c r="AJ1129" t="s">
        <v>17179</v>
      </c>
      <c r="AK1129" t="s">
        <v>17180</v>
      </c>
      <c r="AL1129" t="s">
        <v>17181</v>
      </c>
      <c r="AM1129" t="s">
        <v>17182</v>
      </c>
      <c r="AN1129" t="s">
        <v>17183</v>
      </c>
      <c r="AO1129" t="s">
        <v>17183</v>
      </c>
      <c r="AP1129" t="s">
        <v>17184</v>
      </c>
      <c r="AQ1129" t="s">
        <v>17185</v>
      </c>
      <c r="AR1129">
        <v>0.42</v>
      </c>
      <c r="AS1129" t="s">
        <v>94</v>
      </c>
      <c r="AT1129">
        <v>0</v>
      </c>
      <c r="AU1129">
        <v>48100.848900153709</v>
      </c>
      <c r="AV1129">
        <v>28988.260952543576</v>
      </c>
      <c r="AW1129">
        <v>854.84519999999986</v>
      </c>
      <c r="AX1129">
        <v>854.84519999999986</v>
      </c>
      <c r="AY1129">
        <v>148.55413951991568</v>
      </c>
      <c r="AZ1129">
        <v>3619.6085250000001</v>
      </c>
      <c r="BA1129">
        <v>712.37099999999987</v>
      </c>
      <c r="BB1129">
        <v>67.522188438543566</v>
      </c>
      <c r="BC1129">
        <v>11.103664877121899</v>
      </c>
      <c r="BD1129">
        <v>40.692646040537269</v>
      </c>
      <c r="BE1129">
        <v>6.6916892809052646</v>
      </c>
      <c r="BF1129">
        <v>265</v>
      </c>
      <c r="BH1129" t="s">
        <v>17186</v>
      </c>
      <c r="BJ1129" s="1"/>
      <c r="BK1129">
        <v>28.005179999999999</v>
      </c>
    </row>
    <row r="1130" spans="1:63" ht="16.5" x14ac:dyDescent="0.3">
      <c r="A1130">
        <v>9053</v>
      </c>
      <c r="B1130" t="s">
        <v>17187</v>
      </c>
      <c r="C1130" t="s">
        <v>17188</v>
      </c>
      <c r="D1130" t="s">
        <v>17189</v>
      </c>
      <c r="E1130" t="s">
        <v>17190</v>
      </c>
      <c r="F1130" s="1">
        <v>44925</v>
      </c>
      <c r="G1130" s="1">
        <v>44925</v>
      </c>
      <c r="H1130" t="s">
        <v>119</v>
      </c>
      <c r="I1130" t="s">
        <v>616</v>
      </c>
      <c r="K1130" t="s">
        <v>133</v>
      </c>
      <c r="L1130" t="s">
        <v>100</v>
      </c>
      <c r="M1130" t="s">
        <v>69</v>
      </c>
      <c r="N1130" t="s">
        <v>6939</v>
      </c>
      <c r="P1130" t="s">
        <v>17173</v>
      </c>
      <c r="Q1130" t="s">
        <v>17174</v>
      </c>
      <c r="R1130" t="s">
        <v>5395</v>
      </c>
      <c r="S1130" t="s">
        <v>17175</v>
      </c>
      <c r="T1130" t="s">
        <v>8571</v>
      </c>
      <c r="U1130" t="s">
        <v>8572</v>
      </c>
      <c r="V1130" t="s">
        <v>8573</v>
      </c>
      <c r="W1130" t="s">
        <v>8574</v>
      </c>
      <c r="X1130" t="s">
        <v>8575</v>
      </c>
      <c r="Y1130" t="s">
        <v>683</v>
      </c>
      <c r="Z1130">
        <v>483</v>
      </c>
      <c r="AA1130" t="s">
        <v>201</v>
      </c>
      <c r="AB1130" t="s">
        <v>202</v>
      </c>
      <c r="AC1130" t="s">
        <v>203</v>
      </c>
      <c r="AD1130" t="s">
        <v>82</v>
      </c>
      <c r="AE1130" s="4" t="s">
        <v>17191</v>
      </c>
      <c r="AF1130" s="14">
        <v>270000</v>
      </c>
      <c r="AG1130" s="15" t="s">
        <v>19447</v>
      </c>
      <c r="AH1130" t="s">
        <v>17192</v>
      </c>
      <c r="AI1130" t="s">
        <v>17193</v>
      </c>
      <c r="AJ1130" t="s">
        <v>17194</v>
      </c>
      <c r="AK1130" t="s">
        <v>17195</v>
      </c>
      <c r="AL1130" t="s">
        <v>17196</v>
      </c>
      <c r="AM1130" t="s">
        <v>17197</v>
      </c>
      <c r="AN1130" t="s">
        <v>17198</v>
      </c>
      <c r="AO1130" t="s">
        <v>17199</v>
      </c>
      <c r="AP1130" t="s">
        <v>17200</v>
      </c>
      <c r="AQ1130" t="s">
        <v>17201</v>
      </c>
      <c r="AR1130">
        <v>0.42</v>
      </c>
      <c r="AS1130" t="s">
        <v>94</v>
      </c>
      <c r="AT1130">
        <v>0</v>
      </c>
      <c r="AU1130">
        <v>53742.246372141955</v>
      </c>
      <c r="AV1130">
        <v>32956.019244485411</v>
      </c>
      <c r="AW1130">
        <v>2545.8699116000003</v>
      </c>
      <c r="AY1130">
        <v>351.96305088138803</v>
      </c>
      <c r="AZ1130">
        <v>962.92752999999982</v>
      </c>
      <c r="BF1130">
        <v>630</v>
      </c>
      <c r="BH1130" t="s">
        <v>17202</v>
      </c>
      <c r="BJ1130" s="1"/>
      <c r="BK1130">
        <v>28.554349999999999</v>
      </c>
    </row>
    <row r="1131" spans="1:63" x14ac:dyDescent="0.25">
      <c r="A1131">
        <v>9054</v>
      </c>
      <c r="B1131" t="s">
        <v>17203</v>
      </c>
      <c r="C1131" t="s">
        <v>17204</v>
      </c>
      <c r="D1131" t="s">
        <v>17205</v>
      </c>
      <c r="E1131" t="s">
        <v>17206</v>
      </c>
      <c r="F1131" s="1">
        <v>44560</v>
      </c>
      <c r="G1131" s="1">
        <v>45290</v>
      </c>
      <c r="H1131" t="s">
        <v>98</v>
      </c>
      <c r="I1131" t="s">
        <v>616</v>
      </c>
      <c r="K1131" t="s">
        <v>100</v>
      </c>
      <c r="L1131" t="s">
        <v>303</v>
      </c>
      <c r="M1131" t="s">
        <v>69</v>
      </c>
      <c r="N1131" t="s">
        <v>6939</v>
      </c>
      <c r="P1131" t="s">
        <v>17207</v>
      </c>
      <c r="Q1131" t="s">
        <v>17208</v>
      </c>
      <c r="R1131" t="s">
        <v>5395</v>
      </c>
      <c r="S1131" t="s">
        <v>17209</v>
      </c>
      <c r="T1131" t="s">
        <v>8571</v>
      </c>
      <c r="U1131" t="s">
        <v>8572</v>
      </c>
      <c r="V1131" t="s">
        <v>8573</v>
      </c>
      <c r="W1131" t="s">
        <v>8574</v>
      </c>
      <c r="X1131" t="s">
        <v>8575</v>
      </c>
      <c r="Y1131" t="s">
        <v>683</v>
      </c>
      <c r="Z1131">
        <v>483</v>
      </c>
      <c r="AA1131" t="s">
        <v>201</v>
      </c>
      <c r="AB1131" t="s">
        <v>202</v>
      </c>
      <c r="AC1131" t="s">
        <v>203</v>
      </c>
      <c r="AD1131" t="s">
        <v>82</v>
      </c>
      <c r="AE1131" s="4" t="s">
        <v>17210</v>
      </c>
      <c r="AH1131" t="s">
        <v>17211</v>
      </c>
      <c r="AI1131" t="s">
        <v>17212</v>
      </c>
      <c r="AJ1131" t="s">
        <v>17213</v>
      </c>
      <c r="AK1131" t="s">
        <v>17195</v>
      </c>
      <c r="AL1131" t="s">
        <v>17214</v>
      </c>
      <c r="AM1131" t="s">
        <v>17215</v>
      </c>
      <c r="AN1131" t="s">
        <v>17216</v>
      </c>
      <c r="AO1131" t="s">
        <v>17217</v>
      </c>
      <c r="AP1131" t="s">
        <v>17218</v>
      </c>
      <c r="AQ1131" t="s">
        <v>17219</v>
      </c>
      <c r="AR1131">
        <v>0.18</v>
      </c>
      <c r="AS1131" t="s">
        <v>154</v>
      </c>
      <c r="AT1131">
        <v>2</v>
      </c>
      <c r="AU1131">
        <v>0</v>
      </c>
      <c r="AV1131">
        <v>0</v>
      </c>
      <c r="AY1131">
        <v>858.63544446303888</v>
      </c>
      <c r="AZ1131">
        <v>5595.3259633333328</v>
      </c>
      <c r="BF1131">
        <v>995</v>
      </c>
      <c r="BJ1131" s="1"/>
    </row>
    <row r="1132" spans="1:63" ht="105.75" x14ac:dyDescent="0.3">
      <c r="A1132">
        <v>9056</v>
      </c>
      <c r="B1132" t="s">
        <v>17220</v>
      </c>
      <c r="C1132" t="s">
        <v>17221</v>
      </c>
      <c r="D1132" t="s">
        <v>17222</v>
      </c>
      <c r="E1132" t="s">
        <v>17223</v>
      </c>
      <c r="F1132" s="1">
        <v>44863</v>
      </c>
      <c r="G1132" s="1">
        <v>44926</v>
      </c>
      <c r="H1132" t="s">
        <v>98</v>
      </c>
      <c r="I1132" t="s">
        <v>66</v>
      </c>
      <c r="K1132" t="s">
        <v>100</v>
      </c>
      <c r="L1132" t="s">
        <v>100</v>
      </c>
      <c r="M1132" t="s">
        <v>69</v>
      </c>
      <c r="O1132" t="s">
        <v>17224</v>
      </c>
      <c r="P1132" t="s">
        <v>17225</v>
      </c>
      <c r="Q1132" t="s">
        <v>17226</v>
      </c>
      <c r="R1132" t="s">
        <v>2081</v>
      </c>
      <c r="S1132" t="s">
        <v>17227</v>
      </c>
      <c r="T1132" t="s">
        <v>2240</v>
      </c>
      <c r="U1132" t="s">
        <v>2241</v>
      </c>
      <c r="V1132" t="s">
        <v>1776</v>
      </c>
      <c r="W1132" t="s">
        <v>1777</v>
      </c>
      <c r="X1132" t="s">
        <v>1778</v>
      </c>
      <c r="Y1132" t="s">
        <v>1671</v>
      </c>
      <c r="Z1132">
        <v>467</v>
      </c>
      <c r="AA1132" t="s">
        <v>1756</v>
      </c>
      <c r="AB1132" t="s">
        <v>1757</v>
      </c>
      <c r="AC1132" t="s">
        <v>1758</v>
      </c>
      <c r="AD1132" t="s">
        <v>1675</v>
      </c>
      <c r="AE1132" s="4" t="s">
        <v>17228</v>
      </c>
      <c r="AF1132" s="14">
        <v>4200000</v>
      </c>
      <c r="AG1132" s="15" t="s">
        <v>19447</v>
      </c>
      <c r="AH1132" t="s">
        <v>17229</v>
      </c>
      <c r="AI1132" t="s">
        <v>17230</v>
      </c>
      <c r="AJ1132" t="s">
        <v>17231</v>
      </c>
      <c r="AK1132" t="s">
        <v>962</v>
      </c>
      <c r="AL1132" t="s">
        <v>17232</v>
      </c>
      <c r="AM1132" t="s">
        <v>17233</v>
      </c>
      <c r="AN1132" t="s">
        <v>17234</v>
      </c>
      <c r="AO1132" t="s">
        <v>17235</v>
      </c>
      <c r="AP1132" t="s">
        <v>2250</v>
      </c>
      <c r="AQ1132" t="s">
        <v>17236</v>
      </c>
      <c r="AR1132">
        <v>0.36</v>
      </c>
      <c r="AS1132" t="s">
        <v>94</v>
      </c>
      <c r="AT1132">
        <v>0</v>
      </c>
      <c r="AU1132">
        <v>141665.55651317677</v>
      </c>
      <c r="AV1132">
        <v>86726.258624465161</v>
      </c>
      <c r="BF1132">
        <v>631</v>
      </c>
      <c r="BJ1132" s="1"/>
    </row>
    <row r="1133" spans="1:63" x14ac:dyDescent="0.25">
      <c r="A1133">
        <v>9057</v>
      </c>
      <c r="B1133" t="s">
        <v>17237</v>
      </c>
      <c r="C1133" t="s">
        <v>17238</v>
      </c>
      <c r="D1133" t="s">
        <v>17239</v>
      </c>
      <c r="E1133" t="s">
        <v>17240</v>
      </c>
      <c r="F1133" s="1">
        <v>44348</v>
      </c>
      <c r="G1133" s="1">
        <v>44562</v>
      </c>
      <c r="H1133" t="s">
        <v>98</v>
      </c>
      <c r="I1133" t="s">
        <v>639</v>
      </c>
      <c r="J1133" t="s">
        <v>2394</v>
      </c>
      <c r="K1133" t="s">
        <v>68</v>
      </c>
      <c r="L1133" t="s">
        <v>133</v>
      </c>
      <c r="M1133" t="s">
        <v>120</v>
      </c>
      <c r="P1133" t="s">
        <v>2363</v>
      </c>
      <c r="Q1133" t="s">
        <v>2364</v>
      </c>
      <c r="R1133" t="s">
        <v>1748</v>
      </c>
      <c r="S1133" t="s">
        <v>2365</v>
      </c>
      <c r="T1133" t="s">
        <v>2240</v>
      </c>
      <c r="U1133" t="s">
        <v>2241</v>
      </c>
      <c r="V1133" t="s">
        <v>1776</v>
      </c>
      <c r="W1133" t="s">
        <v>1777</v>
      </c>
      <c r="X1133" t="s">
        <v>1778</v>
      </c>
      <c r="Y1133" t="s">
        <v>1671</v>
      </c>
      <c r="AE1133" s="4"/>
      <c r="AR1133">
        <v>0.56000000000000005</v>
      </c>
      <c r="AS1133" t="s">
        <v>94</v>
      </c>
      <c r="AT1133">
        <v>0</v>
      </c>
      <c r="AU1133">
        <v>50313.809478301599</v>
      </c>
      <c r="AV1133">
        <v>40890.682385569475</v>
      </c>
      <c r="AY1133">
        <v>0</v>
      </c>
      <c r="AZ1133">
        <v>0</v>
      </c>
      <c r="BF1133">
        <v>267</v>
      </c>
      <c r="BJ1133" s="1"/>
    </row>
    <row r="1134" spans="1:63" x14ac:dyDescent="0.25">
      <c r="A1134">
        <v>9058</v>
      </c>
      <c r="B1134" t="s">
        <v>17241</v>
      </c>
      <c r="C1134" t="s">
        <v>17242</v>
      </c>
      <c r="D1134" t="s">
        <v>17243</v>
      </c>
      <c r="E1134" t="s">
        <v>17244</v>
      </c>
      <c r="F1134" s="1">
        <v>44564</v>
      </c>
      <c r="G1134" s="1">
        <v>44576</v>
      </c>
      <c r="H1134" t="s">
        <v>119</v>
      </c>
      <c r="I1134" t="s">
        <v>616</v>
      </c>
      <c r="K1134" t="s">
        <v>120</v>
      </c>
      <c r="L1134" t="s">
        <v>100</v>
      </c>
      <c r="M1134" t="s">
        <v>120</v>
      </c>
      <c r="N1134" t="s">
        <v>1745</v>
      </c>
      <c r="P1134" t="s">
        <v>4853</v>
      </c>
      <c r="Q1134" t="s">
        <v>4854</v>
      </c>
      <c r="R1134" t="s">
        <v>1748</v>
      </c>
      <c r="S1134" t="s">
        <v>4855</v>
      </c>
      <c r="T1134" t="s">
        <v>1774</v>
      </c>
      <c r="U1134" t="s">
        <v>1775</v>
      </c>
      <c r="V1134" t="s">
        <v>1776</v>
      </c>
      <c r="W1134" t="s">
        <v>1777</v>
      </c>
      <c r="X1134" t="s">
        <v>1778</v>
      </c>
      <c r="Y1134" t="s">
        <v>1671</v>
      </c>
      <c r="Z1134">
        <v>467</v>
      </c>
      <c r="AA1134" t="s">
        <v>1756</v>
      </c>
      <c r="AB1134" t="s">
        <v>1757</v>
      </c>
      <c r="AC1134" t="s">
        <v>1758</v>
      </c>
      <c r="AD1134" t="s">
        <v>1675</v>
      </c>
      <c r="AE1134" s="4" t="s">
        <v>17245</v>
      </c>
      <c r="AH1134" t="s">
        <v>17246</v>
      </c>
      <c r="AI1134" t="s">
        <v>17247</v>
      </c>
      <c r="AJ1134" t="s">
        <v>17248</v>
      </c>
      <c r="AK1134" t="s">
        <v>17249</v>
      </c>
      <c r="AL1134" t="s">
        <v>17250</v>
      </c>
      <c r="AM1134" t="s">
        <v>17251</v>
      </c>
      <c r="AN1134" t="s">
        <v>17252</v>
      </c>
      <c r="AO1134" t="s">
        <v>17253</v>
      </c>
      <c r="AP1134" t="s">
        <v>17254</v>
      </c>
      <c r="AQ1134" t="s">
        <v>17255</v>
      </c>
      <c r="AR1134">
        <v>0.12</v>
      </c>
      <c r="AS1134" t="s">
        <v>890</v>
      </c>
      <c r="AT1134">
        <v>0</v>
      </c>
      <c r="AU1134">
        <v>60793.0950434927</v>
      </c>
      <c r="AV1134">
        <v>18236.781224911265</v>
      </c>
      <c r="AW1134">
        <v>454.94749999999999</v>
      </c>
      <c r="AX1134">
        <v>454.94749999999999</v>
      </c>
      <c r="BA1134">
        <v>200</v>
      </c>
      <c r="BB1134">
        <v>303.96547521746351</v>
      </c>
      <c r="BD1134">
        <v>91.18390612455633</v>
      </c>
      <c r="BF1134">
        <v>281</v>
      </c>
      <c r="BJ1134" s="1"/>
    </row>
    <row r="1135" spans="1:63" ht="16.5" x14ac:dyDescent="0.3">
      <c r="A1135">
        <v>9059</v>
      </c>
      <c r="B1135" t="s">
        <v>17256</v>
      </c>
      <c r="C1135" t="s">
        <v>17257</v>
      </c>
      <c r="D1135" t="s">
        <v>17258</v>
      </c>
      <c r="E1135" t="s">
        <v>17259</v>
      </c>
      <c r="F1135" s="1">
        <v>45657</v>
      </c>
      <c r="G1135" s="1">
        <v>45747</v>
      </c>
      <c r="H1135" t="s">
        <v>98</v>
      </c>
      <c r="I1135" t="s">
        <v>66</v>
      </c>
      <c r="K1135" t="s">
        <v>100</v>
      </c>
      <c r="L1135" t="s">
        <v>99</v>
      </c>
      <c r="M1135" t="s">
        <v>69</v>
      </c>
      <c r="P1135" t="s">
        <v>2217</v>
      </c>
      <c r="Q1135" t="s">
        <v>2218</v>
      </c>
      <c r="R1135" t="s">
        <v>2081</v>
      </c>
      <c r="S1135" t="s">
        <v>2219</v>
      </c>
      <c r="T1135" t="s">
        <v>2240</v>
      </c>
      <c r="U1135" t="s">
        <v>2241</v>
      </c>
      <c r="V1135" t="s">
        <v>1776</v>
      </c>
      <c r="W1135" t="s">
        <v>1777</v>
      </c>
      <c r="X1135" t="s">
        <v>1778</v>
      </c>
      <c r="Y1135" t="s">
        <v>1671</v>
      </c>
      <c r="Z1135">
        <v>467</v>
      </c>
      <c r="AA1135" t="s">
        <v>1756</v>
      </c>
      <c r="AB1135" t="s">
        <v>1757</v>
      </c>
      <c r="AC1135" t="s">
        <v>1758</v>
      </c>
      <c r="AD1135" t="s">
        <v>1675</v>
      </c>
      <c r="AE1135" s="4" t="s">
        <v>17260</v>
      </c>
      <c r="AF1135" s="14">
        <v>2500000</v>
      </c>
      <c r="AG1135" s="15" t="s">
        <v>19447</v>
      </c>
      <c r="AH1135" t="s">
        <v>17261</v>
      </c>
      <c r="AI1135" t="s">
        <v>17262</v>
      </c>
      <c r="AJ1135" t="s">
        <v>17263</v>
      </c>
      <c r="AK1135" t="s">
        <v>17264</v>
      </c>
      <c r="AL1135" t="s">
        <v>17265</v>
      </c>
      <c r="AM1135" t="s">
        <v>17266</v>
      </c>
      <c r="AN1135" t="s">
        <v>17259</v>
      </c>
      <c r="AO1135" t="s">
        <v>17267</v>
      </c>
      <c r="AP1135" t="s">
        <v>17268</v>
      </c>
      <c r="AQ1135" t="s">
        <v>17269</v>
      </c>
      <c r="AR1135">
        <v>0.3</v>
      </c>
      <c r="AS1135" t="s">
        <v>154</v>
      </c>
      <c r="AT1135">
        <v>1</v>
      </c>
      <c r="AU1135">
        <v>48032.478490796842</v>
      </c>
      <c r="AV1135">
        <v>24504.175270833766</v>
      </c>
      <c r="AY1135">
        <v>0</v>
      </c>
      <c r="AZ1135">
        <v>0</v>
      </c>
      <c r="BF1135">
        <v>1452</v>
      </c>
      <c r="BJ1135" s="1"/>
    </row>
    <row r="1136" spans="1:63" x14ac:dyDescent="0.25">
      <c r="A1136">
        <v>9060</v>
      </c>
      <c r="B1136" t="s">
        <v>17270</v>
      </c>
      <c r="C1136" t="s">
        <v>17271</v>
      </c>
      <c r="D1136" t="s">
        <v>17272</v>
      </c>
      <c r="E1136" t="s">
        <v>17273</v>
      </c>
      <c r="F1136" s="1">
        <v>44377</v>
      </c>
      <c r="G1136" s="1">
        <v>44408</v>
      </c>
      <c r="H1136" t="s">
        <v>119</v>
      </c>
      <c r="I1136" t="s">
        <v>639</v>
      </c>
      <c r="J1136" t="s">
        <v>2829</v>
      </c>
      <c r="K1136" t="s">
        <v>303</v>
      </c>
      <c r="L1136" t="s">
        <v>100</v>
      </c>
      <c r="M1136" t="s">
        <v>69</v>
      </c>
      <c r="N1136" t="s">
        <v>10105</v>
      </c>
      <c r="P1136" t="s">
        <v>10106</v>
      </c>
      <c r="Q1136" t="s">
        <v>10107</v>
      </c>
      <c r="R1136" t="s">
        <v>8926</v>
      </c>
      <c r="S1136" t="s">
        <v>10108</v>
      </c>
      <c r="T1136" t="s">
        <v>9911</v>
      </c>
      <c r="U1136" t="s">
        <v>9912</v>
      </c>
      <c r="V1136" t="s">
        <v>9722</v>
      </c>
      <c r="W1136" t="s">
        <v>9723</v>
      </c>
      <c r="X1136" t="s">
        <v>9724</v>
      </c>
      <c r="Y1136" t="s">
        <v>109</v>
      </c>
      <c r="Z1136">
        <v>482</v>
      </c>
      <c r="AA1136" t="s">
        <v>8951</v>
      </c>
      <c r="AB1136" t="s">
        <v>8952</v>
      </c>
      <c r="AC1136" t="s">
        <v>8953</v>
      </c>
      <c r="AD1136" t="s">
        <v>8926</v>
      </c>
      <c r="AE1136" s="4"/>
      <c r="AH1136" t="s">
        <v>17274</v>
      </c>
      <c r="AI1136" t="s">
        <v>17275</v>
      </c>
      <c r="AJ1136" t="s">
        <v>17276</v>
      </c>
      <c r="AK1136" t="s">
        <v>17277</v>
      </c>
      <c r="AM1136" t="s">
        <v>17278</v>
      </c>
      <c r="AN1136" t="s">
        <v>17279</v>
      </c>
      <c r="AO1136" t="s">
        <v>17280</v>
      </c>
      <c r="AQ1136" t="s">
        <v>17281</v>
      </c>
      <c r="AR1136">
        <v>0.18</v>
      </c>
      <c r="AS1136" t="s">
        <v>890</v>
      </c>
      <c r="AT1136">
        <v>0</v>
      </c>
      <c r="AU1136">
        <v>48655.872184088446</v>
      </c>
      <c r="AV1136">
        <v>18119.972770313329</v>
      </c>
      <c r="AW1136">
        <v>1477.9936256000001</v>
      </c>
      <c r="AX1136">
        <v>1477.9936256000001</v>
      </c>
      <c r="AZ1136">
        <v>7.9891399999999999</v>
      </c>
      <c r="BA1136">
        <v>1374.1146879999999</v>
      </c>
      <c r="BB1136">
        <v>35.408887343243691</v>
      </c>
      <c r="BC1136">
        <v>35.204209118280836</v>
      </c>
      <c r="BD1136">
        <v>13.186652415954184</v>
      </c>
      <c r="BE1136">
        <v>13.110428032410695</v>
      </c>
      <c r="BF1136">
        <v>113</v>
      </c>
      <c r="BH1136" t="s">
        <v>17282</v>
      </c>
      <c r="BJ1136" s="1"/>
      <c r="BK1136">
        <v>7.9891399999999999</v>
      </c>
    </row>
    <row r="1137" spans="1:63" x14ac:dyDescent="0.25">
      <c r="A1137">
        <v>9061</v>
      </c>
      <c r="B1137" t="s">
        <v>17283</v>
      </c>
      <c r="C1137" t="s">
        <v>17284</v>
      </c>
      <c r="F1137" s="1">
        <v>44494</v>
      </c>
      <c r="G1137" s="1">
        <v>44561</v>
      </c>
      <c r="H1137" t="s">
        <v>98</v>
      </c>
      <c r="K1137" t="s">
        <v>3013</v>
      </c>
      <c r="L1137" t="s">
        <v>3013</v>
      </c>
      <c r="AE1137" s="4"/>
      <c r="AR1137">
        <v>0</v>
      </c>
      <c r="AS1137" t="s">
        <v>94</v>
      </c>
      <c r="AT1137">
        <v>0</v>
      </c>
      <c r="AU1137">
        <v>0</v>
      </c>
      <c r="AV1137">
        <v>0</v>
      </c>
      <c r="AY1137">
        <v>653.42286574813113</v>
      </c>
      <c r="AZ1137">
        <v>2456.7538399999999</v>
      </c>
      <c r="BF1137">
        <v>266</v>
      </c>
      <c r="BJ1137" s="1"/>
    </row>
    <row r="1138" spans="1:63" ht="90.75" x14ac:dyDescent="0.3">
      <c r="A1138">
        <v>9062</v>
      </c>
      <c r="B1138" t="s">
        <v>17285</v>
      </c>
      <c r="C1138" t="s">
        <v>17286</v>
      </c>
      <c r="D1138" t="s">
        <v>17287</v>
      </c>
      <c r="E1138" t="s">
        <v>17288</v>
      </c>
      <c r="F1138" s="1">
        <v>44439</v>
      </c>
      <c r="G1138" s="1">
        <v>44561</v>
      </c>
      <c r="H1138" t="s">
        <v>119</v>
      </c>
      <c r="I1138" t="s">
        <v>66</v>
      </c>
      <c r="K1138" t="s">
        <v>99</v>
      </c>
      <c r="L1138" t="s">
        <v>100</v>
      </c>
      <c r="M1138" t="s">
        <v>120</v>
      </c>
      <c r="N1138" t="s">
        <v>9991</v>
      </c>
      <c r="O1138" t="s">
        <v>17289</v>
      </c>
      <c r="P1138" t="s">
        <v>9993</v>
      </c>
      <c r="Q1138" t="s">
        <v>9994</v>
      </c>
      <c r="R1138" t="s">
        <v>8972</v>
      </c>
      <c r="S1138" t="s">
        <v>9995</v>
      </c>
      <c r="T1138" t="s">
        <v>9996</v>
      </c>
      <c r="U1138" t="s">
        <v>9997</v>
      </c>
      <c r="V1138" t="s">
        <v>9722</v>
      </c>
      <c r="W1138" t="s">
        <v>9723</v>
      </c>
      <c r="X1138" t="s">
        <v>9724</v>
      </c>
      <c r="Y1138" t="s">
        <v>109</v>
      </c>
      <c r="Z1138">
        <v>482</v>
      </c>
      <c r="AA1138" t="s">
        <v>8951</v>
      </c>
      <c r="AB1138" t="s">
        <v>8952</v>
      </c>
      <c r="AC1138" t="s">
        <v>8953</v>
      </c>
      <c r="AD1138" t="s">
        <v>8926</v>
      </c>
      <c r="AE1138" s="4" t="s">
        <v>17290</v>
      </c>
      <c r="AF1138" s="14">
        <v>1000000</v>
      </c>
      <c r="AG1138" s="15" t="s">
        <v>19447</v>
      </c>
      <c r="AH1138" t="s">
        <v>17291</v>
      </c>
      <c r="AI1138" t="s">
        <v>17292</v>
      </c>
      <c r="AJ1138" t="s">
        <v>17293</v>
      </c>
      <c r="AK1138" t="s">
        <v>17294</v>
      </c>
      <c r="AL1138" t="s">
        <v>17295</v>
      </c>
      <c r="AM1138" t="s">
        <v>17296</v>
      </c>
      <c r="AN1138" t="s">
        <v>17297</v>
      </c>
      <c r="AO1138" t="s">
        <v>17298</v>
      </c>
      <c r="AP1138" t="s">
        <v>17299</v>
      </c>
      <c r="AQ1138" t="s">
        <v>17300</v>
      </c>
      <c r="AR1138">
        <v>0.3</v>
      </c>
      <c r="AS1138" t="s">
        <v>94</v>
      </c>
      <c r="AT1138">
        <v>0</v>
      </c>
      <c r="AU1138">
        <v>77353.976875356078</v>
      </c>
      <c r="AV1138">
        <v>41074.385811696178</v>
      </c>
      <c r="AW1138">
        <v>959.95902999999998</v>
      </c>
      <c r="AX1138">
        <v>159.95903000000001</v>
      </c>
      <c r="BA1138">
        <v>133.24973</v>
      </c>
      <c r="BB1138">
        <v>580.5188263822829</v>
      </c>
      <c r="BD1138">
        <v>308.25117478058814</v>
      </c>
      <c r="BF1138">
        <v>266</v>
      </c>
      <c r="BH1138" t="s">
        <v>17301</v>
      </c>
      <c r="BI1138">
        <v>5050</v>
      </c>
      <c r="BJ1138" s="1">
        <v>44377</v>
      </c>
    </row>
    <row r="1139" spans="1:63" ht="45" x14ac:dyDescent="0.25">
      <c r="A1139">
        <v>9063</v>
      </c>
      <c r="B1139" t="s">
        <v>17302</v>
      </c>
      <c r="C1139" t="s">
        <v>17303</v>
      </c>
      <c r="D1139" t="s">
        <v>17304</v>
      </c>
      <c r="E1139" t="s">
        <v>17305</v>
      </c>
      <c r="F1139" s="1">
        <v>44286</v>
      </c>
      <c r="G1139" s="1">
        <v>44378</v>
      </c>
      <c r="H1139" t="s">
        <v>98</v>
      </c>
      <c r="I1139" t="s">
        <v>639</v>
      </c>
      <c r="K1139" t="s">
        <v>100</v>
      </c>
      <c r="L1139" t="s">
        <v>120</v>
      </c>
      <c r="M1139" t="s">
        <v>120</v>
      </c>
      <c r="N1139" t="s">
        <v>2869</v>
      </c>
      <c r="P1139" t="s">
        <v>17306</v>
      </c>
      <c r="Q1139" t="s">
        <v>17307</v>
      </c>
      <c r="R1139" t="s">
        <v>676</v>
      </c>
      <c r="S1139" t="s">
        <v>17308</v>
      </c>
      <c r="T1139" t="s">
        <v>3632</v>
      </c>
      <c r="U1139" t="s">
        <v>3633</v>
      </c>
      <c r="V1139" t="s">
        <v>2773</v>
      </c>
      <c r="W1139" t="s">
        <v>2774</v>
      </c>
      <c r="X1139" t="s">
        <v>2775</v>
      </c>
      <c r="Y1139" t="s">
        <v>1671</v>
      </c>
      <c r="Z1139">
        <v>465</v>
      </c>
      <c r="AA1139" t="s">
        <v>1707</v>
      </c>
      <c r="AB1139" t="s">
        <v>1708</v>
      </c>
      <c r="AC1139" t="s">
        <v>1709</v>
      </c>
      <c r="AD1139" t="s">
        <v>1675</v>
      </c>
      <c r="AE1139" s="4" t="s">
        <v>17309</v>
      </c>
      <c r="AH1139" t="s">
        <v>17310</v>
      </c>
      <c r="AI1139" t="s">
        <v>17311</v>
      </c>
      <c r="AJ1139" t="s">
        <v>17312</v>
      </c>
      <c r="AK1139" t="s">
        <v>17313</v>
      </c>
      <c r="AL1139" t="s">
        <v>17314</v>
      </c>
      <c r="AM1139" t="s">
        <v>17315</v>
      </c>
      <c r="AN1139" t="s">
        <v>17316</v>
      </c>
      <c r="AO1139" t="s">
        <v>17317</v>
      </c>
      <c r="AP1139" t="s">
        <v>17318</v>
      </c>
      <c r="AQ1139" t="s">
        <v>17319</v>
      </c>
      <c r="AR1139">
        <v>0.12</v>
      </c>
      <c r="AS1139" t="s">
        <v>154</v>
      </c>
      <c r="AT1139">
        <v>3</v>
      </c>
      <c r="AU1139">
        <v>0</v>
      </c>
      <c r="AV1139">
        <v>0</v>
      </c>
      <c r="BF1139">
        <v>83</v>
      </c>
      <c r="BJ1139" s="1"/>
    </row>
    <row r="1140" spans="1:63" x14ac:dyDescent="0.25">
      <c r="A1140">
        <v>9064</v>
      </c>
      <c r="B1140" t="s">
        <v>17320</v>
      </c>
      <c r="C1140" t="s">
        <v>17321</v>
      </c>
      <c r="D1140" t="s">
        <v>17322</v>
      </c>
      <c r="E1140" t="s">
        <v>17323</v>
      </c>
      <c r="F1140" s="1">
        <v>44377</v>
      </c>
      <c r="G1140" s="1">
        <v>44469</v>
      </c>
      <c r="H1140" t="s">
        <v>119</v>
      </c>
      <c r="I1140" t="s">
        <v>639</v>
      </c>
      <c r="J1140" t="s">
        <v>2829</v>
      </c>
      <c r="K1140" t="s">
        <v>133</v>
      </c>
      <c r="L1140" t="s">
        <v>100</v>
      </c>
      <c r="M1140" t="s">
        <v>69</v>
      </c>
      <c r="N1140" t="s">
        <v>10105</v>
      </c>
      <c r="P1140" t="s">
        <v>17324</v>
      </c>
      <c r="Q1140" t="s">
        <v>17325</v>
      </c>
      <c r="R1140" t="s">
        <v>9169</v>
      </c>
      <c r="S1140" t="s">
        <v>17326</v>
      </c>
      <c r="T1140" t="s">
        <v>9955</v>
      </c>
      <c r="U1140" t="s">
        <v>9956</v>
      </c>
      <c r="V1140" t="s">
        <v>9722</v>
      </c>
      <c r="W1140" t="s">
        <v>9723</v>
      </c>
      <c r="X1140" t="s">
        <v>9724</v>
      </c>
      <c r="Y1140" t="s">
        <v>109</v>
      </c>
      <c r="Z1140">
        <v>482</v>
      </c>
      <c r="AA1140" t="s">
        <v>8951</v>
      </c>
      <c r="AB1140" t="s">
        <v>8952</v>
      </c>
      <c r="AC1140" t="s">
        <v>8953</v>
      </c>
      <c r="AD1140" t="s">
        <v>8926</v>
      </c>
      <c r="AE1140" s="4" t="s">
        <v>17327</v>
      </c>
      <c r="AH1140" t="s">
        <v>17328</v>
      </c>
      <c r="AI1140" t="s">
        <v>17329</v>
      </c>
      <c r="AK1140" t="s">
        <v>17330</v>
      </c>
      <c r="AN1140" t="s">
        <v>17331</v>
      </c>
      <c r="AO1140" t="s">
        <v>17332</v>
      </c>
      <c r="AQ1140" t="s">
        <v>17333</v>
      </c>
      <c r="AR1140">
        <v>0.42</v>
      </c>
      <c r="AS1140" t="s">
        <v>94</v>
      </c>
      <c r="AT1140">
        <v>0</v>
      </c>
      <c r="AU1140">
        <v>97434.316835111356</v>
      </c>
      <c r="AV1140">
        <v>61726.764862645352</v>
      </c>
      <c r="AZ1140">
        <v>63.175220000000003</v>
      </c>
      <c r="BF1140">
        <v>174</v>
      </c>
      <c r="BH1140" t="s">
        <v>17334</v>
      </c>
      <c r="BJ1140" s="1"/>
      <c r="BK1140">
        <v>63.175220000000003</v>
      </c>
    </row>
    <row r="1141" spans="1:63" x14ac:dyDescent="0.25">
      <c r="A1141">
        <v>9065</v>
      </c>
      <c r="B1141" t="s">
        <v>17335</v>
      </c>
      <c r="C1141" t="s">
        <v>17336</v>
      </c>
      <c r="D1141" t="s">
        <v>17337</v>
      </c>
      <c r="E1141" t="s">
        <v>17338</v>
      </c>
      <c r="F1141" s="1">
        <v>44469</v>
      </c>
      <c r="G1141" s="1">
        <v>44377</v>
      </c>
      <c r="H1141" t="s">
        <v>119</v>
      </c>
      <c r="I1141" t="s">
        <v>639</v>
      </c>
      <c r="J1141" t="s">
        <v>2829</v>
      </c>
      <c r="K1141" t="s">
        <v>133</v>
      </c>
      <c r="L1141" t="s">
        <v>100</v>
      </c>
      <c r="M1141" t="s">
        <v>69</v>
      </c>
      <c r="N1141" t="s">
        <v>10105</v>
      </c>
      <c r="P1141" t="s">
        <v>17339</v>
      </c>
      <c r="Q1141" t="s">
        <v>17340</v>
      </c>
      <c r="R1141" t="s">
        <v>8947</v>
      </c>
      <c r="S1141" t="s">
        <v>17341</v>
      </c>
      <c r="T1141" t="s">
        <v>9911</v>
      </c>
      <c r="U1141" t="s">
        <v>9912</v>
      </c>
      <c r="V1141" t="s">
        <v>9722</v>
      </c>
      <c r="W1141" t="s">
        <v>9723</v>
      </c>
      <c r="X1141" t="s">
        <v>9724</v>
      </c>
      <c r="Y1141" t="s">
        <v>109</v>
      </c>
      <c r="Z1141">
        <v>482</v>
      </c>
      <c r="AA1141" t="s">
        <v>8951</v>
      </c>
      <c r="AB1141" t="s">
        <v>8952</v>
      </c>
      <c r="AC1141" t="s">
        <v>8953</v>
      </c>
      <c r="AD1141" t="s">
        <v>8926</v>
      </c>
      <c r="AE1141" s="4"/>
      <c r="AH1141" t="s">
        <v>17342</v>
      </c>
      <c r="AI1141" t="s">
        <v>17343</v>
      </c>
      <c r="AJ1141" t="s">
        <v>17344</v>
      </c>
      <c r="AK1141" t="s">
        <v>17345</v>
      </c>
      <c r="AM1141" t="s">
        <v>17346</v>
      </c>
      <c r="AN1141" t="s">
        <v>17347</v>
      </c>
      <c r="AO1141" t="s">
        <v>17348</v>
      </c>
      <c r="AQ1141" t="s">
        <v>17349</v>
      </c>
      <c r="AR1141">
        <v>0.42</v>
      </c>
      <c r="AS1141" t="s">
        <v>94</v>
      </c>
      <c r="AT1141">
        <v>0</v>
      </c>
      <c r="AU1141">
        <v>56731.355793468239</v>
      </c>
      <c r="AV1141">
        <v>35619.101017335866</v>
      </c>
      <c r="AW1141">
        <v>540.58543999999995</v>
      </c>
      <c r="AX1141">
        <v>540.58543999999995</v>
      </c>
      <c r="AZ1141">
        <v>50.037269999999999</v>
      </c>
      <c r="BA1141">
        <v>432.46835199999998</v>
      </c>
      <c r="BB1141">
        <v>131.18036390664776</v>
      </c>
      <c r="BC1141">
        <v>117.57656948807167</v>
      </c>
      <c r="BD1141">
        <v>82.362329758030157</v>
      </c>
      <c r="BE1141">
        <v>73.82111087057109</v>
      </c>
      <c r="BF1141">
        <v>82</v>
      </c>
      <c r="BH1141" t="s">
        <v>17350</v>
      </c>
      <c r="BJ1141" s="1"/>
      <c r="BK1141">
        <v>50.037269999999999</v>
      </c>
    </row>
    <row r="1142" spans="1:63" ht="75" x14ac:dyDescent="0.25">
      <c r="A1142">
        <v>9066</v>
      </c>
      <c r="B1142" t="s">
        <v>17351</v>
      </c>
      <c r="C1142" t="s">
        <v>17352</v>
      </c>
      <c r="D1142" t="s">
        <v>17353</v>
      </c>
      <c r="E1142" t="s">
        <v>17354</v>
      </c>
      <c r="F1142" s="1">
        <v>44621</v>
      </c>
      <c r="G1142" s="1">
        <v>44742</v>
      </c>
      <c r="H1142" t="s">
        <v>119</v>
      </c>
      <c r="I1142" t="s">
        <v>639</v>
      </c>
      <c r="J1142" t="s">
        <v>1804</v>
      </c>
      <c r="K1142" t="s">
        <v>303</v>
      </c>
      <c r="L1142" t="s">
        <v>99</v>
      </c>
      <c r="M1142" t="s">
        <v>120</v>
      </c>
      <c r="N1142" t="s">
        <v>10105</v>
      </c>
      <c r="O1142" t="s">
        <v>17355</v>
      </c>
      <c r="P1142" t="s">
        <v>11161</v>
      </c>
      <c r="Q1142" t="s">
        <v>11162</v>
      </c>
      <c r="R1142" t="s">
        <v>8947</v>
      </c>
      <c r="S1142" t="s">
        <v>11163</v>
      </c>
      <c r="T1142" t="s">
        <v>11164</v>
      </c>
      <c r="U1142" t="s">
        <v>11165</v>
      </c>
      <c r="V1142" t="s">
        <v>10801</v>
      </c>
      <c r="W1142" t="s">
        <v>10802</v>
      </c>
      <c r="X1142" t="s">
        <v>10803</v>
      </c>
      <c r="Y1142" t="s">
        <v>1755</v>
      </c>
      <c r="Z1142">
        <v>482</v>
      </c>
      <c r="AA1142" t="s">
        <v>8951</v>
      </c>
      <c r="AB1142" t="s">
        <v>8952</v>
      </c>
      <c r="AC1142" t="s">
        <v>8953</v>
      </c>
      <c r="AD1142" t="s">
        <v>8926</v>
      </c>
      <c r="AE1142" s="4" t="s">
        <v>17356</v>
      </c>
      <c r="AH1142" t="s">
        <v>17357</v>
      </c>
      <c r="AI1142" t="s">
        <v>17358</v>
      </c>
      <c r="AJ1142" t="s">
        <v>11169</v>
      </c>
      <c r="AK1142" t="s">
        <v>17359</v>
      </c>
      <c r="AL1142" t="s">
        <v>17360</v>
      </c>
      <c r="AM1142" t="s">
        <v>17361</v>
      </c>
      <c r="AN1142" t="s">
        <v>11173</v>
      </c>
      <c r="AO1142" t="s">
        <v>11174</v>
      </c>
      <c r="AP1142" t="s">
        <v>17362</v>
      </c>
      <c r="AQ1142" t="s">
        <v>17363</v>
      </c>
      <c r="AR1142">
        <v>0.15</v>
      </c>
      <c r="AS1142" t="s">
        <v>94</v>
      </c>
      <c r="AT1142">
        <v>0</v>
      </c>
      <c r="AU1142">
        <v>54970.298106509574</v>
      </c>
      <c r="AV1142">
        <v>16778.511406315614</v>
      </c>
      <c r="AW1142">
        <v>2252.5828799999999</v>
      </c>
      <c r="AX1142">
        <v>2252.5828799999999</v>
      </c>
      <c r="AY1142">
        <v>914.30864633911051</v>
      </c>
      <c r="AZ1142">
        <v>2417.2341500000002</v>
      </c>
      <c r="BA1142">
        <v>2166.89068</v>
      </c>
      <c r="BB1142">
        <v>25.368283971995105</v>
      </c>
      <c r="BC1142">
        <v>11.991448781404491</v>
      </c>
      <c r="BD1142">
        <v>7.7431277734396904</v>
      </c>
      <c r="BE1142">
        <v>3.6601340557987414</v>
      </c>
      <c r="BF1142">
        <v>447</v>
      </c>
      <c r="BH1142" t="s">
        <v>17364</v>
      </c>
      <c r="BI1142">
        <v>4840</v>
      </c>
      <c r="BJ1142" s="1">
        <v>44407</v>
      </c>
      <c r="BK1142">
        <v>26.910820000000001</v>
      </c>
    </row>
    <row r="1143" spans="1:63" x14ac:dyDescent="0.25">
      <c r="A1143">
        <v>9067</v>
      </c>
      <c r="B1143" t="s">
        <v>17365</v>
      </c>
      <c r="C1143" t="s">
        <v>17366</v>
      </c>
      <c r="D1143" t="s">
        <v>17367</v>
      </c>
      <c r="E1143" t="s">
        <v>17368</v>
      </c>
      <c r="F1143" s="1">
        <v>44377</v>
      </c>
      <c r="G1143" s="1">
        <v>44561</v>
      </c>
      <c r="H1143" t="s">
        <v>98</v>
      </c>
      <c r="I1143" t="s">
        <v>639</v>
      </c>
      <c r="J1143" t="s">
        <v>2829</v>
      </c>
      <c r="K1143" t="s">
        <v>3013</v>
      </c>
      <c r="L1143" t="s">
        <v>3013</v>
      </c>
      <c r="M1143" t="s">
        <v>69</v>
      </c>
      <c r="N1143" t="s">
        <v>10105</v>
      </c>
      <c r="P1143" t="s">
        <v>10106</v>
      </c>
      <c r="Q1143" t="s">
        <v>10107</v>
      </c>
      <c r="R1143" t="s">
        <v>8926</v>
      </c>
      <c r="S1143" t="s">
        <v>10108</v>
      </c>
      <c r="T1143" t="s">
        <v>9955</v>
      </c>
      <c r="U1143" t="s">
        <v>9956</v>
      </c>
      <c r="V1143" t="s">
        <v>9722</v>
      </c>
      <c r="W1143" t="s">
        <v>9723</v>
      </c>
      <c r="X1143" t="s">
        <v>9724</v>
      </c>
      <c r="Y1143" t="s">
        <v>109</v>
      </c>
      <c r="Z1143">
        <v>482</v>
      </c>
      <c r="AA1143" t="s">
        <v>8951</v>
      </c>
      <c r="AB1143" t="s">
        <v>8952</v>
      </c>
      <c r="AC1143" t="s">
        <v>8953</v>
      </c>
      <c r="AD1143" t="s">
        <v>8926</v>
      </c>
      <c r="AE1143" s="4"/>
      <c r="AH1143" t="s">
        <v>17369</v>
      </c>
      <c r="AI1143" t="s">
        <v>17370</v>
      </c>
      <c r="AJ1143" t="s">
        <v>17371</v>
      </c>
      <c r="AK1143" t="s">
        <v>17372</v>
      </c>
      <c r="AL1143" t="s">
        <v>17373</v>
      </c>
      <c r="AM1143" t="s">
        <v>17374</v>
      </c>
      <c r="AN1143" t="s">
        <v>17375</v>
      </c>
      <c r="AQ1143" t="s">
        <v>17376</v>
      </c>
      <c r="AR1143">
        <v>0</v>
      </c>
      <c r="AS1143" t="s">
        <v>94</v>
      </c>
      <c r="AT1143">
        <v>0</v>
      </c>
      <c r="AU1143">
        <v>0</v>
      </c>
      <c r="AV1143">
        <v>0</v>
      </c>
      <c r="BF1143">
        <v>266</v>
      </c>
      <c r="BJ1143" s="1"/>
    </row>
    <row r="1144" spans="1:63" x14ac:dyDescent="0.25">
      <c r="A1144">
        <v>9068</v>
      </c>
      <c r="B1144" t="s">
        <v>17377</v>
      </c>
      <c r="C1144" t="s">
        <v>17378</v>
      </c>
      <c r="D1144" t="s">
        <v>17379</v>
      </c>
      <c r="E1144" t="s">
        <v>17380</v>
      </c>
      <c r="F1144" s="1">
        <v>44377</v>
      </c>
      <c r="G1144" s="1">
        <v>44377</v>
      </c>
      <c r="H1144" t="s">
        <v>119</v>
      </c>
      <c r="I1144" t="s">
        <v>639</v>
      </c>
      <c r="J1144" t="s">
        <v>2829</v>
      </c>
      <c r="K1144" t="s">
        <v>303</v>
      </c>
      <c r="L1144" t="s">
        <v>99</v>
      </c>
      <c r="M1144" t="s">
        <v>69</v>
      </c>
      <c r="N1144" t="s">
        <v>10105</v>
      </c>
      <c r="O1144" t="s">
        <v>17381</v>
      </c>
      <c r="P1144" t="s">
        <v>10106</v>
      </c>
      <c r="Q1144" t="s">
        <v>10107</v>
      </c>
      <c r="R1144" t="s">
        <v>8926</v>
      </c>
      <c r="S1144" t="s">
        <v>10108</v>
      </c>
      <c r="T1144" t="s">
        <v>9911</v>
      </c>
      <c r="U1144" t="s">
        <v>9912</v>
      </c>
      <c r="V1144" t="s">
        <v>9722</v>
      </c>
      <c r="W1144" t="s">
        <v>9723</v>
      </c>
      <c r="X1144" t="s">
        <v>9724</v>
      </c>
      <c r="Y1144" t="s">
        <v>109</v>
      </c>
      <c r="Z1144">
        <v>482</v>
      </c>
      <c r="AA1144" t="s">
        <v>8951</v>
      </c>
      <c r="AB1144" t="s">
        <v>8952</v>
      </c>
      <c r="AC1144" t="s">
        <v>8953</v>
      </c>
      <c r="AD1144" t="s">
        <v>8926</v>
      </c>
      <c r="AE1144" s="4"/>
      <c r="AR1144">
        <v>0.15</v>
      </c>
      <c r="AS1144" t="s">
        <v>94</v>
      </c>
      <c r="AT1144">
        <v>0</v>
      </c>
      <c r="AU1144">
        <v>78813.128670557664</v>
      </c>
      <c r="AV1144">
        <v>25269.849223492962</v>
      </c>
      <c r="AW1144">
        <v>757.83344</v>
      </c>
      <c r="AX1144">
        <v>757.83344</v>
      </c>
      <c r="AZ1144">
        <v>18.0807</v>
      </c>
      <c r="BA1144">
        <v>541.30959999999993</v>
      </c>
      <c r="BB1144">
        <v>145.59713825610643</v>
      </c>
      <c r="BC1144">
        <v>140.89112498117623</v>
      </c>
      <c r="BD1144">
        <v>46.682802639179066</v>
      </c>
      <c r="BE1144">
        <v>45.173913854947003</v>
      </c>
      <c r="BF1144">
        <v>82</v>
      </c>
      <c r="BH1144" t="s">
        <v>17382</v>
      </c>
      <c r="BI1144">
        <v>9956</v>
      </c>
      <c r="BJ1144" s="1">
        <v>44377</v>
      </c>
      <c r="BK1144">
        <v>18.0807</v>
      </c>
    </row>
    <row r="1145" spans="1:63" ht="16.5" x14ac:dyDescent="0.3">
      <c r="A1145">
        <v>9069</v>
      </c>
      <c r="B1145" t="s">
        <v>17383</v>
      </c>
      <c r="C1145" t="s">
        <v>17384</v>
      </c>
      <c r="D1145" t="s">
        <v>17385</v>
      </c>
      <c r="E1145" t="s">
        <v>17386</v>
      </c>
      <c r="F1145" s="1">
        <v>44449</v>
      </c>
      <c r="G1145" s="1">
        <v>44540</v>
      </c>
      <c r="H1145" t="s">
        <v>119</v>
      </c>
      <c r="I1145" t="s">
        <v>515</v>
      </c>
      <c r="J1145" t="s">
        <v>1804</v>
      </c>
      <c r="K1145" t="s">
        <v>133</v>
      </c>
      <c r="L1145" t="s">
        <v>133</v>
      </c>
      <c r="M1145" t="s">
        <v>69</v>
      </c>
      <c r="N1145" t="s">
        <v>4523</v>
      </c>
      <c r="O1145" t="s">
        <v>17387</v>
      </c>
      <c r="P1145" t="s">
        <v>12964</v>
      </c>
      <c r="Q1145" t="s">
        <v>12965</v>
      </c>
      <c r="R1145" t="s">
        <v>10145</v>
      </c>
      <c r="S1145" t="s">
        <v>12966</v>
      </c>
      <c r="T1145" t="s">
        <v>10205</v>
      </c>
      <c r="U1145" t="s">
        <v>10206</v>
      </c>
      <c r="V1145" t="s">
        <v>1890</v>
      </c>
      <c r="W1145" t="s">
        <v>1891</v>
      </c>
      <c r="X1145" t="s">
        <v>1892</v>
      </c>
      <c r="Y1145" t="s">
        <v>1755</v>
      </c>
      <c r="Z1145">
        <v>466</v>
      </c>
      <c r="AA1145" t="s">
        <v>8923</v>
      </c>
      <c r="AB1145" t="s">
        <v>8924</v>
      </c>
      <c r="AC1145" t="s">
        <v>8925</v>
      </c>
      <c r="AD1145" t="s">
        <v>8926</v>
      </c>
      <c r="AE1145" s="4" t="s">
        <v>17388</v>
      </c>
      <c r="AF1145" s="14">
        <v>700000</v>
      </c>
      <c r="AG1145" s="15" t="s">
        <v>19447</v>
      </c>
      <c r="AH1145" t="s">
        <v>17389</v>
      </c>
      <c r="AI1145" t="s">
        <v>17390</v>
      </c>
      <c r="AJ1145" t="s">
        <v>17391</v>
      </c>
      <c r="AK1145" t="s">
        <v>17392</v>
      </c>
      <c r="AL1145" t="s">
        <v>17393</v>
      </c>
      <c r="AM1145" t="s">
        <v>17394</v>
      </c>
      <c r="AN1145" t="s">
        <v>17395</v>
      </c>
      <c r="AO1145" t="s">
        <v>17396</v>
      </c>
      <c r="AP1145" t="s">
        <v>17397</v>
      </c>
      <c r="AQ1145" t="s">
        <v>17398</v>
      </c>
      <c r="AR1145">
        <v>0.49</v>
      </c>
      <c r="AS1145" t="s">
        <v>94</v>
      </c>
      <c r="AT1145">
        <v>0</v>
      </c>
      <c r="AU1145">
        <v>403730.18698073732</v>
      </c>
      <c r="AV1145">
        <v>297551.07680577756</v>
      </c>
      <c r="AW1145">
        <v>1224.4500836043267</v>
      </c>
      <c r="AX1145">
        <v>1224.4500836043267</v>
      </c>
      <c r="AZ1145">
        <v>67.73854</v>
      </c>
      <c r="BA1145">
        <v>500.73736870432668</v>
      </c>
      <c r="BB1145">
        <v>806.2713354615446</v>
      </c>
      <c r="BC1145">
        <v>710.19753132709047</v>
      </c>
      <c r="BD1145">
        <v>594.22582655594499</v>
      </c>
      <c r="BE1145">
        <v>523.41897387341805</v>
      </c>
      <c r="BF1145">
        <v>245</v>
      </c>
      <c r="BH1145" t="s">
        <v>17399</v>
      </c>
      <c r="BJ1145" s="1"/>
      <c r="BK1145">
        <v>67.73854</v>
      </c>
    </row>
    <row r="1146" spans="1:63" ht="45.75" x14ac:dyDescent="0.3">
      <c r="A1146">
        <v>9071</v>
      </c>
      <c r="B1146" t="s">
        <v>17400</v>
      </c>
      <c r="C1146" t="s">
        <v>17401</v>
      </c>
      <c r="D1146" t="s">
        <v>17402</v>
      </c>
      <c r="E1146" t="s">
        <v>17403</v>
      </c>
      <c r="F1146" s="1">
        <v>45282</v>
      </c>
      <c r="G1146" s="1">
        <v>45282</v>
      </c>
      <c r="H1146" t="s">
        <v>119</v>
      </c>
      <c r="I1146" t="s">
        <v>639</v>
      </c>
      <c r="J1146" t="s">
        <v>1959</v>
      </c>
      <c r="K1146" t="s">
        <v>133</v>
      </c>
      <c r="L1146" t="s">
        <v>133</v>
      </c>
      <c r="M1146" t="s">
        <v>120</v>
      </c>
      <c r="N1146" t="s">
        <v>4523</v>
      </c>
      <c r="O1146" t="s">
        <v>17404</v>
      </c>
      <c r="P1146" t="s">
        <v>9147</v>
      </c>
      <c r="Q1146" t="s">
        <v>9148</v>
      </c>
      <c r="R1146" t="s">
        <v>8919</v>
      </c>
      <c r="S1146" t="s">
        <v>9149</v>
      </c>
      <c r="T1146" t="s">
        <v>8921</v>
      </c>
      <c r="U1146" t="s">
        <v>8922</v>
      </c>
      <c r="V1146" t="s">
        <v>1776</v>
      </c>
      <c r="W1146" t="s">
        <v>1777</v>
      </c>
      <c r="X1146" t="s">
        <v>1778</v>
      </c>
      <c r="Y1146" t="s">
        <v>1671</v>
      </c>
      <c r="Z1146">
        <v>466</v>
      </c>
      <c r="AA1146" t="s">
        <v>8923</v>
      </c>
      <c r="AB1146" t="s">
        <v>8924</v>
      </c>
      <c r="AC1146" t="s">
        <v>8925</v>
      </c>
      <c r="AD1146" t="s">
        <v>8926</v>
      </c>
      <c r="AE1146" s="4" t="s">
        <v>17405</v>
      </c>
      <c r="AF1146" s="14">
        <v>2272641</v>
      </c>
      <c r="AG1146" s="15" t="s">
        <v>19447</v>
      </c>
      <c r="AH1146" t="s">
        <v>17406</v>
      </c>
      <c r="AI1146" t="s">
        <v>17407</v>
      </c>
      <c r="AJ1146" t="s">
        <v>17408</v>
      </c>
      <c r="AK1146" t="s">
        <v>17409</v>
      </c>
      <c r="AL1146" t="s">
        <v>17410</v>
      </c>
      <c r="AM1146" t="s">
        <v>17411</v>
      </c>
      <c r="AN1146" t="s">
        <v>17412</v>
      </c>
      <c r="AO1146" t="s">
        <v>17413</v>
      </c>
      <c r="AP1146" t="s">
        <v>17414</v>
      </c>
      <c r="AQ1146" t="s">
        <v>17415</v>
      </c>
      <c r="AR1146">
        <v>0.49</v>
      </c>
      <c r="AS1146" t="s">
        <v>94</v>
      </c>
      <c r="AT1146">
        <v>0</v>
      </c>
      <c r="AU1146">
        <v>10052.523832185379</v>
      </c>
      <c r="AV1146">
        <v>5704.7380068855191</v>
      </c>
      <c r="AW1146">
        <v>2693.6874776</v>
      </c>
      <c r="AX1146">
        <v>2622.0168776</v>
      </c>
      <c r="AZ1146">
        <v>67.512249999999995</v>
      </c>
      <c r="BA1146">
        <v>2585.2407976</v>
      </c>
      <c r="BB1146">
        <v>3.8884284363443471</v>
      </c>
      <c r="BC1146">
        <v>3.7894683944591474</v>
      </c>
      <c r="BD1146">
        <v>2.2066563440363058</v>
      </c>
      <c r="BE1146">
        <v>2.150497202160115</v>
      </c>
      <c r="BF1146">
        <v>987</v>
      </c>
      <c r="BH1146" t="s">
        <v>17416</v>
      </c>
      <c r="BJ1146" s="1"/>
      <c r="BK1146">
        <v>67.512249999999995</v>
      </c>
    </row>
    <row r="1147" spans="1:63" ht="45.75" x14ac:dyDescent="0.3">
      <c r="A1147">
        <v>9072</v>
      </c>
      <c r="B1147" t="s">
        <v>17417</v>
      </c>
      <c r="C1147" t="s">
        <v>17418</v>
      </c>
      <c r="D1147" t="s">
        <v>17419</v>
      </c>
      <c r="E1147" t="s">
        <v>17420</v>
      </c>
      <c r="F1147" s="1">
        <v>44917</v>
      </c>
      <c r="G1147" s="1">
        <v>45282</v>
      </c>
      <c r="H1147" t="s">
        <v>119</v>
      </c>
      <c r="I1147" t="s">
        <v>515</v>
      </c>
      <c r="J1147" t="s">
        <v>1959</v>
      </c>
      <c r="K1147" t="s">
        <v>100</v>
      </c>
      <c r="L1147" t="s">
        <v>100</v>
      </c>
      <c r="M1147" t="s">
        <v>120</v>
      </c>
      <c r="N1147" t="s">
        <v>4523</v>
      </c>
      <c r="O1147" t="s">
        <v>17421</v>
      </c>
      <c r="P1147" t="s">
        <v>17422</v>
      </c>
      <c r="Q1147" t="s">
        <v>17423</v>
      </c>
      <c r="R1147" t="s">
        <v>8919</v>
      </c>
      <c r="S1147" t="s">
        <v>17424</v>
      </c>
      <c r="T1147" t="s">
        <v>8921</v>
      </c>
      <c r="U1147" t="s">
        <v>8922</v>
      </c>
      <c r="V1147" t="s">
        <v>1776</v>
      </c>
      <c r="W1147" t="s">
        <v>1777</v>
      </c>
      <c r="X1147" t="s">
        <v>1778</v>
      </c>
      <c r="Y1147" t="s">
        <v>1671</v>
      </c>
      <c r="Z1147">
        <v>466</v>
      </c>
      <c r="AA1147" t="s">
        <v>8923</v>
      </c>
      <c r="AB1147" t="s">
        <v>8924</v>
      </c>
      <c r="AC1147" t="s">
        <v>8925</v>
      </c>
      <c r="AD1147" t="s">
        <v>8926</v>
      </c>
      <c r="AE1147" s="4" t="s">
        <v>17425</v>
      </c>
      <c r="AF1147" s="14">
        <v>2487450</v>
      </c>
      <c r="AG1147" s="15" t="s">
        <v>19447</v>
      </c>
      <c r="AH1147" t="s">
        <v>17426</v>
      </c>
      <c r="AI1147" t="s">
        <v>17427</v>
      </c>
      <c r="AJ1147" t="s">
        <v>17428</v>
      </c>
      <c r="AK1147" t="s">
        <v>17429</v>
      </c>
      <c r="AL1147" t="s">
        <v>17430</v>
      </c>
      <c r="AM1147" t="s">
        <v>17431</v>
      </c>
      <c r="AN1147" t="s">
        <v>17432</v>
      </c>
      <c r="AO1147" t="s">
        <v>17433</v>
      </c>
      <c r="AP1147" t="s">
        <v>17434</v>
      </c>
      <c r="AQ1147" t="s">
        <v>17435</v>
      </c>
      <c r="AR1147">
        <v>0.36</v>
      </c>
      <c r="AS1147" t="s">
        <v>94</v>
      </c>
      <c r="AT1147">
        <v>0</v>
      </c>
      <c r="AU1147">
        <v>74689.130769308627</v>
      </c>
      <c r="AV1147">
        <v>42304.239131561488</v>
      </c>
      <c r="AW1147">
        <v>2708.1064799999999</v>
      </c>
      <c r="AX1147">
        <v>2708.1064799999999</v>
      </c>
      <c r="AZ1147">
        <v>143.71850000000001</v>
      </c>
      <c r="BA1147">
        <v>698.71040000000005</v>
      </c>
      <c r="BB1147">
        <v>106.89569064566466</v>
      </c>
      <c r="BC1147">
        <v>88.659269368974179</v>
      </c>
      <c r="BD1147">
        <v>60.546170676093396</v>
      </c>
      <c r="BE1147">
        <v>50.216984639963663</v>
      </c>
      <c r="BF1147">
        <v>987</v>
      </c>
      <c r="BH1147" t="s">
        <v>17436</v>
      </c>
      <c r="BJ1147" s="1"/>
      <c r="BK1147">
        <v>143.71850000000001</v>
      </c>
    </row>
    <row r="1148" spans="1:63" ht="45.75" x14ac:dyDescent="0.3">
      <c r="A1148">
        <v>9073</v>
      </c>
      <c r="B1148" t="s">
        <v>17437</v>
      </c>
      <c r="C1148" t="s">
        <v>17438</v>
      </c>
      <c r="D1148" t="s">
        <v>17439</v>
      </c>
      <c r="E1148" t="s">
        <v>17440</v>
      </c>
      <c r="F1148" s="1">
        <v>44561</v>
      </c>
      <c r="G1148" s="1">
        <v>44773</v>
      </c>
      <c r="H1148" t="s">
        <v>119</v>
      </c>
      <c r="I1148" t="s">
        <v>66</v>
      </c>
      <c r="J1148" t="s">
        <v>1804</v>
      </c>
      <c r="K1148" t="s">
        <v>68</v>
      </c>
      <c r="L1148" t="s">
        <v>133</v>
      </c>
      <c r="M1148" t="s">
        <v>120</v>
      </c>
      <c r="N1148" t="s">
        <v>4523</v>
      </c>
      <c r="O1148" t="s">
        <v>17441</v>
      </c>
      <c r="P1148" t="s">
        <v>10166</v>
      </c>
      <c r="Q1148" t="s">
        <v>10167</v>
      </c>
      <c r="R1148" t="s">
        <v>10145</v>
      </c>
      <c r="S1148" t="s">
        <v>10168</v>
      </c>
      <c r="T1148" t="s">
        <v>10147</v>
      </c>
      <c r="U1148" t="s">
        <v>10148</v>
      </c>
      <c r="V1148" t="s">
        <v>1890</v>
      </c>
      <c r="W1148" t="s">
        <v>1891</v>
      </c>
      <c r="X1148" t="s">
        <v>1892</v>
      </c>
      <c r="Y1148" t="s">
        <v>1755</v>
      </c>
      <c r="Z1148">
        <v>466</v>
      </c>
      <c r="AA1148" t="s">
        <v>8923</v>
      </c>
      <c r="AB1148" t="s">
        <v>8924</v>
      </c>
      <c r="AC1148" t="s">
        <v>8925</v>
      </c>
      <c r="AD1148" t="s">
        <v>8926</v>
      </c>
      <c r="AE1148" s="4" t="s">
        <v>17442</v>
      </c>
      <c r="AF1148" s="14">
        <v>5540000</v>
      </c>
      <c r="AG1148" s="15" t="s">
        <v>19447</v>
      </c>
      <c r="AH1148" t="s">
        <v>17443</v>
      </c>
      <c r="AI1148" t="s">
        <v>17444</v>
      </c>
      <c r="AJ1148" t="s">
        <v>17445</v>
      </c>
      <c r="AK1148" t="s">
        <v>17446</v>
      </c>
      <c r="AL1148" t="s">
        <v>17447</v>
      </c>
      <c r="AM1148" t="s">
        <v>17448</v>
      </c>
      <c r="AN1148" t="s">
        <v>17449</v>
      </c>
      <c r="AO1148" t="s">
        <v>17450</v>
      </c>
      <c r="AP1148" t="s">
        <v>17451</v>
      </c>
      <c r="AQ1148" t="s">
        <v>17452</v>
      </c>
      <c r="AR1148">
        <v>0.56000000000000005</v>
      </c>
      <c r="AS1148" t="s">
        <v>94</v>
      </c>
      <c r="AT1148">
        <v>0</v>
      </c>
      <c r="AU1148">
        <v>576268.35869048513</v>
      </c>
      <c r="AV1148">
        <v>445974.428333416</v>
      </c>
      <c r="AW1148">
        <v>5531.7381933587185</v>
      </c>
      <c r="AX1148">
        <v>5531.7381933587185</v>
      </c>
      <c r="AZ1148">
        <v>47.277810000000002</v>
      </c>
      <c r="BA1148">
        <v>5277.8258389207185</v>
      </c>
      <c r="BB1148">
        <v>109.18669472585859</v>
      </c>
      <c r="BC1148">
        <v>108.21730367770061</v>
      </c>
      <c r="BD1148">
        <v>84.499648519022529</v>
      </c>
      <c r="BE1148">
        <v>83.74943620558544</v>
      </c>
      <c r="BF1148">
        <v>478</v>
      </c>
      <c r="BH1148" t="s">
        <v>17453</v>
      </c>
      <c r="BJ1148" s="1"/>
      <c r="BK1148">
        <v>47.277810000000002</v>
      </c>
    </row>
    <row r="1149" spans="1:63" x14ac:dyDescent="0.25">
      <c r="A1149">
        <v>9074</v>
      </c>
      <c r="B1149" t="s">
        <v>17454</v>
      </c>
      <c r="C1149" t="s">
        <v>17455</v>
      </c>
      <c r="D1149" t="s">
        <v>17456</v>
      </c>
      <c r="E1149" t="s">
        <v>17457</v>
      </c>
      <c r="F1149" s="1">
        <v>44408</v>
      </c>
      <c r="G1149" s="1">
        <v>44545</v>
      </c>
      <c r="H1149" t="s">
        <v>615</v>
      </c>
      <c r="I1149" t="s">
        <v>66</v>
      </c>
      <c r="J1149" t="s">
        <v>2829</v>
      </c>
      <c r="K1149" t="s">
        <v>133</v>
      </c>
      <c r="L1149" t="s">
        <v>303</v>
      </c>
      <c r="M1149" t="s">
        <v>120</v>
      </c>
      <c r="N1149" t="s">
        <v>2846</v>
      </c>
      <c r="P1149" t="s">
        <v>7705</v>
      </c>
      <c r="Q1149" t="s">
        <v>7706</v>
      </c>
      <c r="R1149" t="s">
        <v>1962</v>
      </c>
      <c r="S1149" t="s">
        <v>7707</v>
      </c>
      <c r="T1149" t="s">
        <v>2996</v>
      </c>
      <c r="U1149" t="s">
        <v>2997</v>
      </c>
      <c r="V1149" t="s">
        <v>2773</v>
      </c>
      <c r="W1149" t="s">
        <v>2774</v>
      </c>
      <c r="X1149" t="s">
        <v>2775</v>
      </c>
      <c r="Y1149" t="s">
        <v>1671</v>
      </c>
      <c r="Z1149">
        <v>465</v>
      </c>
      <c r="AA1149" t="s">
        <v>1707</v>
      </c>
      <c r="AB1149" t="s">
        <v>1708</v>
      </c>
      <c r="AC1149" t="s">
        <v>1709</v>
      </c>
      <c r="AD1149" t="s">
        <v>1675</v>
      </c>
      <c r="AE1149" s="4"/>
      <c r="AO1149" t="s">
        <v>17458</v>
      </c>
      <c r="AR1149">
        <v>0.21</v>
      </c>
      <c r="AS1149" t="s">
        <v>154</v>
      </c>
      <c r="AT1149">
        <v>2</v>
      </c>
      <c r="AU1149">
        <v>393.0360181186187</v>
      </c>
      <c r="AV1149">
        <v>127.66877886242476</v>
      </c>
      <c r="BF1149">
        <v>250</v>
      </c>
      <c r="BJ1149" s="1"/>
    </row>
    <row r="1150" spans="1:63" x14ac:dyDescent="0.25">
      <c r="A1150">
        <v>9075</v>
      </c>
      <c r="B1150" t="s">
        <v>17459</v>
      </c>
      <c r="C1150" t="s">
        <v>17460</v>
      </c>
      <c r="D1150" t="s">
        <v>17461</v>
      </c>
      <c r="E1150" t="s">
        <v>17462</v>
      </c>
      <c r="F1150" s="1">
        <v>44651</v>
      </c>
      <c r="G1150" s="1">
        <v>44742</v>
      </c>
      <c r="H1150" t="s">
        <v>119</v>
      </c>
      <c r="I1150" t="s">
        <v>639</v>
      </c>
      <c r="K1150" t="s">
        <v>99</v>
      </c>
      <c r="L1150" t="s">
        <v>99</v>
      </c>
      <c r="M1150" t="s">
        <v>120</v>
      </c>
      <c r="N1150" t="s">
        <v>4523</v>
      </c>
      <c r="O1150" t="s">
        <v>17463</v>
      </c>
      <c r="P1150" t="s">
        <v>12635</v>
      </c>
      <c r="Q1150" t="s">
        <v>12636</v>
      </c>
      <c r="R1150" t="s">
        <v>8919</v>
      </c>
      <c r="S1150" t="s">
        <v>12637</v>
      </c>
      <c r="T1150" t="s">
        <v>11361</v>
      </c>
      <c r="U1150" t="s">
        <v>11362</v>
      </c>
      <c r="V1150" t="s">
        <v>9722</v>
      </c>
      <c r="W1150" t="s">
        <v>9723</v>
      </c>
      <c r="X1150" t="s">
        <v>9724</v>
      </c>
      <c r="Y1150" t="s">
        <v>109</v>
      </c>
      <c r="Z1150">
        <v>466</v>
      </c>
      <c r="AA1150" t="s">
        <v>8923</v>
      </c>
      <c r="AB1150" t="s">
        <v>8924</v>
      </c>
      <c r="AC1150" t="s">
        <v>8925</v>
      </c>
      <c r="AD1150" t="s">
        <v>8926</v>
      </c>
      <c r="AE1150" s="4" t="s">
        <v>17464</v>
      </c>
      <c r="AH1150" t="s">
        <v>17465</v>
      </c>
      <c r="AI1150" t="s">
        <v>17466</v>
      </c>
      <c r="AJ1150" t="s">
        <v>17467</v>
      </c>
      <c r="AK1150" t="s">
        <v>17468</v>
      </c>
      <c r="AL1150" t="s">
        <v>17469</v>
      </c>
      <c r="AM1150" t="s">
        <v>17470</v>
      </c>
      <c r="AN1150" t="s">
        <v>17471</v>
      </c>
      <c r="AO1150" t="s">
        <v>17472</v>
      </c>
      <c r="AP1150" t="s">
        <v>17473</v>
      </c>
      <c r="AQ1150" t="s">
        <v>17474</v>
      </c>
      <c r="AR1150">
        <v>0.25</v>
      </c>
      <c r="AS1150" t="s">
        <v>94</v>
      </c>
      <c r="AT1150">
        <v>0</v>
      </c>
      <c r="AU1150">
        <v>20941.763210715962</v>
      </c>
      <c r="AV1150">
        <v>8194.1369174970132</v>
      </c>
      <c r="AW1150">
        <v>2213.3867354093331</v>
      </c>
      <c r="AX1150">
        <v>2213.3867354093331</v>
      </c>
      <c r="AZ1150">
        <v>33.02467</v>
      </c>
      <c r="BA1150">
        <v>1159.5237386093331</v>
      </c>
      <c r="BB1150">
        <v>18.060659315032503</v>
      </c>
      <c r="BC1150">
        <v>17.560514155678419</v>
      </c>
      <c r="BD1150">
        <v>7.0668125581668537</v>
      </c>
      <c r="BE1150">
        <v>6.871114713953161</v>
      </c>
      <c r="BF1150">
        <v>447</v>
      </c>
      <c r="BH1150" t="s">
        <v>17475</v>
      </c>
      <c r="BJ1150" s="1"/>
      <c r="BK1150">
        <v>33.02467</v>
      </c>
    </row>
    <row r="1151" spans="1:63" ht="60" x14ac:dyDescent="0.25">
      <c r="A1151">
        <v>9077</v>
      </c>
      <c r="B1151" t="s">
        <v>17476</v>
      </c>
      <c r="C1151" t="s">
        <v>17477</v>
      </c>
      <c r="D1151" t="s">
        <v>17478</v>
      </c>
      <c r="E1151" t="s">
        <v>17479</v>
      </c>
      <c r="F1151" s="1">
        <v>45199</v>
      </c>
      <c r="G1151" s="1">
        <v>45291</v>
      </c>
      <c r="H1151" t="s">
        <v>119</v>
      </c>
      <c r="I1151" t="s">
        <v>639</v>
      </c>
      <c r="J1151" t="s">
        <v>1804</v>
      </c>
      <c r="K1151" t="s">
        <v>303</v>
      </c>
      <c r="L1151" t="s">
        <v>99</v>
      </c>
      <c r="M1151" t="s">
        <v>69</v>
      </c>
      <c r="N1151" t="s">
        <v>4523</v>
      </c>
      <c r="O1151" t="s">
        <v>17480</v>
      </c>
      <c r="P1151" t="s">
        <v>11358</v>
      </c>
      <c r="Q1151" t="s">
        <v>11359</v>
      </c>
      <c r="R1151" t="s">
        <v>8919</v>
      </c>
      <c r="S1151" t="s">
        <v>11360</v>
      </c>
      <c r="T1151" t="s">
        <v>11361</v>
      </c>
      <c r="U1151" t="s">
        <v>11362</v>
      </c>
      <c r="V1151" t="s">
        <v>9722</v>
      </c>
      <c r="W1151" t="s">
        <v>9723</v>
      </c>
      <c r="X1151" t="s">
        <v>9724</v>
      </c>
      <c r="Y1151" t="s">
        <v>109</v>
      </c>
      <c r="Z1151">
        <v>466</v>
      </c>
      <c r="AA1151" t="s">
        <v>8923</v>
      </c>
      <c r="AB1151" t="s">
        <v>8924</v>
      </c>
      <c r="AC1151" t="s">
        <v>8925</v>
      </c>
      <c r="AD1151" t="s">
        <v>8926</v>
      </c>
      <c r="AE1151" s="4" t="s">
        <v>17481</v>
      </c>
      <c r="AH1151" t="s">
        <v>17482</v>
      </c>
      <c r="AI1151" t="s">
        <v>17483</v>
      </c>
      <c r="AJ1151" t="s">
        <v>17484</v>
      </c>
      <c r="AK1151" t="s">
        <v>17485</v>
      </c>
      <c r="AL1151" t="s">
        <v>17486</v>
      </c>
      <c r="AM1151" t="s">
        <v>17487</v>
      </c>
      <c r="AN1151" t="s">
        <v>17488</v>
      </c>
      <c r="AO1151" t="s">
        <v>17489</v>
      </c>
      <c r="AP1151" t="s">
        <v>17490</v>
      </c>
      <c r="AQ1151" t="s">
        <v>17491</v>
      </c>
      <c r="AR1151">
        <v>0.15</v>
      </c>
      <c r="AS1151" t="s">
        <v>94</v>
      </c>
      <c r="AT1151">
        <v>0</v>
      </c>
      <c r="AU1151">
        <v>75596.572021132422</v>
      </c>
      <c r="AV1151">
        <v>15828.331586543896</v>
      </c>
      <c r="AW1151">
        <v>17893.526215999998</v>
      </c>
      <c r="AX1151">
        <v>17893.526215999998</v>
      </c>
      <c r="AZ1151">
        <v>70.941900000000004</v>
      </c>
      <c r="BA1151">
        <v>16584.421608000001</v>
      </c>
      <c r="BB1151">
        <v>4.5582881217073083</v>
      </c>
      <c r="BC1151">
        <v>4.5388725370551919</v>
      </c>
      <c r="BD1151">
        <v>0.95440962372233829</v>
      </c>
      <c r="BE1151">
        <v>0.95034440881108007</v>
      </c>
      <c r="BF1151">
        <v>996</v>
      </c>
      <c r="BH1151" t="s">
        <v>17492</v>
      </c>
      <c r="BJ1151" s="1"/>
      <c r="BK1151">
        <v>70.941900000000004</v>
      </c>
    </row>
    <row r="1152" spans="1:63" x14ac:dyDescent="0.25">
      <c r="A1152">
        <v>9078</v>
      </c>
      <c r="B1152" t="s">
        <v>17493</v>
      </c>
      <c r="C1152" t="s">
        <v>17494</v>
      </c>
      <c r="D1152" t="s">
        <v>17495</v>
      </c>
      <c r="E1152" t="s">
        <v>17496</v>
      </c>
      <c r="F1152" s="1">
        <v>44651</v>
      </c>
      <c r="G1152" s="1">
        <v>44742</v>
      </c>
      <c r="H1152" t="s">
        <v>119</v>
      </c>
      <c r="I1152" t="s">
        <v>639</v>
      </c>
      <c r="K1152" t="s">
        <v>120</v>
      </c>
      <c r="L1152" t="s">
        <v>99</v>
      </c>
      <c r="M1152" t="s">
        <v>120</v>
      </c>
      <c r="N1152" t="s">
        <v>4523</v>
      </c>
      <c r="O1152" t="s">
        <v>17497</v>
      </c>
      <c r="P1152" t="s">
        <v>17498</v>
      </c>
      <c r="Q1152" t="s">
        <v>17499</v>
      </c>
      <c r="R1152" t="s">
        <v>8919</v>
      </c>
      <c r="S1152" t="s">
        <v>17500</v>
      </c>
      <c r="T1152" t="s">
        <v>11361</v>
      </c>
      <c r="U1152" t="s">
        <v>11362</v>
      </c>
      <c r="V1152" t="s">
        <v>9722</v>
      </c>
      <c r="W1152" t="s">
        <v>9723</v>
      </c>
      <c r="X1152" t="s">
        <v>9724</v>
      </c>
      <c r="Y1152" t="s">
        <v>109</v>
      </c>
      <c r="Z1152">
        <v>466</v>
      </c>
      <c r="AA1152" t="s">
        <v>8923</v>
      </c>
      <c r="AB1152" t="s">
        <v>8924</v>
      </c>
      <c r="AC1152" t="s">
        <v>8925</v>
      </c>
      <c r="AD1152" t="s">
        <v>8926</v>
      </c>
      <c r="AE1152" s="4" t="s">
        <v>17501</v>
      </c>
      <c r="AH1152" t="s">
        <v>17502</v>
      </c>
      <c r="AI1152" t="s">
        <v>17503</v>
      </c>
      <c r="AJ1152" t="s">
        <v>17504</v>
      </c>
      <c r="AK1152" t="s">
        <v>15095</v>
      </c>
      <c r="AL1152" t="s">
        <v>17505</v>
      </c>
      <c r="AM1152" t="s">
        <v>17470</v>
      </c>
      <c r="AN1152" t="s">
        <v>17506</v>
      </c>
      <c r="AO1152" t="s">
        <v>17507</v>
      </c>
      <c r="AP1152" t="s">
        <v>17508</v>
      </c>
      <c r="AQ1152" t="s">
        <v>17509</v>
      </c>
      <c r="AR1152">
        <v>0.1</v>
      </c>
      <c r="AS1152" t="s">
        <v>94</v>
      </c>
      <c r="AT1152">
        <v>0</v>
      </c>
      <c r="AU1152">
        <v>51507.058544317806</v>
      </c>
      <c r="AV1152">
        <v>11367.535186957455</v>
      </c>
      <c r="AW1152">
        <v>3440.9277758288927</v>
      </c>
      <c r="AX1152">
        <v>3440.9277758288927</v>
      </c>
      <c r="AZ1152">
        <v>25.685860000000002</v>
      </c>
      <c r="BA1152">
        <v>2111.8699677008931</v>
      </c>
      <c r="BB1152">
        <v>24.389313419893675</v>
      </c>
      <c r="BC1152">
        <v>24.096240143452839</v>
      </c>
      <c r="BD1152">
        <v>5.3826870786617755</v>
      </c>
      <c r="BE1152">
        <v>5.3180062198347926</v>
      </c>
      <c r="BF1152">
        <v>447</v>
      </c>
      <c r="BH1152" t="s">
        <v>17510</v>
      </c>
      <c r="BJ1152" s="1"/>
      <c r="BK1152">
        <v>25.685860000000002</v>
      </c>
    </row>
    <row r="1153" spans="1:63" ht="30.75" x14ac:dyDescent="0.3">
      <c r="A1153">
        <v>9079</v>
      </c>
      <c r="B1153" t="s">
        <v>17511</v>
      </c>
      <c r="C1153" t="s">
        <v>17512</v>
      </c>
      <c r="D1153" t="s">
        <v>17513</v>
      </c>
      <c r="E1153" t="s">
        <v>17514</v>
      </c>
      <c r="F1153" s="1">
        <v>44917</v>
      </c>
      <c r="G1153" s="1">
        <v>44917</v>
      </c>
      <c r="H1153" t="s">
        <v>119</v>
      </c>
      <c r="I1153" t="s">
        <v>515</v>
      </c>
      <c r="J1153" t="s">
        <v>1680</v>
      </c>
      <c r="K1153" t="s">
        <v>100</v>
      </c>
      <c r="L1153" t="s">
        <v>100</v>
      </c>
      <c r="M1153" t="s">
        <v>69</v>
      </c>
      <c r="N1153" t="s">
        <v>4523</v>
      </c>
      <c r="O1153" t="s">
        <v>17515</v>
      </c>
      <c r="P1153" t="s">
        <v>9147</v>
      </c>
      <c r="Q1153" t="s">
        <v>9148</v>
      </c>
      <c r="R1153" t="s">
        <v>8919</v>
      </c>
      <c r="S1153" t="s">
        <v>9149</v>
      </c>
      <c r="T1153" t="s">
        <v>8921</v>
      </c>
      <c r="U1153" t="s">
        <v>8922</v>
      </c>
      <c r="V1153" t="s">
        <v>1776</v>
      </c>
      <c r="W1153" t="s">
        <v>1777</v>
      </c>
      <c r="X1153" t="s">
        <v>1778</v>
      </c>
      <c r="Y1153" t="s">
        <v>1671</v>
      </c>
      <c r="Z1153">
        <v>466</v>
      </c>
      <c r="AA1153" t="s">
        <v>8923</v>
      </c>
      <c r="AB1153" t="s">
        <v>8924</v>
      </c>
      <c r="AC1153" t="s">
        <v>8925</v>
      </c>
      <c r="AD1153" t="s">
        <v>8926</v>
      </c>
      <c r="AE1153" s="4" t="s">
        <v>17516</v>
      </c>
      <c r="AF1153" s="14">
        <v>966688</v>
      </c>
      <c r="AG1153" s="15" t="s">
        <v>19447</v>
      </c>
      <c r="AH1153" t="s">
        <v>17517</v>
      </c>
      <c r="AI1153" t="s">
        <v>17518</v>
      </c>
      <c r="AJ1153" t="s">
        <v>17519</v>
      </c>
      <c r="AK1153" t="s">
        <v>17520</v>
      </c>
      <c r="AL1153" t="s">
        <v>17521</v>
      </c>
      <c r="AM1153" t="s">
        <v>17522</v>
      </c>
      <c r="AN1153" t="s">
        <v>17523</v>
      </c>
      <c r="AO1153" t="s">
        <v>17433</v>
      </c>
      <c r="AP1153" t="s">
        <v>17524</v>
      </c>
      <c r="AQ1153" t="s">
        <v>17525</v>
      </c>
      <c r="AR1153">
        <v>0.36</v>
      </c>
      <c r="AS1153" t="s">
        <v>94</v>
      </c>
      <c r="AT1153">
        <v>0</v>
      </c>
      <c r="AU1153">
        <v>5503.2578504565163</v>
      </c>
      <c r="AV1153">
        <v>2531.7613297856578</v>
      </c>
      <c r="AW1153">
        <v>1462.7288153999998</v>
      </c>
      <c r="AX1153">
        <v>1352.8338954000001</v>
      </c>
      <c r="AZ1153">
        <v>40.975059999999999</v>
      </c>
      <c r="BA1153">
        <v>1316.0578154</v>
      </c>
      <c r="BB1153">
        <v>4.1816231673559621</v>
      </c>
      <c r="BC1153">
        <v>4.0553607434413639</v>
      </c>
      <c r="BD1153">
        <v>1.9237462823896985</v>
      </c>
      <c r="BE1153">
        <v>1.8656595397804157</v>
      </c>
      <c r="BF1153">
        <v>622</v>
      </c>
      <c r="BH1153" t="s">
        <v>17526</v>
      </c>
      <c r="BJ1153" s="1"/>
      <c r="BK1153">
        <v>40.975059999999999</v>
      </c>
    </row>
    <row r="1154" spans="1:63" x14ac:dyDescent="0.25">
      <c r="A1154">
        <v>9080</v>
      </c>
      <c r="B1154" t="s">
        <v>17527</v>
      </c>
      <c r="C1154" t="s">
        <v>17528</v>
      </c>
      <c r="D1154" t="s">
        <v>17529</v>
      </c>
      <c r="E1154" t="s">
        <v>17530</v>
      </c>
      <c r="F1154" s="1">
        <v>44196</v>
      </c>
      <c r="G1154" s="1">
        <v>44316</v>
      </c>
      <c r="H1154" t="s">
        <v>615</v>
      </c>
      <c r="I1154" t="s">
        <v>66</v>
      </c>
      <c r="J1154" t="s">
        <v>2829</v>
      </c>
      <c r="K1154" t="s">
        <v>100</v>
      </c>
      <c r="L1154" t="s">
        <v>100</v>
      </c>
      <c r="M1154" t="s">
        <v>120</v>
      </c>
      <c r="N1154" t="s">
        <v>9991</v>
      </c>
      <c r="O1154" t="s">
        <v>17531</v>
      </c>
      <c r="P1154" t="s">
        <v>10068</v>
      </c>
      <c r="Q1154" t="s">
        <v>10069</v>
      </c>
      <c r="R1154" t="s">
        <v>9082</v>
      </c>
      <c r="S1154" t="s">
        <v>10070</v>
      </c>
      <c r="T1154" t="s">
        <v>9996</v>
      </c>
      <c r="U1154" t="s">
        <v>9997</v>
      </c>
      <c r="V1154" t="s">
        <v>9722</v>
      </c>
      <c r="W1154" t="s">
        <v>9723</v>
      </c>
      <c r="X1154" t="s">
        <v>9724</v>
      </c>
      <c r="Y1154" t="s">
        <v>109</v>
      </c>
      <c r="Z1154">
        <v>471</v>
      </c>
      <c r="AA1154" t="s">
        <v>9086</v>
      </c>
      <c r="AB1154" t="s">
        <v>9087</v>
      </c>
      <c r="AC1154" t="s">
        <v>9088</v>
      </c>
      <c r="AD1154" t="s">
        <v>8926</v>
      </c>
      <c r="AE1154" s="4" t="s">
        <v>17532</v>
      </c>
      <c r="AH1154" t="s">
        <v>10072</v>
      </c>
      <c r="AI1154" t="s">
        <v>17533</v>
      </c>
      <c r="AJ1154" t="s">
        <v>17534</v>
      </c>
      <c r="AK1154" t="s">
        <v>17535</v>
      </c>
      <c r="AL1154" t="s">
        <v>17536</v>
      </c>
      <c r="AM1154" t="s">
        <v>10004</v>
      </c>
      <c r="AN1154" t="s">
        <v>17537</v>
      </c>
      <c r="AO1154" t="s">
        <v>10060</v>
      </c>
      <c r="AP1154" t="s">
        <v>17538</v>
      </c>
      <c r="AQ1154" t="s">
        <v>17539</v>
      </c>
      <c r="AR1154">
        <v>0.36</v>
      </c>
      <c r="AS1154" t="s">
        <v>94</v>
      </c>
      <c r="AT1154">
        <v>0</v>
      </c>
      <c r="AU1154">
        <v>23312.832796537365</v>
      </c>
      <c r="AV1154">
        <v>13706.269732037897</v>
      </c>
      <c r="AY1154">
        <v>186.39687800453336</v>
      </c>
      <c r="AZ1154">
        <v>1311.0310666666667</v>
      </c>
      <c r="BF1154">
        <v>21</v>
      </c>
      <c r="BJ1154" s="1"/>
    </row>
    <row r="1155" spans="1:63" ht="45.75" x14ac:dyDescent="0.3">
      <c r="A1155">
        <v>9081</v>
      </c>
      <c r="B1155" t="s">
        <v>17540</v>
      </c>
      <c r="C1155" t="s">
        <v>17541</v>
      </c>
      <c r="D1155" t="s">
        <v>17542</v>
      </c>
      <c r="E1155" t="s">
        <v>17543</v>
      </c>
      <c r="F1155" s="1">
        <v>44841</v>
      </c>
      <c r="G1155" s="1">
        <v>44900</v>
      </c>
      <c r="H1155" t="s">
        <v>119</v>
      </c>
      <c r="I1155" t="s">
        <v>66</v>
      </c>
      <c r="J1155" t="s">
        <v>1804</v>
      </c>
      <c r="K1155" t="s">
        <v>303</v>
      </c>
      <c r="L1155" t="s">
        <v>99</v>
      </c>
      <c r="M1155" t="s">
        <v>69</v>
      </c>
      <c r="N1155" t="s">
        <v>4523</v>
      </c>
      <c r="O1155" t="s">
        <v>17544</v>
      </c>
      <c r="P1155" t="s">
        <v>10202</v>
      </c>
      <c r="Q1155" t="s">
        <v>10203</v>
      </c>
      <c r="R1155" t="s">
        <v>10145</v>
      </c>
      <c r="S1155" t="s">
        <v>10204</v>
      </c>
      <c r="T1155" t="s">
        <v>10205</v>
      </c>
      <c r="U1155" t="s">
        <v>10206</v>
      </c>
      <c r="V1155" t="s">
        <v>1890</v>
      </c>
      <c r="W1155" t="s">
        <v>1891</v>
      </c>
      <c r="X1155" t="s">
        <v>1892</v>
      </c>
      <c r="Y1155" t="s">
        <v>1755</v>
      </c>
      <c r="Z1155">
        <v>466</v>
      </c>
      <c r="AA1155" t="s">
        <v>8923</v>
      </c>
      <c r="AB1155" t="s">
        <v>8924</v>
      </c>
      <c r="AC1155" t="s">
        <v>8925</v>
      </c>
      <c r="AD1155" t="s">
        <v>8926</v>
      </c>
      <c r="AE1155" s="4" t="s">
        <v>17545</v>
      </c>
      <c r="AF1155" s="14">
        <v>2780000</v>
      </c>
      <c r="AG1155" s="15" t="s">
        <v>19447</v>
      </c>
      <c r="AH1155" t="s">
        <v>17546</v>
      </c>
      <c r="AI1155" t="s">
        <v>17547</v>
      </c>
      <c r="AJ1155" t="s">
        <v>17548</v>
      </c>
      <c r="AK1155" t="s">
        <v>17549</v>
      </c>
      <c r="AL1155" t="s">
        <v>17550</v>
      </c>
      <c r="AM1155" t="s">
        <v>17551</v>
      </c>
      <c r="AN1155" t="s">
        <v>17552</v>
      </c>
      <c r="AO1155" t="s">
        <v>17553</v>
      </c>
      <c r="AP1155" t="s">
        <v>17554</v>
      </c>
      <c r="AQ1155" t="s">
        <v>17555</v>
      </c>
      <c r="AR1155">
        <v>0.15</v>
      </c>
      <c r="AS1155" t="s">
        <v>94</v>
      </c>
      <c r="AT1155">
        <v>0</v>
      </c>
      <c r="AU1155">
        <v>109620.77169160894</v>
      </c>
      <c r="AV1155">
        <v>33397.997166540437</v>
      </c>
      <c r="AW1155">
        <v>4607.6491104923325</v>
      </c>
      <c r="AX1155">
        <v>4607.6491104923325</v>
      </c>
      <c r="AZ1155">
        <v>20.1312</v>
      </c>
      <c r="BA1155">
        <v>4368.036470592333</v>
      </c>
      <c r="BB1155">
        <v>25.096120975552132</v>
      </c>
      <c r="BC1155">
        <v>24.980989770796949</v>
      </c>
      <c r="BD1155">
        <v>7.6459977821594203</v>
      </c>
      <c r="BE1155">
        <v>7.6109209295624378</v>
      </c>
      <c r="BF1155">
        <v>605</v>
      </c>
      <c r="BH1155" t="s">
        <v>17556</v>
      </c>
      <c r="BJ1155" s="1"/>
      <c r="BK1155">
        <v>20.1312</v>
      </c>
    </row>
    <row r="1156" spans="1:63" ht="30" x14ac:dyDescent="0.25">
      <c r="A1156">
        <v>9082</v>
      </c>
      <c r="B1156" t="s">
        <v>17557</v>
      </c>
      <c r="C1156" t="s">
        <v>17558</v>
      </c>
      <c r="D1156" t="s">
        <v>17559</v>
      </c>
      <c r="E1156" t="s">
        <v>17560</v>
      </c>
      <c r="F1156" s="1">
        <v>44561</v>
      </c>
      <c r="G1156" s="1">
        <v>44651</v>
      </c>
      <c r="H1156" t="s">
        <v>119</v>
      </c>
      <c r="I1156" t="s">
        <v>66</v>
      </c>
      <c r="K1156" t="s">
        <v>120</v>
      </c>
      <c r="L1156" t="s">
        <v>99</v>
      </c>
      <c r="M1156" t="s">
        <v>69</v>
      </c>
      <c r="N1156" t="s">
        <v>4523</v>
      </c>
      <c r="O1156" t="s">
        <v>17561</v>
      </c>
      <c r="P1156" t="s">
        <v>12635</v>
      </c>
      <c r="Q1156" t="s">
        <v>12636</v>
      </c>
      <c r="R1156" t="s">
        <v>8919</v>
      </c>
      <c r="S1156" t="s">
        <v>12637</v>
      </c>
      <c r="T1156" t="s">
        <v>8921</v>
      </c>
      <c r="U1156" t="s">
        <v>8922</v>
      </c>
      <c r="V1156" t="s">
        <v>1776</v>
      </c>
      <c r="W1156" t="s">
        <v>1777</v>
      </c>
      <c r="X1156" t="s">
        <v>1778</v>
      </c>
      <c r="Y1156" t="s">
        <v>1671</v>
      </c>
      <c r="Z1156">
        <v>466</v>
      </c>
      <c r="AA1156" t="s">
        <v>8923</v>
      </c>
      <c r="AB1156" t="s">
        <v>8924</v>
      </c>
      <c r="AC1156" t="s">
        <v>8925</v>
      </c>
      <c r="AD1156" t="s">
        <v>8926</v>
      </c>
      <c r="AE1156" s="4" t="s">
        <v>17562</v>
      </c>
      <c r="AH1156" t="s">
        <v>17563</v>
      </c>
      <c r="AI1156" t="s">
        <v>17564</v>
      </c>
      <c r="AJ1156" t="s">
        <v>17565</v>
      </c>
      <c r="AK1156" t="s">
        <v>17566</v>
      </c>
      <c r="AL1156" t="s">
        <v>17567</v>
      </c>
      <c r="AM1156" t="s">
        <v>17568</v>
      </c>
      <c r="AN1156" t="s">
        <v>17569</v>
      </c>
      <c r="AO1156" t="s">
        <v>17570</v>
      </c>
      <c r="AP1156" t="s">
        <v>17571</v>
      </c>
      <c r="AQ1156" t="s">
        <v>17572</v>
      </c>
      <c r="AR1156">
        <v>0.1</v>
      </c>
      <c r="AS1156" t="s">
        <v>94</v>
      </c>
      <c r="AT1156">
        <v>0</v>
      </c>
      <c r="AU1156">
        <v>183271.77063779833</v>
      </c>
      <c r="AV1156">
        <v>45846.965197017962</v>
      </c>
      <c r="AW1156">
        <v>1309.8051255199996</v>
      </c>
      <c r="AX1156">
        <v>1309.8051255199996</v>
      </c>
      <c r="AY1156">
        <v>1136.1603301701555</v>
      </c>
      <c r="AZ1156">
        <v>4678.0570899999993</v>
      </c>
      <c r="BA1156">
        <v>1124.8747825199996</v>
      </c>
      <c r="BB1156">
        <v>162.92637499368948</v>
      </c>
      <c r="BC1156">
        <v>31.582616281553925</v>
      </c>
      <c r="BD1156">
        <v>40.757394431324471</v>
      </c>
      <c r="BE1156">
        <v>7.9006554280135486</v>
      </c>
      <c r="BF1156">
        <v>356</v>
      </c>
      <c r="BH1156" t="s">
        <v>17573</v>
      </c>
      <c r="BJ1156" s="1"/>
      <c r="BK1156">
        <v>232.03484</v>
      </c>
    </row>
    <row r="1157" spans="1:63" x14ac:dyDescent="0.25">
      <c r="A1157">
        <v>9083</v>
      </c>
      <c r="B1157" t="s">
        <v>17574</v>
      </c>
      <c r="C1157" t="s">
        <v>17575</v>
      </c>
      <c r="D1157" t="s">
        <v>17576</v>
      </c>
      <c r="E1157" t="s">
        <v>17577</v>
      </c>
      <c r="F1157" s="1">
        <v>44547</v>
      </c>
      <c r="G1157" s="1">
        <v>44597</v>
      </c>
      <c r="H1157" t="s">
        <v>119</v>
      </c>
      <c r="I1157" t="s">
        <v>639</v>
      </c>
      <c r="J1157" t="s">
        <v>1804</v>
      </c>
      <c r="K1157" t="s">
        <v>99</v>
      </c>
      <c r="L1157" t="s">
        <v>99</v>
      </c>
      <c r="M1157" t="s">
        <v>120</v>
      </c>
      <c r="N1157" t="s">
        <v>4523</v>
      </c>
      <c r="O1157" t="s">
        <v>17578</v>
      </c>
      <c r="P1157" t="s">
        <v>10202</v>
      </c>
      <c r="Q1157" t="s">
        <v>10203</v>
      </c>
      <c r="R1157" t="s">
        <v>10145</v>
      </c>
      <c r="S1157" t="s">
        <v>10204</v>
      </c>
      <c r="T1157" t="s">
        <v>11361</v>
      </c>
      <c r="U1157" t="s">
        <v>11362</v>
      </c>
      <c r="V1157" t="s">
        <v>9722</v>
      </c>
      <c r="W1157" t="s">
        <v>9723</v>
      </c>
      <c r="X1157" t="s">
        <v>9724</v>
      </c>
      <c r="Y1157" t="s">
        <v>109</v>
      </c>
      <c r="Z1157">
        <v>466</v>
      </c>
      <c r="AA1157" t="s">
        <v>8923</v>
      </c>
      <c r="AB1157" t="s">
        <v>8924</v>
      </c>
      <c r="AC1157" t="s">
        <v>8925</v>
      </c>
      <c r="AD1157" t="s">
        <v>8926</v>
      </c>
      <c r="AE1157" s="4" t="s">
        <v>11380</v>
      </c>
      <c r="AH1157" t="s">
        <v>17579</v>
      </c>
      <c r="AI1157" t="s">
        <v>17580</v>
      </c>
      <c r="AJ1157" t="s">
        <v>17581</v>
      </c>
      <c r="AK1157" t="s">
        <v>11384</v>
      </c>
      <c r="AL1157" t="s">
        <v>17582</v>
      </c>
      <c r="AM1157" t="s">
        <v>17583</v>
      </c>
      <c r="AN1157" t="s">
        <v>17584</v>
      </c>
      <c r="AO1157" t="s">
        <v>17585</v>
      </c>
      <c r="AP1157" t="s">
        <v>17586</v>
      </c>
      <c r="AQ1157" t="s">
        <v>17587</v>
      </c>
      <c r="AR1157">
        <v>0.25</v>
      </c>
      <c r="AS1157" t="s">
        <v>94</v>
      </c>
      <c r="AT1157">
        <v>0</v>
      </c>
      <c r="AU1157">
        <v>211754.23354486166</v>
      </c>
      <c r="AV1157">
        <v>93008.029038647888</v>
      </c>
      <c r="AW1157">
        <v>1851.9704066680001</v>
      </c>
      <c r="AX1157">
        <v>1851.9704066680001</v>
      </c>
      <c r="AZ1157">
        <v>211.98969</v>
      </c>
      <c r="BA1157">
        <v>1835.9373546679999</v>
      </c>
      <c r="BB1157">
        <v>115.33848527372766</v>
      </c>
      <c r="BC1157">
        <v>103.39930521264748</v>
      </c>
      <c r="BD1157">
        <v>50.659696422739273</v>
      </c>
      <c r="BE1157">
        <v>45.415694509628345</v>
      </c>
      <c r="BF1157">
        <v>302</v>
      </c>
      <c r="BH1157" t="s">
        <v>17588</v>
      </c>
      <c r="BJ1157" s="1"/>
      <c r="BK1157">
        <v>211.98969</v>
      </c>
    </row>
    <row r="1158" spans="1:63" x14ac:dyDescent="0.25">
      <c r="A1158">
        <v>9084</v>
      </c>
      <c r="B1158" t="s">
        <v>17589</v>
      </c>
      <c r="C1158" t="s">
        <v>17590</v>
      </c>
      <c r="D1158" t="s">
        <v>17591</v>
      </c>
      <c r="E1158" t="s">
        <v>17592</v>
      </c>
      <c r="F1158" s="1">
        <v>45474</v>
      </c>
      <c r="G1158" s="1">
        <v>45839</v>
      </c>
      <c r="H1158" t="s">
        <v>615</v>
      </c>
      <c r="I1158" t="s">
        <v>639</v>
      </c>
      <c r="J1158" t="s">
        <v>5920</v>
      </c>
      <c r="K1158" t="s">
        <v>99</v>
      </c>
      <c r="L1158" t="s">
        <v>99</v>
      </c>
      <c r="M1158" t="s">
        <v>303</v>
      </c>
      <c r="P1158" t="s">
        <v>17593</v>
      </c>
      <c r="Q1158" t="s">
        <v>17594</v>
      </c>
      <c r="R1158" t="s">
        <v>9716</v>
      </c>
      <c r="S1158" t="s">
        <v>17595</v>
      </c>
      <c r="T1158" t="s">
        <v>13266</v>
      </c>
      <c r="U1158" t="s">
        <v>13267</v>
      </c>
      <c r="V1158" t="s">
        <v>10368</v>
      </c>
      <c r="W1158" t="s">
        <v>10369</v>
      </c>
      <c r="X1158" t="s">
        <v>10370</v>
      </c>
      <c r="Y1158" t="s">
        <v>1755</v>
      </c>
      <c r="AE1158" s="4"/>
      <c r="AR1158">
        <v>0.25</v>
      </c>
      <c r="AS1158" t="s">
        <v>94</v>
      </c>
      <c r="AT1158">
        <v>0</v>
      </c>
      <c r="AU1158">
        <v>42986.970901175126</v>
      </c>
      <c r="AV1158">
        <v>19065.516422655968</v>
      </c>
      <c r="AY1158">
        <v>76.76290997707693</v>
      </c>
      <c r="AZ1158">
        <v>59.002408333333321</v>
      </c>
      <c r="BF1158">
        <v>1544</v>
      </c>
      <c r="BJ1158" s="1"/>
    </row>
    <row r="1159" spans="1:63" ht="30.75" x14ac:dyDescent="0.3">
      <c r="A1159">
        <v>9085</v>
      </c>
      <c r="B1159" t="s">
        <v>17596</v>
      </c>
      <c r="C1159" t="s">
        <v>17597</v>
      </c>
      <c r="D1159" t="s">
        <v>17598</v>
      </c>
      <c r="E1159" t="s">
        <v>17599</v>
      </c>
      <c r="F1159" s="1">
        <v>44926</v>
      </c>
      <c r="G1159" s="1">
        <v>44926</v>
      </c>
      <c r="H1159" t="s">
        <v>119</v>
      </c>
      <c r="I1159" t="s">
        <v>66</v>
      </c>
      <c r="J1159" t="s">
        <v>1804</v>
      </c>
      <c r="K1159" t="s">
        <v>133</v>
      </c>
      <c r="L1159" t="s">
        <v>133</v>
      </c>
      <c r="M1159" t="s">
        <v>69</v>
      </c>
      <c r="N1159" t="s">
        <v>4523</v>
      </c>
      <c r="O1159" t="s">
        <v>17600</v>
      </c>
      <c r="P1159" t="s">
        <v>11337</v>
      </c>
      <c r="Q1159" t="s">
        <v>11338</v>
      </c>
      <c r="R1159" t="s">
        <v>10145</v>
      </c>
      <c r="S1159" t="s">
        <v>11339</v>
      </c>
      <c r="T1159" t="s">
        <v>11340</v>
      </c>
      <c r="U1159" t="s">
        <v>11341</v>
      </c>
      <c r="V1159" t="s">
        <v>1890</v>
      </c>
      <c r="W1159" t="s">
        <v>1891</v>
      </c>
      <c r="X1159" t="s">
        <v>1892</v>
      </c>
      <c r="Y1159" t="s">
        <v>1755</v>
      </c>
      <c r="Z1159">
        <v>466</v>
      </c>
      <c r="AA1159" t="s">
        <v>8923</v>
      </c>
      <c r="AB1159" t="s">
        <v>8924</v>
      </c>
      <c r="AC1159" t="s">
        <v>8925</v>
      </c>
      <c r="AD1159" t="s">
        <v>8926</v>
      </c>
      <c r="AE1159" s="4" t="s">
        <v>17601</v>
      </c>
      <c r="AF1159" s="14">
        <v>18460000</v>
      </c>
      <c r="AG1159" s="15" t="s">
        <v>19447</v>
      </c>
      <c r="AH1159" t="s">
        <v>17602</v>
      </c>
      <c r="AI1159" t="s">
        <v>17603</v>
      </c>
      <c r="AJ1159" t="s">
        <v>17604</v>
      </c>
      <c r="AK1159" t="s">
        <v>17605</v>
      </c>
      <c r="AL1159" t="s">
        <v>17606</v>
      </c>
      <c r="AM1159" t="s">
        <v>17607</v>
      </c>
      <c r="AN1159" t="s">
        <v>17608</v>
      </c>
      <c r="AO1159" t="s">
        <v>17609</v>
      </c>
      <c r="AP1159" t="s">
        <v>17610</v>
      </c>
      <c r="AQ1159" t="s">
        <v>17611</v>
      </c>
      <c r="AR1159">
        <v>0.49</v>
      </c>
      <c r="AS1159" t="s">
        <v>94</v>
      </c>
      <c r="AT1159">
        <v>0</v>
      </c>
      <c r="AU1159">
        <v>744477.84261201462</v>
      </c>
      <c r="AV1159">
        <v>545225.60153498687</v>
      </c>
      <c r="AW1159">
        <v>7276.8460967977435</v>
      </c>
      <c r="AX1159">
        <v>7276.8460967977435</v>
      </c>
      <c r="AY1159">
        <v>2542.7283590418801</v>
      </c>
      <c r="AZ1159">
        <v>12619.46927</v>
      </c>
      <c r="BA1159">
        <v>5975.3603624260604</v>
      </c>
      <c r="BB1159">
        <v>124.59128779803808</v>
      </c>
      <c r="BC1159">
        <v>40.036819768102539</v>
      </c>
      <c r="BD1159">
        <v>91.245643520254447</v>
      </c>
      <c r="BE1159">
        <v>29.321355038618414</v>
      </c>
      <c r="BF1159">
        <v>631</v>
      </c>
      <c r="BH1159" t="s">
        <v>17612</v>
      </c>
      <c r="BJ1159" s="1"/>
      <c r="BK1159">
        <v>104.01119</v>
      </c>
    </row>
    <row r="1160" spans="1:63" ht="30" x14ac:dyDescent="0.25">
      <c r="A1160">
        <v>9086</v>
      </c>
      <c r="B1160" t="s">
        <v>17613</v>
      </c>
      <c r="C1160" t="s">
        <v>17614</v>
      </c>
      <c r="D1160" t="s">
        <v>17615</v>
      </c>
      <c r="E1160" t="s">
        <v>17616</v>
      </c>
      <c r="F1160" s="1">
        <v>44772</v>
      </c>
      <c r="G1160" s="1">
        <v>44774</v>
      </c>
      <c r="H1160" t="s">
        <v>119</v>
      </c>
      <c r="I1160" t="s">
        <v>616</v>
      </c>
      <c r="J1160" t="s">
        <v>5920</v>
      </c>
      <c r="K1160" t="s">
        <v>100</v>
      </c>
      <c r="L1160" t="s">
        <v>100</v>
      </c>
      <c r="M1160" t="s">
        <v>303</v>
      </c>
      <c r="N1160" t="s">
        <v>10475</v>
      </c>
      <c r="O1160" t="s">
        <v>17617</v>
      </c>
      <c r="P1160" t="s">
        <v>9740</v>
      </c>
      <c r="Q1160" t="s">
        <v>9741</v>
      </c>
      <c r="R1160" t="s">
        <v>7347</v>
      </c>
      <c r="S1160" t="s">
        <v>9742</v>
      </c>
      <c r="T1160" t="s">
        <v>10477</v>
      </c>
      <c r="U1160" t="s">
        <v>10478</v>
      </c>
      <c r="V1160" t="s">
        <v>10392</v>
      </c>
      <c r="W1160" t="s">
        <v>10393</v>
      </c>
      <c r="X1160" t="s">
        <v>10394</v>
      </c>
      <c r="Y1160" t="s">
        <v>1755</v>
      </c>
      <c r="Z1160">
        <v>485</v>
      </c>
      <c r="AA1160" t="s">
        <v>9389</v>
      </c>
      <c r="AB1160" t="s">
        <v>9390</v>
      </c>
      <c r="AC1160" t="s">
        <v>9391</v>
      </c>
      <c r="AD1160" t="s">
        <v>8926</v>
      </c>
      <c r="AE1160" s="4" t="s">
        <v>17618</v>
      </c>
      <c r="AH1160" t="s">
        <v>17619</v>
      </c>
      <c r="AI1160" t="s">
        <v>17620</v>
      </c>
      <c r="AJ1160" t="s">
        <v>17621</v>
      </c>
      <c r="AK1160" t="s">
        <v>17622</v>
      </c>
      <c r="AL1160" t="s">
        <v>17623</v>
      </c>
      <c r="AM1160" t="s">
        <v>17624</v>
      </c>
      <c r="AN1160" t="s">
        <v>17625</v>
      </c>
      <c r="AO1160" t="s">
        <v>17626</v>
      </c>
      <c r="AP1160" t="s">
        <v>17627</v>
      </c>
      <c r="AQ1160" t="s">
        <v>17628</v>
      </c>
      <c r="AR1160">
        <v>0.36</v>
      </c>
      <c r="AS1160" t="s">
        <v>94</v>
      </c>
      <c r="AT1160">
        <v>0</v>
      </c>
      <c r="AU1160">
        <v>53892.894934182419</v>
      </c>
      <c r="AV1160">
        <v>30573.670430385399</v>
      </c>
      <c r="AW1160">
        <v>1876.31628</v>
      </c>
      <c r="AX1160">
        <v>1876.31628</v>
      </c>
      <c r="AZ1160">
        <v>16.30838</v>
      </c>
      <c r="BA1160">
        <v>1809.6810800000001</v>
      </c>
      <c r="BB1160">
        <v>29.780327334903902</v>
      </c>
      <c r="BC1160">
        <v>29.514351596631023</v>
      </c>
      <c r="BD1160">
        <v>16.894507418061419</v>
      </c>
      <c r="BE1160">
        <v>16.743618241030482</v>
      </c>
      <c r="BF1160">
        <v>479</v>
      </c>
      <c r="BH1160" t="s">
        <v>17629</v>
      </c>
      <c r="BI1160">
        <v>5112</v>
      </c>
      <c r="BJ1160" s="1">
        <v>44720</v>
      </c>
      <c r="BK1160">
        <v>16.30838</v>
      </c>
    </row>
    <row r="1161" spans="1:63" ht="16.5" x14ac:dyDescent="0.3">
      <c r="A1161">
        <v>9087</v>
      </c>
      <c r="B1161" t="s">
        <v>17630</v>
      </c>
      <c r="C1161" t="s">
        <v>17631</v>
      </c>
      <c r="D1161" t="s">
        <v>17632</v>
      </c>
      <c r="E1161" t="s">
        <v>17633</v>
      </c>
      <c r="F1161" s="1">
        <v>45444</v>
      </c>
      <c r="G1161" s="1">
        <v>45444</v>
      </c>
      <c r="H1161" t="s">
        <v>615</v>
      </c>
      <c r="I1161" t="s">
        <v>616</v>
      </c>
      <c r="J1161" t="s">
        <v>5920</v>
      </c>
      <c r="K1161" t="s">
        <v>100</v>
      </c>
      <c r="L1161" t="s">
        <v>100</v>
      </c>
      <c r="M1161" t="s">
        <v>120</v>
      </c>
      <c r="N1161" t="s">
        <v>9716</v>
      </c>
      <c r="O1161" t="s">
        <v>17634</v>
      </c>
      <c r="P1161" t="s">
        <v>17635</v>
      </c>
      <c r="Q1161" t="s">
        <v>17636</v>
      </c>
      <c r="R1161" t="s">
        <v>9716</v>
      </c>
      <c r="S1161" t="s">
        <v>17637</v>
      </c>
      <c r="T1161" t="s">
        <v>13266</v>
      </c>
      <c r="U1161" t="s">
        <v>13267</v>
      </c>
      <c r="V1161" t="s">
        <v>10368</v>
      </c>
      <c r="W1161" t="s">
        <v>10369</v>
      </c>
      <c r="X1161" t="s">
        <v>10370</v>
      </c>
      <c r="Y1161" t="s">
        <v>1755</v>
      </c>
      <c r="Z1161">
        <v>471</v>
      </c>
      <c r="AA1161" t="s">
        <v>9086</v>
      </c>
      <c r="AB1161" t="s">
        <v>9087</v>
      </c>
      <c r="AC1161" t="s">
        <v>9088</v>
      </c>
      <c r="AD1161" t="s">
        <v>8926</v>
      </c>
      <c r="AE1161" s="4" t="s">
        <v>17638</v>
      </c>
      <c r="AF1161" s="14">
        <v>2993265</v>
      </c>
      <c r="AG1161" s="15" t="s">
        <v>19447</v>
      </c>
      <c r="AI1161" t="s">
        <v>17639</v>
      </c>
      <c r="AJ1161" t="s">
        <v>17640</v>
      </c>
      <c r="AK1161" t="s">
        <v>17641</v>
      </c>
      <c r="AL1161" t="s">
        <v>17642</v>
      </c>
      <c r="AM1161" t="s">
        <v>17643</v>
      </c>
      <c r="AN1161" t="s">
        <v>17644</v>
      </c>
      <c r="AO1161" t="s">
        <v>17645</v>
      </c>
      <c r="AP1161" t="s">
        <v>17646</v>
      </c>
      <c r="AQ1161" t="s">
        <v>17647</v>
      </c>
      <c r="AR1161">
        <v>0.36</v>
      </c>
      <c r="AS1161" t="s">
        <v>94</v>
      </c>
      <c r="AT1161">
        <v>0</v>
      </c>
      <c r="AU1161">
        <v>53759.00712653323</v>
      </c>
      <c r="AV1161">
        <v>31260.325002786376</v>
      </c>
      <c r="AW1161">
        <v>3164.9982</v>
      </c>
      <c r="AX1161">
        <v>582.04999999999995</v>
      </c>
      <c r="BA1161">
        <v>582.04999999999995</v>
      </c>
      <c r="BB1161">
        <v>92.361493216275633</v>
      </c>
      <c r="BD1161">
        <v>53.70728460233034</v>
      </c>
      <c r="BF1161">
        <v>1149</v>
      </c>
      <c r="BJ1161" s="1"/>
    </row>
    <row r="1162" spans="1:63" ht="30" x14ac:dyDescent="0.25">
      <c r="A1162">
        <v>9088</v>
      </c>
      <c r="B1162" t="s">
        <v>17648</v>
      </c>
      <c r="C1162" t="s">
        <v>17649</v>
      </c>
      <c r="D1162" t="s">
        <v>17650</v>
      </c>
      <c r="E1162" t="s">
        <v>17651</v>
      </c>
      <c r="F1162" s="1">
        <v>44834</v>
      </c>
      <c r="G1162" s="1">
        <v>44864</v>
      </c>
      <c r="H1162" t="s">
        <v>119</v>
      </c>
      <c r="I1162" t="s">
        <v>639</v>
      </c>
      <c r="J1162" t="s">
        <v>5920</v>
      </c>
      <c r="K1162" t="s">
        <v>133</v>
      </c>
      <c r="L1162" t="s">
        <v>100</v>
      </c>
      <c r="M1162" t="s">
        <v>303</v>
      </c>
      <c r="N1162" t="s">
        <v>9382</v>
      </c>
      <c r="O1162" t="s">
        <v>17652</v>
      </c>
      <c r="P1162" t="s">
        <v>9740</v>
      </c>
      <c r="Q1162" t="s">
        <v>9741</v>
      </c>
      <c r="R1162" t="s">
        <v>7347</v>
      </c>
      <c r="S1162" t="s">
        <v>9742</v>
      </c>
      <c r="T1162" t="s">
        <v>10665</v>
      </c>
      <c r="U1162" t="s">
        <v>10666</v>
      </c>
      <c r="V1162" t="s">
        <v>10642</v>
      </c>
      <c r="W1162" t="s">
        <v>10643</v>
      </c>
      <c r="X1162" t="s">
        <v>10644</v>
      </c>
      <c r="Y1162" t="s">
        <v>1755</v>
      </c>
      <c r="Z1162">
        <v>485</v>
      </c>
      <c r="AA1162" t="s">
        <v>9389</v>
      </c>
      <c r="AB1162" t="s">
        <v>9390</v>
      </c>
      <c r="AC1162" t="s">
        <v>9391</v>
      </c>
      <c r="AD1162" t="s">
        <v>8926</v>
      </c>
      <c r="AE1162" s="4" t="s">
        <v>17618</v>
      </c>
      <c r="AH1162" t="s">
        <v>17619</v>
      </c>
      <c r="AI1162" t="s">
        <v>17653</v>
      </c>
      <c r="AJ1162" t="s">
        <v>17621</v>
      </c>
      <c r="AK1162" t="s">
        <v>17622</v>
      </c>
      <c r="AL1162" t="s">
        <v>17623</v>
      </c>
      <c r="AM1162" t="s">
        <v>17624</v>
      </c>
      <c r="AN1162" t="s">
        <v>17625</v>
      </c>
      <c r="AO1162" t="s">
        <v>17626</v>
      </c>
      <c r="AP1162" t="s">
        <v>17627</v>
      </c>
      <c r="AQ1162" t="s">
        <v>17654</v>
      </c>
      <c r="AR1162">
        <v>0.42</v>
      </c>
      <c r="AS1162" t="s">
        <v>94</v>
      </c>
      <c r="AT1162">
        <v>0</v>
      </c>
      <c r="AU1162">
        <v>26867.817901056733</v>
      </c>
      <c r="AV1162">
        <v>15927.393027328531</v>
      </c>
      <c r="AW1162">
        <v>1849.79232</v>
      </c>
      <c r="AX1162">
        <v>1849.79232</v>
      </c>
      <c r="AZ1162">
        <v>17.395610000000001</v>
      </c>
      <c r="BA1162">
        <v>1815.8112000000001</v>
      </c>
      <c r="BB1162">
        <v>14.796592234400103</v>
      </c>
      <c r="BC1162">
        <v>14.656184863865267</v>
      </c>
      <c r="BD1162">
        <v>8.7715028012430665</v>
      </c>
      <c r="BE1162">
        <v>8.6882685251035774</v>
      </c>
      <c r="BF1162">
        <v>569</v>
      </c>
      <c r="BH1162" t="s">
        <v>17655</v>
      </c>
      <c r="BI1162">
        <v>9578</v>
      </c>
      <c r="BJ1162" s="1">
        <v>44690</v>
      </c>
      <c r="BK1162">
        <v>17.395610000000001</v>
      </c>
    </row>
    <row r="1163" spans="1:63" x14ac:dyDescent="0.25">
      <c r="A1163">
        <v>9089</v>
      </c>
      <c r="B1163" t="s">
        <v>17656</v>
      </c>
      <c r="C1163" t="s">
        <v>17657</v>
      </c>
      <c r="F1163" s="1">
        <v>44895</v>
      </c>
      <c r="G1163" s="1">
        <v>44956</v>
      </c>
      <c r="H1163" t="s">
        <v>98</v>
      </c>
      <c r="I1163" t="s">
        <v>616</v>
      </c>
      <c r="K1163" t="s">
        <v>3013</v>
      </c>
      <c r="L1163" t="s">
        <v>3013</v>
      </c>
      <c r="M1163" t="s">
        <v>69</v>
      </c>
      <c r="P1163" t="s">
        <v>9221</v>
      </c>
      <c r="Q1163" t="s">
        <v>9222</v>
      </c>
      <c r="R1163" t="s">
        <v>9198</v>
      </c>
      <c r="S1163" t="s">
        <v>9223</v>
      </c>
      <c r="T1163" t="s">
        <v>10390</v>
      </c>
      <c r="U1163" t="s">
        <v>10391</v>
      </c>
      <c r="V1163" t="s">
        <v>10392</v>
      </c>
      <c r="W1163" t="s">
        <v>10393</v>
      </c>
      <c r="X1163" t="s">
        <v>10394</v>
      </c>
      <c r="Y1163" t="s">
        <v>1755</v>
      </c>
      <c r="Z1163">
        <v>471</v>
      </c>
      <c r="AA1163" t="s">
        <v>9086</v>
      </c>
      <c r="AB1163" t="s">
        <v>9087</v>
      </c>
      <c r="AC1163" t="s">
        <v>9088</v>
      </c>
      <c r="AD1163" t="s">
        <v>8926</v>
      </c>
      <c r="AE1163" s="4"/>
      <c r="AI1163" t="s">
        <v>17658</v>
      </c>
      <c r="AQ1163" t="s">
        <v>17659</v>
      </c>
      <c r="AR1163">
        <v>0</v>
      </c>
      <c r="AS1163" t="s">
        <v>94</v>
      </c>
      <c r="AT1163">
        <v>0</v>
      </c>
      <c r="AU1163">
        <v>0</v>
      </c>
      <c r="AV1163">
        <v>0</v>
      </c>
      <c r="AW1163">
        <v>26.930399999999999</v>
      </c>
      <c r="BF1163">
        <v>661</v>
      </c>
      <c r="BJ1163" s="1"/>
    </row>
    <row r="1164" spans="1:63" x14ac:dyDescent="0.25">
      <c r="A1164">
        <v>9090</v>
      </c>
      <c r="B1164" t="s">
        <v>17660</v>
      </c>
      <c r="C1164" t="s">
        <v>17661</v>
      </c>
      <c r="D1164" t="s">
        <v>17662</v>
      </c>
      <c r="E1164" t="s">
        <v>17663</v>
      </c>
      <c r="F1164" s="1">
        <v>44925</v>
      </c>
      <c r="G1164" s="1">
        <v>45107</v>
      </c>
      <c r="H1164" t="s">
        <v>615</v>
      </c>
      <c r="I1164" t="s">
        <v>616</v>
      </c>
      <c r="J1164" t="s">
        <v>5920</v>
      </c>
      <c r="K1164" t="s">
        <v>99</v>
      </c>
      <c r="L1164" t="s">
        <v>100</v>
      </c>
      <c r="M1164" t="s">
        <v>69</v>
      </c>
      <c r="N1164" t="s">
        <v>9813</v>
      </c>
      <c r="P1164" t="s">
        <v>9221</v>
      </c>
      <c r="Q1164" t="s">
        <v>9222</v>
      </c>
      <c r="R1164" t="s">
        <v>9198</v>
      </c>
      <c r="S1164" t="s">
        <v>9223</v>
      </c>
      <c r="T1164" t="s">
        <v>10390</v>
      </c>
      <c r="U1164" t="s">
        <v>10391</v>
      </c>
      <c r="V1164" t="s">
        <v>10392</v>
      </c>
      <c r="W1164" t="s">
        <v>10393</v>
      </c>
      <c r="X1164" t="s">
        <v>10394</v>
      </c>
      <c r="Y1164" t="s">
        <v>1755</v>
      </c>
      <c r="Z1164">
        <v>486</v>
      </c>
      <c r="AA1164" t="s">
        <v>9202</v>
      </c>
      <c r="AB1164" t="s">
        <v>9203</v>
      </c>
      <c r="AC1164" t="s">
        <v>9204</v>
      </c>
      <c r="AD1164" t="s">
        <v>8926</v>
      </c>
      <c r="AE1164" s="4" t="s">
        <v>17664</v>
      </c>
      <c r="AH1164" t="s">
        <v>17665</v>
      </c>
      <c r="AI1164" t="s">
        <v>17666</v>
      </c>
      <c r="AJ1164" t="s">
        <v>17667</v>
      </c>
      <c r="AK1164" t="s">
        <v>17668</v>
      </c>
      <c r="AL1164" t="s">
        <v>17669</v>
      </c>
      <c r="AM1164" t="s">
        <v>17670</v>
      </c>
      <c r="AN1164" t="s">
        <v>17671</v>
      </c>
      <c r="AO1164" t="s">
        <v>17672</v>
      </c>
      <c r="AP1164" t="s">
        <v>17673</v>
      </c>
      <c r="AQ1164" t="s">
        <v>17674</v>
      </c>
      <c r="AR1164">
        <v>0.3</v>
      </c>
      <c r="AS1164" t="s">
        <v>94</v>
      </c>
      <c r="AT1164">
        <v>0</v>
      </c>
      <c r="AU1164">
        <v>169753.55630281879</v>
      </c>
      <c r="AV1164">
        <v>90346.609151020835</v>
      </c>
      <c r="AW1164">
        <v>3275.50128</v>
      </c>
      <c r="AX1164">
        <v>3275.50128</v>
      </c>
      <c r="BA1164">
        <v>3271.9105599999998</v>
      </c>
      <c r="BB1164">
        <v>51.882089436704767</v>
      </c>
      <c r="BD1164">
        <v>27.612799156411182</v>
      </c>
      <c r="BF1164">
        <v>812</v>
      </c>
      <c r="BI1164">
        <v>5533</v>
      </c>
      <c r="BJ1164" s="1">
        <v>44911</v>
      </c>
    </row>
    <row r="1165" spans="1:63" ht="90.75" x14ac:dyDescent="0.3">
      <c r="A1165">
        <v>9091</v>
      </c>
      <c r="B1165" t="s">
        <v>17675</v>
      </c>
      <c r="C1165" t="s">
        <v>17676</v>
      </c>
      <c r="D1165" t="s">
        <v>17677</v>
      </c>
      <c r="E1165" t="s">
        <v>17678</v>
      </c>
      <c r="F1165" s="1">
        <v>45291</v>
      </c>
      <c r="G1165" s="1">
        <v>45657</v>
      </c>
      <c r="H1165" t="s">
        <v>615</v>
      </c>
      <c r="I1165" t="s">
        <v>515</v>
      </c>
      <c r="J1165" t="s">
        <v>3739</v>
      </c>
      <c r="K1165" t="s">
        <v>120</v>
      </c>
      <c r="L1165" t="s">
        <v>99</v>
      </c>
      <c r="M1165" t="s">
        <v>303</v>
      </c>
      <c r="N1165" t="s">
        <v>1661</v>
      </c>
      <c r="O1165" t="s">
        <v>17679</v>
      </c>
      <c r="P1165" t="s">
        <v>5641</v>
      </c>
      <c r="Q1165" t="s">
        <v>5642</v>
      </c>
      <c r="R1165" t="s">
        <v>1664</v>
      </c>
      <c r="S1165" t="s">
        <v>5643</v>
      </c>
      <c r="T1165" t="s">
        <v>5603</v>
      </c>
      <c r="U1165" t="s">
        <v>5604</v>
      </c>
      <c r="V1165" t="s">
        <v>2344</v>
      </c>
      <c r="W1165" t="s">
        <v>2345</v>
      </c>
      <c r="X1165" t="s">
        <v>2346</v>
      </c>
      <c r="Y1165" t="s">
        <v>1671</v>
      </c>
      <c r="Z1165">
        <v>470</v>
      </c>
      <c r="AA1165" t="s">
        <v>1672</v>
      </c>
      <c r="AB1165" t="s">
        <v>1673</v>
      </c>
      <c r="AC1165" t="s">
        <v>1674</v>
      </c>
      <c r="AD1165" t="s">
        <v>1675</v>
      </c>
      <c r="AE1165" s="4" t="s">
        <v>17680</v>
      </c>
      <c r="AF1165" s="14">
        <v>30000000</v>
      </c>
      <c r="AG1165" s="15" t="s">
        <v>19447</v>
      </c>
      <c r="AH1165" t="s">
        <v>17681</v>
      </c>
      <c r="AI1165" t="s">
        <v>17682</v>
      </c>
      <c r="AJ1165" t="s">
        <v>17683</v>
      </c>
      <c r="AK1165" t="s">
        <v>17684</v>
      </c>
      <c r="AL1165" t="s">
        <v>17685</v>
      </c>
      <c r="AM1165" t="s">
        <v>17686</v>
      </c>
      <c r="AN1165" t="s">
        <v>17687</v>
      </c>
      <c r="AO1165" t="s">
        <v>17688</v>
      </c>
      <c r="AP1165" t="s">
        <v>17689</v>
      </c>
      <c r="AQ1165" t="s">
        <v>17690</v>
      </c>
      <c r="AR1165">
        <v>0.1</v>
      </c>
      <c r="AS1165" t="s">
        <v>94</v>
      </c>
      <c r="AT1165">
        <v>0</v>
      </c>
      <c r="AU1165">
        <v>347404.50692259503</v>
      </c>
      <c r="AV1165">
        <v>88133.94436735817</v>
      </c>
      <c r="AW1165">
        <v>10001.92</v>
      </c>
      <c r="BF1165">
        <v>1362</v>
      </c>
      <c r="BJ1165" s="1"/>
    </row>
    <row r="1166" spans="1:63" x14ac:dyDescent="0.25">
      <c r="A1166">
        <v>9092</v>
      </c>
      <c r="B1166" t="s">
        <v>17691</v>
      </c>
      <c r="C1166" t="s">
        <v>17692</v>
      </c>
      <c r="D1166" t="s">
        <v>17693</v>
      </c>
      <c r="E1166" t="s">
        <v>17694</v>
      </c>
      <c r="F1166" s="1">
        <v>44531</v>
      </c>
      <c r="G1166" s="1">
        <v>44591</v>
      </c>
      <c r="H1166" t="s">
        <v>119</v>
      </c>
      <c r="I1166" t="s">
        <v>66</v>
      </c>
      <c r="J1166" t="s">
        <v>5696</v>
      </c>
      <c r="K1166" t="s">
        <v>120</v>
      </c>
      <c r="L1166" t="s">
        <v>303</v>
      </c>
      <c r="M1166" t="s">
        <v>69</v>
      </c>
      <c r="O1166" t="s">
        <v>17695</v>
      </c>
      <c r="P1166" t="s">
        <v>5135</v>
      </c>
      <c r="Q1166" t="s">
        <v>5136</v>
      </c>
      <c r="R1166" t="s">
        <v>5137</v>
      </c>
      <c r="S1166" t="s">
        <v>5138</v>
      </c>
      <c r="T1166" t="s">
        <v>5809</v>
      </c>
      <c r="U1166" t="s">
        <v>5810</v>
      </c>
      <c r="V1166" t="s">
        <v>5700</v>
      </c>
      <c r="W1166" t="s">
        <v>5701</v>
      </c>
      <c r="X1166" t="s">
        <v>5702</v>
      </c>
      <c r="Y1166" t="s">
        <v>5703</v>
      </c>
      <c r="Z1166">
        <v>470</v>
      </c>
      <c r="AA1166" t="s">
        <v>1672</v>
      </c>
      <c r="AB1166" t="s">
        <v>1673</v>
      </c>
      <c r="AC1166" t="s">
        <v>1674</v>
      </c>
      <c r="AD1166" t="s">
        <v>1675</v>
      </c>
      <c r="AE1166" s="4" t="s">
        <v>2830</v>
      </c>
      <c r="AI1166" t="s">
        <v>17696</v>
      </c>
      <c r="AJ1166" t="s">
        <v>17697</v>
      </c>
      <c r="AK1166" t="s">
        <v>17698</v>
      </c>
      <c r="AL1166" t="s">
        <v>17699</v>
      </c>
      <c r="AN1166" t="s">
        <v>17700</v>
      </c>
      <c r="AP1166" t="s">
        <v>17701</v>
      </c>
      <c r="AQ1166" t="s">
        <v>17702</v>
      </c>
      <c r="AR1166">
        <v>0.06</v>
      </c>
      <c r="AS1166" t="s">
        <v>154</v>
      </c>
      <c r="AT1166">
        <v>1</v>
      </c>
      <c r="AU1166">
        <v>89150.702855737312</v>
      </c>
      <c r="AV1166">
        <v>13519.3871240435</v>
      </c>
      <c r="AW1166">
        <v>170.64548165333326</v>
      </c>
      <c r="AX1166">
        <v>170.64548165333326</v>
      </c>
      <c r="BA1166">
        <v>142.23909365333327</v>
      </c>
      <c r="BB1166">
        <v>626.76652786481054</v>
      </c>
      <c r="BD1166">
        <v>95.04691556171683</v>
      </c>
      <c r="BF1166">
        <v>296</v>
      </c>
      <c r="BH1166" t="s">
        <v>17703</v>
      </c>
      <c r="BJ1166" s="1"/>
    </row>
    <row r="1167" spans="1:63" x14ac:dyDescent="0.25">
      <c r="A1167">
        <v>9093</v>
      </c>
      <c r="B1167" t="s">
        <v>17704</v>
      </c>
      <c r="C1167" t="s">
        <v>17705</v>
      </c>
      <c r="D1167" t="s">
        <v>17706</v>
      </c>
      <c r="E1167" t="s">
        <v>17707</v>
      </c>
      <c r="F1167" s="1">
        <v>44377</v>
      </c>
      <c r="G1167" s="1">
        <v>44742</v>
      </c>
      <c r="H1167" t="s">
        <v>119</v>
      </c>
      <c r="I1167" t="s">
        <v>66</v>
      </c>
      <c r="K1167" t="s">
        <v>99</v>
      </c>
      <c r="L1167" t="s">
        <v>99</v>
      </c>
      <c r="M1167" t="s">
        <v>120</v>
      </c>
      <c r="N1167" t="s">
        <v>6939</v>
      </c>
      <c r="O1167" t="s">
        <v>17708</v>
      </c>
      <c r="P1167" t="s">
        <v>17709</v>
      </c>
      <c r="Q1167" t="s">
        <v>17710</v>
      </c>
      <c r="R1167" t="s">
        <v>518</v>
      </c>
      <c r="S1167" t="s">
        <v>17711</v>
      </c>
      <c r="T1167" t="s">
        <v>7241</v>
      </c>
      <c r="U1167" t="s">
        <v>7242</v>
      </c>
      <c r="V1167" t="s">
        <v>6778</v>
      </c>
      <c r="W1167" t="s">
        <v>6779</v>
      </c>
      <c r="Z1167">
        <v>483</v>
      </c>
      <c r="AA1167" t="s">
        <v>201</v>
      </c>
      <c r="AB1167" t="s">
        <v>202</v>
      </c>
      <c r="AC1167" t="s">
        <v>203</v>
      </c>
      <c r="AD1167" t="s">
        <v>82</v>
      </c>
      <c r="AE1167" s="4" t="s">
        <v>17712</v>
      </c>
      <c r="AH1167" t="s">
        <v>17713</v>
      </c>
      <c r="AI1167" t="s">
        <v>17714</v>
      </c>
      <c r="AJ1167" t="s">
        <v>17715</v>
      </c>
      <c r="AK1167" t="s">
        <v>17716</v>
      </c>
      <c r="AL1167" t="s">
        <v>17717</v>
      </c>
      <c r="AM1167" t="s">
        <v>17718</v>
      </c>
      <c r="AN1167" t="s">
        <v>17719</v>
      </c>
      <c r="AO1167" t="s">
        <v>17720</v>
      </c>
      <c r="AP1167" t="s">
        <v>17721</v>
      </c>
      <c r="AQ1167" t="s">
        <v>17722</v>
      </c>
      <c r="AR1167">
        <v>0.25</v>
      </c>
      <c r="AS1167" t="s">
        <v>94</v>
      </c>
      <c r="AT1167">
        <v>0</v>
      </c>
      <c r="AU1167">
        <v>186004.09567176949</v>
      </c>
      <c r="AV1167">
        <v>79853.066390671258</v>
      </c>
      <c r="AW1167">
        <v>409.93020000000001</v>
      </c>
      <c r="AY1167">
        <v>520.17358173899606</v>
      </c>
      <c r="AZ1167">
        <v>518.15279899999996</v>
      </c>
      <c r="BF1167">
        <v>447</v>
      </c>
      <c r="BH1167" t="s">
        <v>17723</v>
      </c>
      <c r="BJ1167" s="1"/>
      <c r="BK1167">
        <v>29.265979999999999</v>
      </c>
    </row>
    <row r="1168" spans="1:63" ht="30" x14ac:dyDescent="0.25">
      <c r="A1168">
        <v>9095</v>
      </c>
      <c r="B1168" t="s">
        <v>17724</v>
      </c>
      <c r="C1168" t="s">
        <v>17725</v>
      </c>
      <c r="D1168" t="s">
        <v>17726</v>
      </c>
      <c r="E1168" t="s">
        <v>17727</v>
      </c>
      <c r="F1168" s="1">
        <v>44895</v>
      </c>
      <c r="G1168" s="1">
        <v>45044</v>
      </c>
      <c r="H1168" t="s">
        <v>119</v>
      </c>
      <c r="I1168" t="s">
        <v>66</v>
      </c>
      <c r="J1168" t="s">
        <v>5920</v>
      </c>
      <c r="K1168" t="s">
        <v>133</v>
      </c>
      <c r="L1168" t="s">
        <v>100</v>
      </c>
      <c r="M1168" t="s">
        <v>69</v>
      </c>
      <c r="N1168" t="s">
        <v>9271</v>
      </c>
      <c r="P1168" t="s">
        <v>17728</v>
      </c>
      <c r="Q1168" t="s">
        <v>17729</v>
      </c>
      <c r="R1168" t="s">
        <v>9082</v>
      </c>
      <c r="S1168" t="s">
        <v>17730</v>
      </c>
      <c r="T1168" t="s">
        <v>9276</v>
      </c>
      <c r="U1168" t="s">
        <v>9277</v>
      </c>
      <c r="V1168" t="s">
        <v>9173</v>
      </c>
      <c r="W1168" t="s">
        <v>9174</v>
      </c>
      <c r="X1168" t="s">
        <v>9175</v>
      </c>
      <c r="Y1168" t="s">
        <v>1755</v>
      </c>
      <c r="Z1168">
        <v>471</v>
      </c>
      <c r="AA1168" t="s">
        <v>9086</v>
      </c>
      <c r="AB1168" t="s">
        <v>9087</v>
      </c>
      <c r="AC1168" t="s">
        <v>9088</v>
      </c>
      <c r="AD1168" t="s">
        <v>8926</v>
      </c>
      <c r="AE1168" s="4" t="s">
        <v>17731</v>
      </c>
      <c r="AH1168" t="s">
        <v>17732</v>
      </c>
      <c r="AI1168" t="s">
        <v>17733</v>
      </c>
      <c r="AJ1168" t="s">
        <v>17734</v>
      </c>
      <c r="AK1168" t="s">
        <v>17735</v>
      </c>
      <c r="AL1168" t="s">
        <v>17736</v>
      </c>
      <c r="AM1168" t="s">
        <v>17737</v>
      </c>
      <c r="AN1168" t="s">
        <v>17738</v>
      </c>
      <c r="AO1168" t="s">
        <v>17739</v>
      </c>
      <c r="AP1168" t="s">
        <v>17740</v>
      </c>
      <c r="AQ1168" t="s">
        <v>17741</v>
      </c>
      <c r="AR1168">
        <v>0.42</v>
      </c>
      <c r="AS1168" t="s">
        <v>94</v>
      </c>
      <c r="AT1168">
        <v>0</v>
      </c>
      <c r="AU1168">
        <v>58876.514752273113</v>
      </c>
      <c r="AV1168">
        <v>36799.393207369336</v>
      </c>
      <c r="AW1168">
        <v>846.66456165333318</v>
      </c>
      <c r="AX1168">
        <v>846.66456165333318</v>
      </c>
      <c r="AY1168">
        <v>1316.820885195659</v>
      </c>
      <c r="AZ1168">
        <v>4375.5613549999998</v>
      </c>
      <c r="BA1168">
        <v>817.07109365333315</v>
      </c>
      <c r="BB1168">
        <v>72.058007203536221</v>
      </c>
      <c r="BC1168">
        <v>11.338471446701806</v>
      </c>
      <c r="BD1168">
        <v>45.03817781979027</v>
      </c>
      <c r="BE1168">
        <v>7.086847292053756</v>
      </c>
      <c r="BF1168">
        <v>749</v>
      </c>
      <c r="BH1168" t="s">
        <v>17742</v>
      </c>
      <c r="BJ1168" s="1"/>
      <c r="BK1168">
        <v>15.191090000000001</v>
      </c>
    </row>
    <row r="1169" spans="1:63" ht="30" x14ac:dyDescent="0.25">
      <c r="A1169">
        <v>9096</v>
      </c>
      <c r="B1169" t="s">
        <v>17743</v>
      </c>
      <c r="C1169" t="s">
        <v>17744</v>
      </c>
      <c r="D1169" t="s">
        <v>17745</v>
      </c>
      <c r="E1169" t="s">
        <v>17746</v>
      </c>
      <c r="F1169" s="1">
        <v>44981</v>
      </c>
      <c r="G1169" s="1">
        <v>44984</v>
      </c>
      <c r="H1169" t="s">
        <v>119</v>
      </c>
      <c r="I1169" t="s">
        <v>639</v>
      </c>
      <c r="J1169" t="s">
        <v>11031</v>
      </c>
      <c r="K1169" t="s">
        <v>133</v>
      </c>
      <c r="L1169" t="s">
        <v>133</v>
      </c>
      <c r="N1169" t="s">
        <v>10794</v>
      </c>
      <c r="O1169" t="s">
        <v>17747</v>
      </c>
      <c r="P1169" t="s">
        <v>17748</v>
      </c>
      <c r="Q1169" t="s">
        <v>17749</v>
      </c>
      <c r="R1169" t="s">
        <v>9169</v>
      </c>
      <c r="S1169" t="s">
        <v>17750</v>
      </c>
      <c r="T1169" t="s">
        <v>10799</v>
      </c>
      <c r="U1169" t="s">
        <v>10800</v>
      </c>
      <c r="V1169" t="s">
        <v>10801</v>
      </c>
      <c r="W1169" t="s">
        <v>10802</v>
      </c>
      <c r="X1169" t="s">
        <v>10803</v>
      </c>
      <c r="Y1169" t="s">
        <v>1755</v>
      </c>
      <c r="Z1169">
        <v>484</v>
      </c>
      <c r="AA1169" t="s">
        <v>9176</v>
      </c>
      <c r="AB1169" t="s">
        <v>9177</v>
      </c>
      <c r="AC1169" t="s">
        <v>9178</v>
      </c>
      <c r="AD1169" t="s">
        <v>8926</v>
      </c>
      <c r="AE1169" s="4" t="s">
        <v>17751</v>
      </c>
      <c r="AH1169" t="s">
        <v>17752</v>
      </c>
      <c r="AI1169" t="s">
        <v>17753</v>
      </c>
      <c r="AJ1169" t="s">
        <v>11039</v>
      </c>
      <c r="AK1169" t="s">
        <v>17754</v>
      </c>
      <c r="AL1169" t="s">
        <v>17755</v>
      </c>
      <c r="AM1169" t="s">
        <v>17756</v>
      </c>
      <c r="AN1169" t="s">
        <v>17757</v>
      </c>
      <c r="AO1169" t="s">
        <v>17758</v>
      </c>
      <c r="AP1169" t="s">
        <v>11045</v>
      </c>
      <c r="AQ1169" t="s">
        <v>17759</v>
      </c>
      <c r="AR1169">
        <v>0.49</v>
      </c>
      <c r="AS1169" t="s">
        <v>94</v>
      </c>
      <c r="AT1169">
        <v>0</v>
      </c>
      <c r="AU1169">
        <v>199567.07839298196</v>
      </c>
      <c r="AV1169">
        <v>141124.02698622583</v>
      </c>
      <c r="AW1169">
        <v>9251.0249000000003</v>
      </c>
      <c r="AX1169">
        <v>9251.0249000000003</v>
      </c>
      <c r="BA1169">
        <v>8160.7128999999995</v>
      </c>
      <c r="BB1169">
        <v>24.454613320973703</v>
      </c>
      <c r="BD1169">
        <v>17.293100335171186</v>
      </c>
      <c r="BF1169">
        <v>689</v>
      </c>
      <c r="BI1169">
        <v>10110</v>
      </c>
      <c r="BJ1169" s="1">
        <v>44403</v>
      </c>
    </row>
    <row r="1170" spans="1:63" ht="45" x14ac:dyDescent="0.25">
      <c r="A1170">
        <v>9097</v>
      </c>
      <c r="B1170" t="s">
        <v>17760</v>
      </c>
      <c r="C1170" t="s">
        <v>17761</v>
      </c>
      <c r="D1170" t="s">
        <v>17762</v>
      </c>
      <c r="E1170" t="s">
        <v>17763</v>
      </c>
      <c r="F1170" s="1">
        <v>44804</v>
      </c>
      <c r="G1170" s="1">
        <v>44868</v>
      </c>
      <c r="H1170" t="s">
        <v>615</v>
      </c>
      <c r="I1170" t="s">
        <v>515</v>
      </c>
      <c r="K1170" t="s">
        <v>99</v>
      </c>
      <c r="L1170" t="s">
        <v>99</v>
      </c>
      <c r="M1170" t="s">
        <v>120</v>
      </c>
      <c r="N1170" t="s">
        <v>2869</v>
      </c>
      <c r="O1170" t="s">
        <v>17764</v>
      </c>
      <c r="P1170" t="s">
        <v>3629</v>
      </c>
      <c r="Q1170" t="s">
        <v>3630</v>
      </c>
      <c r="R1170" t="s">
        <v>676</v>
      </c>
      <c r="S1170" t="s">
        <v>3631</v>
      </c>
      <c r="T1170" t="s">
        <v>3632</v>
      </c>
      <c r="U1170" t="s">
        <v>3633</v>
      </c>
      <c r="V1170" t="s">
        <v>2773</v>
      </c>
      <c r="W1170" t="s">
        <v>2774</v>
      </c>
      <c r="X1170" t="s">
        <v>2775</v>
      </c>
      <c r="Y1170" t="s">
        <v>1671</v>
      </c>
      <c r="Z1170">
        <v>465</v>
      </c>
      <c r="AA1170" t="s">
        <v>1707</v>
      </c>
      <c r="AB1170" t="s">
        <v>1708</v>
      </c>
      <c r="AC1170" t="s">
        <v>1709</v>
      </c>
      <c r="AD1170" t="s">
        <v>1675</v>
      </c>
      <c r="AE1170" s="4" t="s">
        <v>17765</v>
      </c>
      <c r="AI1170" t="s">
        <v>17766</v>
      </c>
      <c r="AJ1170" t="s">
        <v>17767</v>
      </c>
      <c r="AK1170" t="s">
        <v>17768</v>
      </c>
      <c r="AL1170" t="s">
        <v>17769</v>
      </c>
      <c r="AM1170" t="s">
        <v>6603</v>
      </c>
      <c r="AN1170" t="s">
        <v>17770</v>
      </c>
      <c r="AP1170" t="s">
        <v>17771</v>
      </c>
      <c r="AQ1170" t="s">
        <v>17772</v>
      </c>
      <c r="AR1170">
        <v>0.25</v>
      </c>
      <c r="AS1170" t="s">
        <v>94</v>
      </c>
      <c r="AT1170">
        <v>0</v>
      </c>
      <c r="AU1170">
        <v>0</v>
      </c>
      <c r="AV1170">
        <v>0</v>
      </c>
      <c r="AW1170">
        <v>1107.9000000000001</v>
      </c>
      <c r="BF1170">
        <v>573</v>
      </c>
      <c r="BJ1170" s="1"/>
    </row>
    <row r="1171" spans="1:63" ht="45" x14ac:dyDescent="0.25">
      <c r="A1171">
        <v>9099</v>
      </c>
      <c r="B1171" t="s">
        <v>17773</v>
      </c>
      <c r="C1171" t="s">
        <v>17774</v>
      </c>
      <c r="D1171" t="s">
        <v>17775</v>
      </c>
      <c r="E1171" t="s">
        <v>9715</v>
      </c>
      <c r="F1171" s="1">
        <v>44561</v>
      </c>
      <c r="G1171" s="1">
        <v>44561</v>
      </c>
      <c r="H1171" t="s">
        <v>615</v>
      </c>
      <c r="I1171" t="s">
        <v>639</v>
      </c>
      <c r="J1171" t="s">
        <v>5920</v>
      </c>
      <c r="K1171" t="s">
        <v>133</v>
      </c>
      <c r="L1171" t="s">
        <v>100</v>
      </c>
      <c r="M1171" t="s">
        <v>303</v>
      </c>
      <c r="P1171" t="s">
        <v>17776</v>
      </c>
      <c r="Q1171" t="s">
        <v>17777</v>
      </c>
      <c r="R1171" t="s">
        <v>9082</v>
      </c>
      <c r="S1171" t="s">
        <v>17778</v>
      </c>
      <c r="T1171" t="s">
        <v>9720</v>
      </c>
      <c r="U1171" t="s">
        <v>9721</v>
      </c>
      <c r="V1171" t="s">
        <v>9722</v>
      </c>
      <c r="W1171" t="s">
        <v>9723</v>
      </c>
      <c r="X1171" t="s">
        <v>9724</v>
      </c>
      <c r="Y1171" t="s">
        <v>109</v>
      </c>
      <c r="Z1171">
        <v>471</v>
      </c>
      <c r="AA1171" t="s">
        <v>9086</v>
      </c>
      <c r="AB1171" t="s">
        <v>9087</v>
      </c>
      <c r="AC1171" t="s">
        <v>9088</v>
      </c>
      <c r="AD1171" t="s">
        <v>8926</v>
      </c>
      <c r="AE1171" s="4" t="s">
        <v>9725</v>
      </c>
      <c r="AH1171" t="s">
        <v>9726</v>
      </c>
      <c r="AI1171" t="s">
        <v>9727</v>
      </c>
      <c r="AJ1171" t="s">
        <v>9728</v>
      </c>
      <c r="AK1171" t="s">
        <v>9729</v>
      </c>
      <c r="AL1171" t="s">
        <v>9730</v>
      </c>
      <c r="AM1171" t="s">
        <v>9731</v>
      </c>
      <c r="AN1171" t="s">
        <v>9732</v>
      </c>
      <c r="AO1171" t="s">
        <v>9733</v>
      </c>
      <c r="AP1171" t="s">
        <v>9734</v>
      </c>
      <c r="AQ1171" t="s">
        <v>9735</v>
      </c>
      <c r="AR1171">
        <v>0.42</v>
      </c>
      <c r="AS1171" t="s">
        <v>94</v>
      </c>
      <c r="AT1171">
        <v>0</v>
      </c>
      <c r="AU1171">
        <v>25033.761147819856</v>
      </c>
      <c r="AV1171">
        <v>15859.433700491212</v>
      </c>
      <c r="AW1171">
        <v>831.97014019999995</v>
      </c>
      <c r="BF1171">
        <v>266</v>
      </c>
      <c r="BJ1171" s="1"/>
    </row>
    <row r="1172" spans="1:63" x14ac:dyDescent="0.25">
      <c r="A1172">
        <v>9100</v>
      </c>
      <c r="B1172" t="s">
        <v>17779</v>
      </c>
      <c r="C1172" t="s">
        <v>17780</v>
      </c>
      <c r="D1172" t="s">
        <v>17781</v>
      </c>
      <c r="E1172" t="s">
        <v>17782</v>
      </c>
      <c r="F1172" s="1">
        <v>45625</v>
      </c>
      <c r="G1172" s="1">
        <v>46353</v>
      </c>
      <c r="H1172" t="s">
        <v>615</v>
      </c>
      <c r="I1172" t="s">
        <v>66</v>
      </c>
      <c r="K1172" t="s">
        <v>100</v>
      </c>
      <c r="L1172" t="s">
        <v>303</v>
      </c>
      <c r="M1172" t="s">
        <v>303</v>
      </c>
      <c r="N1172" t="s">
        <v>7284</v>
      </c>
      <c r="O1172" t="s">
        <v>17783</v>
      </c>
      <c r="P1172" t="s">
        <v>7407</v>
      </c>
      <c r="Q1172" t="s">
        <v>7408</v>
      </c>
      <c r="R1172" t="s">
        <v>428</v>
      </c>
      <c r="S1172" t="s">
        <v>7409</v>
      </c>
      <c r="T1172" t="s">
        <v>7288</v>
      </c>
      <c r="U1172" t="s">
        <v>7289</v>
      </c>
      <c r="V1172" t="s">
        <v>666</v>
      </c>
      <c r="W1172" t="s">
        <v>667</v>
      </c>
      <c r="Z1172">
        <v>483</v>
      </c>
      <c r="AA1172" t="s">
        <v>201</v>
      </c>
      <c r="AB1172" t="s">
        <v>202</v>
      </c>
      <c r="AC1172" t="s">
        <v>203</v>
      </c>
      <c r="AD1172" t="s">
        <v>82</v>
      </c>
      <c r="AE1172" s="4" t="s">
        <v>17784</v>
      </c>
      <c r="AH1172" t="s">
        <v>17785</v>
      </c>
      <c r="AI1172" t="s">
        <v>17786</v>
      </c>
      <c r="AJ1172" t="s">
        <v>17787</v>
      </c>
      <c r="AK1172" t="s">
        <v>17788</v>
      </c>
      <c r="AL1172" t="s">
        <v>17789</v>
      </c>
      <c r="AM1172" t="s">
        <v>17790</v>
      </c>
      <c r="AN1172" t="s">
        <v>17791</v>
      </c>
      <c r="AO1172" t="s">
        <v>17792</v>
      </c>
      <c r="AP1172" t="s">
        <v>17793</v>
      </c>
      <c r="AQ1172" t="s">
        <v>17794</v>
      </c>
      <c r="AR1172">
        <v>0.18</v>
      </c>
      <c r="AS1172" t="s">
        <v>154</v>
      </c>
      <c r="AT1172">
        <v>2</v>
      </c>
      <c r="AU1172">
        <v>119654.00752235373</v>
      </c>
      <c r="AV1172">
        <v>35173.977266809503</v>
      </c>
      <c r="AW1172">
        <v>4166.0896000000002</v>
      </c>
      <c r="AY1172">
        <v>323.25802664824255</v>
      </c>
      <c r="AZ1172">
        <v>3943.9583799999991</v>
      </c>
      <c r="BF1172">
        <v>2058</v>
      </c>
      <c r="BJ1172" s="1"/>
    </row>
    <row r="1173" spans="1:63" x14ac:dyDescent="0.25">
      <c r="A1173">
        <v>9101</v>
      </c>
      <c r="B1173" t="s">
        <v>17795</v>
      </c>
      <c r="C1173" t="s">
        <v>17796</v>
      </c>
      <c r="D1173" t="s">
        <v>17797</v>
      </c>
      <c r="E1173" t="s">
        <v>17798</v>
      </c>
      <c r="F1173" s="1">
        <v>45107</v>
      </c>
      <c r="G1173" s="1">
        <v>45199</v>
      </c>
      <c r="H1173" t="s">
        <v>98</v>
      </c>
      <c r="I1173" t="s">
        <v>616</v>
      </c>
      <c r="J1173" t="s">
        <v>2811</v>
      </c>
      <c r="K1173" t="s">
        <v>3013</v>
      </c>
      <c r="L1173" t="s">
        <v>3013</v>
      </c>
      <c r="N1173" t="s">
        <v>17799</v>
      </c>
      <c r="P1173" t="s">
        <v>11913</v>
      </c>
      <c r="Q1173" t="s">
        <v>11914</v>
      </c>
      <c r="R1173" t="s">
        <v>6435</v>
      </c>
      <c r="S1173" t="s">
        <v>11915</v>
      </c>
      <c r="T1173" t="s">
        <v>11787</v>
      </c>
      <c r="U1173" t="s">
        <v>11788</v>
      </c>
      <c r="V1173" t="s">
        <v>6651</v>
      </c>
      <c r="W1173" t="s">
        <v>6652</v>
      </c>
      <c r="Z1173">
        <v>483</v>
      </c>
      <c r="AA1173" t="s">
        <v>201</v>
      </c>
      <c r="AB1173" t="s">
        <v>202</v>
      </c>
      <c r="AC1173" t="s">
        <v>203</v>
      </c>
      <c r="AD1173" t="s">
        <v>82</v>
      </c>
      <c r="AE1173" s="4"/>
      <c r="AR1173">
        <v>0</v>
      </c>
      <c r="AS1173" t="s">
        <v>94</v>
      </c>
      <c r="AT1173">
        <v>0</v>
      </c>
      <c r="AU1173">
        <v>0</v>
      </c>
      <c r="AV1173">
        <v>0</v>
      </c>
      <c r="BF1173">
        <v>904</v>
      </c>
      <c r="BJ1173" s="1"/>
    </row>
    <row r="1174" spans="1:63" ht="90.75" x14ac:dyDescent="0.3">
      <c r="A1174">
        <v>9102</v>
      </c>
      <c r="B1174" t="s">
        <v>17800</v>
      </c>
      <c r="C1174" t="s">
        <v>17801</v>
      </c>
      <c r="D1174" t="s">
        <v>17802</v>
      </c>
      <c r="E1174" t="s">
        <v>17803</v>
      </c>
      <c r="F1174" s="1">
        <v>44772</v>
      </c>
      <c r="G1174" s="1">
        <v>44834</v>
      </c>
      <c r="H1174" t="s">
        <v>119</v>
      </c>
      <c r="I1174" t="s">
        <v>66</v>
      </c>
      <c r="J1174" t="s">
        <v>1959</v>
      </c>
      <c r="K1174" t="s">
        <v>303</v>
      </c>
      <c r="L1174" t="s">
        <v>99</v>
      </c>
      <c r="M1174" t="s">
        <v>120</v>
      </c>
      <c r="N1174" t="s">
        <v>2015</v>
      </c>
      <c r="P1174" t="s">
        <v>17804</v>
      </c>
      <c r="Q1174" t="s">
        <v>17805</v>
      </c>
      <c r="R1174" t="s">
        <v>2004</v>
      </c>
      <c r="S1174" t="s">
        <v>17806</v>
      </c>
      <c r="T1174" t="s">
        <v>2554</v>
      </c>
      <c r="U1174" t="s">
        <v>2555</v>
      </c>
      <c r="V1174" t="s">
        <v>1776</v>
      </c>
      <c r="W1174" t="s">
        <v>1777</v>
      </c>
      <c r="X1174" t="s">
        <v>1778</v>
      </c>
      <c r="Y1174" t="s">
        <v>1671</v>
      </c>
      <c r="Z1174">
        <v>470</v>
      </c>
      <c r="AA1174" t="s">
        <v>1672</v>
      </c>
      <c r="AB1174" t="s">
        <v>1673</v>
      </c>
      <c r="AC1174" t="s">
        <v>1674</v>
      </c>
      <c r="AD1174" t="s">
        <v>1675</v>
      </c>
      <c r="AE1174" s="4" t="s">
        <v>17807</v>
      </c>
      <c r="AF1174" s="14">
        <v>10165000</v>
      </c>
      <c r="AG1174" s="15" t="s">
        <v>19447</v>
      </c>
      <c r="AH1174" t="s">
        <v>17808</v>
      </c>
      <c r="AI1174" t="s">
        <v>17809</v>
      </c>
      <c r="AJ1174" t="s">
        <v>17810</v>
      </c>
      <c r="AK1174" t="s">
        <v>17811</v>
      </c>
      <c r="AL1174" t="s">
        <v>17812</v>
      </c>
      <c r="AM1174" t="s">
        <v>17813</v>
      </c>
      <c r="AN1174" t="s">
        <v>17814</v>
      </c>
      <c r="AO1174" t="s">
        <v>17815</v>
      </c>
      <c r="AP1174" t="s">
        <v>17816</v>
      </c>
      <c r="AQ1174" t="s">
        <v>17817</v>
      </c>
      <c r="AR1174">
        <v>0.15</v>
      </c>
      <c r="AS1174" t="s">
        <v>94</v>
      </c>
      <c r="AT1174">
        <v>0</v>
      </c>
      <c r="AU1174">
        <v>352371.19216198398</v>
      </c>
      <c r="AV1174">
        <v>113894.0963688948</v>
      </c>
      <c r="AW1174">
        <v>4878.7294120533325</v>
      </c>
      <c r="AX1174">
        <v>1545.0859670266666</v>
      </c>
      <c r="BA1174">
        <v>1424.3588180266663</v>
      </c>
      <c r="BB1174">
        <v>247.38934298182369</v>
      </c>
      <c r="BD1174">
        <v>79.961660592438236</v>
      </c>
      <c r="BF1174">
        <v>539</v>
      </c>
      <c r="BJ1174" s="1"/>
    </row>
    <row r="1175" spans="1:63" ht="75" x14ac:dyDescent="0.25">
      <c r="A1175">
        <v>9103</v>
      </c>
      <c r="B1175" t="s">
        <v>17818</v>
      </c>
      <c r="C1175" t="s">
        <v>17819</v>
      </c>
      <c r="D1175" t="s">
        <v>17820</v>
      </c>
      <c r="E1175" t="s">
        <v>17821</v>
      </c>
      <c r="F1175" s="1">
        <v>45184</v>
      </c>
      <c r="G1175" s="1">
        <v>45245</v>
      </c>
      <c r="H1175" t="s">
        <v>98</v>
      </c>
      <c r="I1175" t="s">
        <v>639</v>
      </c>
      <c r="K1175" t="s">
        <v>120</v>
      </c>
      <c r="L1175" t="s">
        <v>100</v>
      </c>
      <c r="M1175" t="s">
        <v>69</v>
      </c>
      <c r="P1175" t="s">
        <v>17822</v>
      </c>
      <c r="Q1175" t="s">
        <v>17823</v>
      </c>
      <c r="R1175" t="s">
        <v>8919</v>
      </c>
      <c r="S1175" t="s">
        <v>17824</v>
      </c>
      <c r="T1175" t="s">
        <v>11361</v>
      </c>
      <c r="U1175" t="s">
        <v>11362</v>
      </c>
      <c r="V1175" t="s">
        <v>9722</v>
      </c>
      <c r="W1175" t="s">
        <v>9723</v>
      </c>
      <c r="X1175" t="s">
        <v>9724</v>
      </c>
      <c r="Y1175" t="s">
        <v>109</v>
      </c>
      <c r="Z1175">
        <v>466</v>
      </c>
      <c r="AA1175" t="s">
        <v>8923</v>
      </c>
      <c r="AB1175" t="s">
        <v>8924</v>
      </c>
      <c r="AC1175" t="s">
        <v>8925</v>
      </c>
      <c r="AD1175" t="s">
        <v>8926</v>
      </c>
      <c r="AE1175" s="4" t="s">
        <v>17825</v>
      </c>
      <c r="AH1175" t="s">
        <v>17826</v>
      </c>
      <c r="AI1175" t="s">
        <v>17827</v>
      </c>
      <c r="AJ1175" t="s">
        <v>17828</v>
      </c>
      <c r="AK1175" t="s">
        <v>17829</v>
      </c>
      <c r="AL1175" t="s">
        <v>17830</v>
      </c>
      <c r="AM1175" t="s">
        <v>17831</v>
      </c>
      <c r="AN1175" t="s">
        <v>17832</v>
      </c>
      <c r="AO1175" t="s">
        <v>17833</v>
      </c>
      <c r="AP1175" t="s">
        <v>17834</v>
      </c>
      <c r="AQ1175" t="s">
        <v>17835</v>
      </c>
      <c r="AR1175">
        <v>0.12</v>
      </c>
      <c r="AS1175" t="s">
        <v>890</v>
      </c>
      <c r="AT1175">
        <v>0</v>
      </c>
      <c r="AU1175">
        <v>34543.344456683881</v>
      </c>
      <c r="AV1175">
        <v>10516.068057641627</v>
      </c>
      <c r="BF1175">
        <v>950</v>
      </c>
      <c r="BJ1175" s="1"/>
    </row>
    <row r="1176" spans="1:63" ht="45.75" x14ac:dyDescent="0.3">
      <c r="A1176">
        <v>9104</v>
      </c>
      <c r="B1176" t="s">
        <v>17836</v>
      </c>
      <c r="C1176" t="s">
        <v>17837</v>
      </c>
      <c r="D1176" t="s">
        <v>17838</v>
      </c>
      <c r="E1176" t="s">
        <v>17839</v>
      </c>
      <c r="F1176" s="1">
        <v>44533</v>
      </c>
      <c r="G1176" s="1">
        <v>44713</v>
      </c>
      <c r="H1176" t="s">
        <v>615</v>
      </c>
      <c r="I1176" t="s">
        <v>66</v>
      </c>
      <c r="K1176" t="s">
        <v>99</v>
      </c>
      <c r="L1176" t="s">
        <v>99</v>
      </c>
      <c r="M1176" t="s">
        <v>303</v>
      </c>
      <c r="N1176" t="s">
        <v>8943</v>
      </c>
      <c r="O1176" t="s">
        <v>17840</v>
      </c>
      <c r="P1176" t="s">
        <v>5340</v>
      </c>
      <c r="Q1176" t="s">
        <v>5341</v>
      </c>
      <c r="R1176" t="s">
        <v>5342</v>
      </c>
      <c r="S1176" t="s">
        <v>5343</v>
      </c>
      <c r="T1176" t="s">
        <v>10513</v>
      </c>
      <c r="U1176" t="s">
        <v>10514</v>
      </c>
      <c r="V1176" t="s">
        <v>5399</v>
      </c>
      <c r="W1176" t="s">
        <v>5400</v>
      </c>
      <c r="X1176" t="s">
        <v>5401</v>
      </c>
      <c r="Y1176" t="s">
        <v>1755</v>
      </c>
      <c r="Z1176">
        <v>482</v>
      </c>
      <c r="AA1176" t="s">
        <v>8951</v>
      </c>
      <c r="AB1176" t="s">
        <v>8952</v>
      </c>
      <c r="AC1176" t="s">
        <v>8953</v>
      </c>
      <c r="AD1176" t="s">
        <v>8926</v>
      </c>
      <c r="AE1176" s="4" t="s">
        <v>17841</v>
      </c>
      <c r="AF1176" s="3">
        <v>500000</v>
      </c>
      <c r="AG1176" s="15" t="s">
        <v>19447</v>
      </c>
      <c r="AH1176" t="s">
        <v>17842</v>
      </c>
      <c r="AI1176" t="s">
        <v>17843</v>
      </c>
      <c r="AJ1176" t="s">
        <v>17844</v>
      </c>
      <c r="AK1176" t="s">
        <v>17845</v>
      </c>
      <c r="AL1176" t="s">
        <v>17846</v>
      </c>
      <c r="AM1176" t="s">
        <v>17847</v>
      </c>
      <c r="AN1176" t="s">
        <v>17848</v>
      </c>
      <c r="AO1176" t="s">
        <v>17849</v>
      </c>
      <c r="AP1176" t="s">
        <v>17850</v>
      </c>
      <c r="AQ1176" t="s">
        <v>17851</v>
      </c>
      <c r="AR1176">
        <v>0.25</v>
      </c>
      <c r="AS1176" t="s">
        <v>94</v>
      </c>
      <c r="AT1176">
        <v>0</v>
      </c>
      <c r="AU1176">
        <v>97451.414385704644</v>
      </c>
      <c r="AV1176">
        <v>43221.50415420207</v>
      </c>
      <c r="AW1176">
        <v>400</v>
      </c>
      <c r="AY1176">
        <v>301.1905906366307</v>
      </c>
      <c r="AZ1176">
        <v>1441.9813174999999</v>
      </c>
      <c r="BF1176">
        <v>418</v>
      </c>
      <c r="BI1176">
        <v>7018</v>
      </c>
      <c r="BJ1176" s="1">
        <v>44561</v>
      </c>
    </row>
    <row r="1177" spans="1:63" x14ac:dyDescent="0.25">
      <c r="A1177">
        <v>9105</v>
      </c>
      <c r="B1177" t="s">
        <v>17852</v>
      </c>
      <c r="C1177" t="s">
        <v>17853</v>
      </c>
      <c r="D1177" t="s">
        <v>17854</v>
      </c>
      <c r="E1177" t="s">
        <v>17855</v>
      </c>
      <c r="F1177" s="1">
        <v>44925</v>
      </c>
      <c r="G1177" s="1">
        <v>45289</v>
      </c>
      <c r="H1177" t="s">
        <v>98</v>
      </c>
      <c r="I1177" t="s">
        <v>66</v>
      </c>
      <c r="J1177" t="s">
        <v>1959</v>
      </c>
      <c r="K1177" t="s">
        <v>100</v>
      </c>
      <c r="L1177" t="s">
        <v>100</v>
      </c>
      <c r="M1177" t="s">
        <v>120</v>
      </c>
      <c r="P1177" t="s">
        <v>9147</v>
      </c>
      <c r="Q1177" t="s">
        <v>9148</v>
      </c>
      <c r="R1177" t="s">
        <v>8919</v>
      </c>
      <c r="S1177" t="s">
        <v>9149</v>
      </c>
      <c r="T1177" t="s">
        <v>8921</v>
      </c>
      <c r="U1177" t="s">
        <v>8922</v>
      </c>
      <c r="V1177" t="s">
        <v>1776</v>
      </c>
      <c r="W1177" t="s">
        <v>1777</v>
      </c>
      <c r="X1177" t="s">
        <v>1778</v>
      </c>
      <c r="Y1177" t="s">
        <v>1671</v>
      </c>
      <c r="Z1177">
        <v>466</v>
      </c>
      <c r="AA1177" t="s">
        <v>8923</v>
      </c>
      <c r="AB1177" t="s">
        <v>8924</v>
      </c>
      <c r="AC1177" t="s">
        <v>8925</v>
      </c>
      <c r="AD1177" t="s">
        <v>8926</v>
      </c>
      <c r="AE1177" s="4" t="s">
        <v>17856</v>
      </c>
      <c r="AF1177" s="15"/>
      <c r="AH1177" t="s">
        <v>17857</v>
      </c>
      <c r="AI1177" t="s">
        <v>17858</v>
      </c>
      <c r="AJ1177" t="s">
        <v>17859</v>
      </c>
      <c r="AK1177" t="s">
        <v>17860</v>
      </c>
      <c r="AL1177" t="s">
        <v>17861</v>
      </c>
      <c r="AM1177" t="s">
        <v>17862</v>
      </c>
      <c r="AN1177" t="s">
        <v>17863</v>
      </c>
      <c r="AO1177" t="s">
        <v>17864</v>
      </c>
      <c r="AP1177" t="s">
        <v>17865</v>
      </c>
      <c r="AQ1177" t="s">
        <v>17866</v>
      </c>
      <c r="AR1177">
        <v>0.36</v>
      </c>
      <c r="AS1177" t="s">
        <v>94</v>
      </c>
      <c r="AT1177">
        <v>0</v>
      </c>
      <c r="AU1177">
        <v>16118.184111626713</v>
      </c>
      <c r="AV1177">
        <v>9867.3935868925437</v>
      </c>
      <c r="BF1177">
        <v>994</v>
      </c>
      <c r="BJ1177" s="1"/>
    </row>
    <row r="1178" spans="1:63" ht="30.75" x14ac:dyDescent="0.3">
      <c r="A1178">
        <v>9106</v>
      </c>
      <c r="B1178" t="s">
        <v>17867</v>
      </c>
      <c r="C1178" t="s">
        <v>17868</v>
      </c>
      <c r="D1178" t="s">
        <v>17869</v>
      </c>
      <c r="E1178" t="s">
        <v>17870</v>
      </c>
      <c r="F1178" s="1">
        <v>44926</v>
      </c>
      <c r="G1178" s="1">
        <v>45046</v>
      </c>
      <c r="H1178" t="s">
        <v>119</v>
      </c>
      <c r="I1178" t="s">
        <v>66</v>
      </c>
      <c r="K1178" t="s">
        <v>99</v>
      </c>
      <c r="L1178" t="s">
        <v>99</v>
      </c>
      <c r="M1178" t="s">
        <v>303</v>
      </c>
      <c r="O1178" t="s">
        <v>17871</v>
      </c>
      <c r="P1178" t="s">
        <v>9993</v>
      </c>
      <c r="Q1178" t="s">
        <v>9994</v>
      </c>
      <c r="R1178" t="s">
        <v>8972</v>
      </c>
      <c r="S1178" t="s">
        <v>9995</v>
      </c>
      <c r="Z1178">
        <v>464</v>
      </c>
      <c r="AA1178" t="s">
        <v>430</v>
      </c>
      <c r="AB1178" t="s">
        <v>431</v>
      </c>
      <c r="AC1178" t="s">
        <v>432</v>
      </c>
      <c r="AD1178" t="s">
        <v>433</v>
      </c>
      <c r="AE1178" s="4" t="s">
        <v>17872</v>
      </c>
      <c r="AF1178" s="3">
        <v>112900</v>
      </c>
      <c r="AG1178" s="15" t="s">
        <v>19447</v>
      </c>
      <c r="AH1178" t="s">
        <v>17873</v>
      </c>
      <c r="AI1178" t="s">
        <v>17874</v>
      </c>
      <c r="AJ1178" t="s">
        <v>17875</v>
      </c>
      <c r="AK1178" t="s">
        <v>17876</v>
      </c>
      <c r="AL1178" t="s">
        <v>17877</v>
      </c>
      <c r="AM1178" t="s">
        <v>17878</v>
      </c>
      <c r="AN1178" t="s">
        <v>17879</v>
      </c>
      <c r="AO1178" t="s">
        <v>17880</v>
      </c>
      <c r="AP1178" t="s">
        <v>17881</v>
      </c>
      <c r="AQ1178" t="s">
        <v>17869</v>
      </c>
      <c r="AR1178">
        <v>0.25</v>
      </c>
      <c r="AS1178" t="s">
        <v>94</v>
      </c>
      <c r="AT1178">
        <v>0</v>
      </c>
      <c r="AU1178">
        <v>365962.73029709916</v>
      </c>
      <c r="AV1178">
        <v>162311.23752822101</v>
      </c>
      <c r="BF1178">
        <v>751</v>
      </c>
      <c r="BH1178" t="s">
        <v>17882</v>
      </c>
      <c r="BJ1178" s="1"/>
    </row>
    <row r="1179" spans="1:63" ht="30.75" x14ac:dyDescent="0.3">
      <c r="A1179">
        <v>9108</v>
      </c>
      <c r="B1179" t="s">
        <v>17883</v>
      </c>
      <c r="F1179" s="1">
        <v>44561</v>
      </c>
      <c r="G1179" s="1">
        <v>44193</v>
      </c>
      <c r="H1179" t="s">
        <v>98</v>
      </c>
      <c r="I1179" t="s">
        <v>616</v>
      </c>
      <c r="K1179" t="s">
        <v>303</v>
      </c>
      <c r="L1179" t="s">
        <v>99</v>
      </c>
      <c r="M1179" t="s">
        <v>120</v>
      </c>
      <c r="N1179" t="s">
        <v>1153</v>
      </c>
      <c r="P1179" t="s">
        <v>7779</v>
      </c>
      <c r="Q1179" t="s">
        <v>7780</v>
      </c>
      <c r="R1179" t="s">
        <v>5342</v>
      </c>
      <c r="S1179" t="s">
        <v>7781</v>
      </c>
      <c r="Z1179">
        <v>483</v>
      </c>
      <c r="AA1179" t="s">
        <v>201</v>
      </c>
      <c r="AB1179" t="s">
        <v>202</v>
      </c>
      <c r="AC1179" t="s">
        <v>203</v>
      </c>
      <c r="AD1179" t="s">
        <v>82</v>
      </c>
      <c r="AE1179" s="4" t="s">
        <v>7782</v>
      </c>
      <c r="AF1179" s="3">
        <v>27170000</v>
      </c>
      <c r="AG1179" s="15" t="s">
        <v>19447</v>
      </c>
      <c r="AH1179" t="s">
        <v>7783</v>
      </c>
      <c r="AI1179" t="s">
        <v>17884</v>
      </c>
      <c r="AJ1179" t="s">
        <v>7785</v>
      </c>
      <c r="AK1179" t="s">
        <v>17885</v>
      </c>
      <c r="AL1179" t="s">
        <v>7787</v>
      </c>
      <c r="AM1179" t="s">
        <v>17886</v>
      </c>
      <c r="AN1179" t="s">
        <v>7789</v>
      </c>
      <c r="AO1179" t="s">
        <v>7790</v>
      </c>
      <c r="AP1179" t="s">
        <v>7791</v>
      </c>
      <c r="AQ1179" t="s">
        <v>7792</v>
      </c>
      <c r="AR1179">
        <v>0.15</v>
      </c>
      <c r="AS1179" t="s">
        <v>94</v>
      </c>
      <c r="AT1179">
        <v>0</v>
      </c>
      <c r="AU1179">
        <v>14124.057344133082</v>
      </c>
      <c r="AV1179">
        <v>4632.2230638317442</v>
      </c>
      <c r="BF1179">
        <v>-102</v>
      </c>
      <c r="BJ1179" s="1"/>
    </row>
    <row r="1180" spans="1:63" x14ac:dyDescent="0.25">
      <c r="A1180">
        <v>9109</v>
      </c>
      <c r="B1180" t="s">
        <v>17887</v>
      </c>
      <c r="C1180" t="s">
        <v>17888</v>
      </c>
      <c r="D1180" t="s">
        <v>17889</v>
      </c>
      <c r="E1180" t="s">
        <v>17890</v>
      </c>
      <c r="F1180" s="1">
        <v>44682</v>
      </c>
      <c r="G1180" s="1">
        <v>45047</v>
      </c>
      <c r="H1180" t="s">
        <v>615</v>
      </c>
      <c r="I1180" t="s">
        <v>515</v>
      </c>
      <c r="K1180" t="s">
        <v>120</v>
      </c>
      <c r="L1180" t="s">
        <v>303</v>
      </c>
      <c r="M1180" t="s">
        <v>303</v>
      </c>
      <c r="O1180" t="s">
        <v>17891</v>
      </c>
      <c r="P1180" t="s">
        <v>17892</v>
      </c>
      <c r="Q1180" t="s">
        <v>17893</v>
      </c>
      <c r="R1180" t="s">
        <v>8919</v>
      </c>
      <c r="S1180" t="s">
        <v>17894</v>
      </c>
      <c r="Z1180">
        <v>464</v>
      </c>
      <c r="AA1180" t="s">
        <v>430</v>
      </c>
      <c r="AB1180" t="s">
        <v>431</v>
      </c>
      <c r="AC1180" t="s">
        <v>432</v>
      </c>
      <c r="AD1180" t="s">
        <v>433</v>
      </c>
      <c r="AE1180" s="4"/>
      <c r="AR1180">
        <v>0.06</v>
      </c>
      <c r="AS1180" t="s">
        <v>154</v>
      </c>
      <c r="AT1180">
        <v>1</v>
      </c>
      <c r="AU1180">
        <v>0</v>
      </c>
      <c r="AV1180">
        <v>0</v>
      </c>
      <c r="BF1180">
        <v>752</v>
      </c>
      <c r="BG1180" t="s">
        <v>17895</v>
      </c>
      <c r="BJ1180" s="1"/>
    </row>
    <row r="1181" spans="1:63" x14ac:dyDescent="0.25">
      <c r="A1181">
        <v>9110</v>
      </c>
      <c r="B1181" t="s">
        <v>17896</v>
      </c>
      <c r="C1181" t="s">
        <v>17897</v>
      </c>
      <c r="D1181" t="s">
        <v>17898</v>
      </c>
      <c r="E1181" t="s">
        <v>15267</v>
      </c>
      <c r="F1181" s="1">
        <v>44925</v>
      </c>
      <c r="G1181" s="1">
        <v>45656</v>
      </c>
      <c r="H1181" t="s">
        <v>119</v>
      </c>
      <c r="I1181" t="s">
        <v>66</v>
      </c>
      <c r="K1181" t="s">
        <v>303</v>
      </c>
      <c r="L1181" t="s">
        <v>99</v>
      </c>
      <c r="M1181" t="s">
        <v>120</v>
      </c>
      <c r="N1181" t="s">
        <v>1073</v>
      </c>
      <c r="P1181" t="s">
        <v>1524</v>
      </c>
      <c r="Q1181" t="s">
        <v>1525</v>
      </c>
      <c r="R1181" t="s">
        <v>73</v>
      </c>
      <c r="S1181" t="s">
        <v>1526</v>
      </c>
      <c r="T1181" t="s">
        <v>900</v>
      </c>
      <c r="U1181" t="s">
        <v>901</v>
      </c>
      <c r="V1181" t="s">
        <v>141</v>
      </c>
      <c r="W1181" t="s">
        <v>142</v>
      </c>
      <c r="Z1181">
        <v>478</v>
      </c>
      <c r="AA1181" t="s">
        <v>79</v>
      </c>
      <c r="AB1181" t="s">
        <v>80</v>
      </c>
      <c r="AC1181" t="s">
        <v>81</v>
      </c>
      <c r="AD1181" t="s">
        <v>82</v>
      </c>
      <c r="AE1181" s="4"/>
      <c r="AR1181">
        <v>0.15</v>
      </c>
      <c r="AS1181" t="s">
        <v>94</v>
      </c>
      <c r="AT1181">
        <v>0</v>
      </c>
      <c r="AU1181">
        <v>197586.71911839454</v>
      </c>
      <c r="AV1181">
        <v>62233.700928765298</v>
      </c>
      <c r="AW1181">
        <v>2911.5027</v>
      </c>
      <c r="AY1181">
        <v>1102.0168827454866</v>
      </c>
      <c r="AZ1181">
        <v>724.60298109999997</v>
      </c>
      <c r="BF1181">
        <v>1361</v>
      </c>
      <c r="BH1181" t="s">
        <v>17899</v>
      </c>
      <c r="BJ1181" s="1"/>
      <c r="BK1181">
        <v>40.872100000000003</v>
      </c>
    </row>
    <row r="1182" spans="1:63" ht="45" x14ac:dyDescent="0.25">
      <c r="A1182">
        <v>9111</v>
      </c>
      <c r="B1182" t="s">
        <v>17900</v>
      </c>
      <c r="C1182" t="s">
        <v>17901</v>
      </c>
      <c r="D1182" t="s">
        <v>17902</v>
      </c>
      <c r="E1182" t="s">
        <v>17903</v>
      </c>
      <c r="F1182" s="1">
        <v>44561</v>
      </c>
      <c r="G1182" s="1">
        <v>46391</v>
      </c>
      <c r="H1182" t="s">
        <v>119</v>
      </c>
      <c r="I1182" t="s">
        <v>515</v>
      </c>
      <c r="J1182" t="s">
        <v>2394</v>
      </c>
      <c r="K1182" t="s">
        <v>133</v>
      </c>
      <c r="L1182" t="s">
        <v>100</v>
      </c>
      <c r="M1182" t="s">
        <v>69</v>
      </c>
      <c r="N1182" t="s">
        <v>3074</v>
      </c>
      <c r="P1182" t="s">
        <v>2642</v>
      </c>
      <c r="Q1182" t="s">
        <v>2643</v>
      </c>
      <c r="R1182" t="s">
        <v>753</v>
      </c>
      <c r="S1182" t="s">
        <v>2644</v>
      </c>
      <c r="T1182" t="s">
        <v>5454</v>
      </c>
      <c r="U1182" t="s">
        <v>5455</v>
      </c>
      <c r="V1182" t="s">
        <v>1776</v>
      </c>
      <c r="W1182" t="s">
        <v>1777</v>
      </c>
      <c r="X1182" t="s">
        <v>1778</v>
      </c>
      <c r="Y1182" t="s">
        <v>1671</v>
      </c>
      <c r="Z1182">
        <v>465</v>
      </c>
      <c r="AA1182" t="s">
        <v>1707</v>
      </c>
      <c r="AB1182" t="s">
        <v>1708</v>
      </c>
      <c r="AC1182" t="s">
        <v>1709</v>
      </c>
      <c r="AD1182" t="s">
        <v>1675</v>
      </c>
      <c r="AE1182" s="4" t="s">
        <v>17904</v>
      </c>
      <c r="AH1182" t="s">
        <v>17905</v>
      </c>
      <c r="AI1182" t="s">
        <v>17906</v>
      </c>
      <c r="AJ1182" t="s">
        <v>17907</v>
      </c>
      <c r="AK1182" t="s">
        <v>17908</v>
      </c>
      <c r="AL1182" t="s">
        <v>17909</v>
      </c>
      <c r="AM1182" t="s">
        <v>17910</v>
      </c>
      <c r="AN1182" t="s">
        <v>17911</v>
      </c>
      <c r="AO1182" t="s">
        <v>17912</v>
      </c>
      <c r="AP1182" t="s">
        <v>17913</v>
      </c>
      <c r="AQ1182" t="s">
        <v>17914</v>
      </c>
      <c r="AR1182">
        <v>0.42</v>
      </c>
      <c r="AS1182" t="s">
        <v>94</v>
      </c>
      <c r="AT1182">
        <v>0</v>
      </c>
      <c r="AU1182">
        <v>21059.325952370884</v>
      </c>
      <c r="AV1182">
        <v>13341.542317453421</v>
      </c>
      <c r="AW1182">
        <v>2188.2719999999999</v>
      </c>
      <c r="AY1182">
        <v>1170.882858103216</v>
      </c>
      <c r="AZ1182">
        <v>2182.240765</v>
      </c>
      <c r="BF1182">
        <v>2096</v>
      </c>
      <c r="BH1182" t="s">
        <v>17915</v>
      </c>
      <c r="BI1182">
        <v>6261</v>
      </c>
      <c r="BJ1182" s="1">
        <v>44561</v>
      </c>
      <c r="BK1182">
        <v>18.437339999999999</v>
      </c>
    </row>
    <row r="1183" spans="1:63" x14ac:dyDescent="0.25">
      <c r="A1183">
        <v>9112</v>
      </c>
      <c r="B1183" t="s">
        <v>17916</v>
      </c>
      <c r="C1183" t="s">
        <v>17917</v>
      </c>
      <c r="F1183" s="1">
        <v>44454</v>
      </c>
      <c r="G1183" s="1">
        <v>44180</v>
      </c>
      <c r="H1183" t="s">
        <v>98</v>
      </c>
      <c r="I1183" t="s">
        <v>639</v>
      </c>
      <c r="K1183" t="s">
        <v>3013</v>
      </c>
      <c r="L1183" t="s">
        <v>3013</v>
      </c>
      <c r="AE1183" s="4"/>
      <c r="AR1183">
        <v>0</v>
      </c>
      <c r="AS1183" t="s">
        <v>94</v>
      </c>
      <c r="AT1183">
        <v>0</v>
      </c>
      <c r="AU1183">
        <v>0</v>
      </c>
      <c r="AV1183">
        <v>0</v>
      </c>
      <c r="BF1183">
        <v>-115</v>
      </c>
      <c r="BJ1183" s="1"/>
    </row>
    <row r="1184" spans="1:63" ht="45" x14ac:dyDescent="0.25">
      <c r="A1184">
        <v>9113</v>
      </c>
      <c r="B1184" t="s">
        <v>17918</v>
      </c>
      <c r="C1184" t="s">
        <v>17919</v>
      </c>
      <c r="D1184" t="s">
        <v>17920</v>
      </c>
      <c r="E1184" t="s">
        <v>17921</v>
      </c>
      <c r="F1184" s="1">
        <v>44540</v>
      </c>
      <c r="G1184" s="1">
        <v>44659</v>
      </c>
      <c r="H1184" t="s">
        <v>615</v>
      </c>
      <c r="I1184" t="s">
        <v>616</v>
      </c>
      <c r="K1184" t="s">
        <v>132</v>
      </c>
      <c r="L1184" t="s">
        <v>133</v>
      </c>
      <c r="M1184" t="s">
        <v>69</v>
      </c>
      <c r="N1184" t="s">
        <v>2869</v>
      </c>
      <c r="P1184" t="s">
        <v>3650</v>
      </c>
      <c r="Q1184" t="s">
        <v>3651</v>
      </c>
      <c r="R1184" t="s">
        <v>1962</v>
      </c>
      <c r="S1184" t="s">
        <v>3652</v>
      </c>
      <c r="T1184" t="s">
        <v>2943</v>
      </c>
      <c r="U1184" t="s">
        <v>2944</v>
      </c>
      <c r="V1184" t="s">
        <v>2773</v>
      </c>
      <c r="W1184" t="s">
        <v>2774</v>
      </c>
      <c r="X1184" t="s">
        <v>2775</v>
      </c>
      <c r="Y1184" t="s">
        <v>1671</v>
      </c>
      <c r="Z1184">
        <v>465</v>
      </c>
      <c r="AA1184" t="s">
        <v>1707</v>
      </c>
      <c r="AB1184" t="s">
        <v>1708</v>
      </c>
      <c r="AC1184" t="s">
        <v>1709</v>
      </c>
      <c r="AD1184" t="s">
        <v>1675</v>
      </c>
      <c r="AE1184" s="4" t="s">
        <v>17922</v>
      </c>
      <c r="AH1184" t="s">
        <v>17923</v>
      </c>
      <c r="AI1184" t="s">
        <v>17924</v>
      </c>
      <c r="AJ1184" t="s">
        <v>17925</v>
      </c>
      <c r="AK1184" t="s">
        <v>17926</v>
      </c>
      <c r="AL1184" t="s">
        <v>17927</v>
      </c>
      <c r="AM1184" t="s">
        <v>17928</v>
      </c>
      <c r="AN1184" t="s">
        <v>17929</v>
      </c>
      <c r="AO1184" t="s">
        <v>17930</v>
      </c>
      <c r="AP1184" t="s">
        <v>17931</v>
      </c>
      <c r="AQ1184" t="s">
        <v>17932</v>
      </c>
      <c r="AR1184">
        <v>0.63</v>
      </c>
      <c r="AS1184" t="s">
        <v>154</v>
      </c>
      <c r="AT1184">
        <v>1</v>
      </c>
      <c r="AU1184">
        <v>40085.240366494152</v>
      </c>
      <c r="AV1184">
        <v>32473.105567716175</v>
      </c>
      <c r="AW1184">
        <v>192.80500000000001</v>
      </c>
      <c r="BF1184">
        <v>364</v>
      </c>
      <c r="BJ1184" s="1"/>
    </row>
    <row r="1185" spans="1:63" ht="75.75" x14ac:dyDescent="0.3">
      <c r="A1185">
        <v>9114</v>
      </c>
      <c r="B1185" t="s">
        <v>17933</v>
      </c>
      <c r="C1185" t="s">
        <v>17934</v>
      </c>
      <c r="D1185" t="s">
        <v>17935</v>
      </c>
      <c r="E1185" t="s">
        <v>1045</v>
      </c>
      <c r="F1185" s="1">
        <v>45107</v>
      </c>
      <c r="G1185" s="1">
        <v>45657</v>
      </c>
      <c r="H1185" t="s">
        <v>119</v>
      </c>
      <c r="I1185" t="s">
        <v>66</v>
      </c>
      <c r="K1185" t="s">
        <v>100</v>
      </c>
      <c r="L1185" t="s">
        <v>100</v>
      </c>
      <c r="M1185" t="s">
        <v>69</v>
      </c>
      <c r="N1185" t="s">
        <v>264</v>
      </c>
      <c r="P1185" t="s">
        <v>1046</v>
      </c>
      <c r="Q1185" t="s">
        <v>1047</v>
      </c>
      <c r="R1185" t="s">
        <v>267</v>
      </c>
      <c r="S1185" t="s">
        <v>1048</v>
      </c>
      <c r="T1185" t="s">
        <v>269</v>
      </c>
      <c r="U1185" t="s">
        <v>270</v>
      </c>
      <c r="V1185" t="s">
        <v>141</v>
      </c>
      <c r="W1185" t="s">
        <v>142</v>
      </c>
      <c r="Z1185">
        <v>478</v>
      </c>
      <c r="AA1185" t="s">
        <v>79</v>
      </c>
      <c r="AB1185" t="s">
        <v>80</v>
      </c>
      <c r="AC1185" t="s">
        <v>81</v>
      </c>
      <c r="AD1185" t="s">
        <v>82</v>
      </c>
      <c r="AE1185" s="4" t="s">
        <v>17936</v>
      </c>
      <c r="AF1185" s="3">
        <v>40990000</v>
      </c>
      <c r="AG1185" s="15" t="s">
        <v>19447</v>
      </c>
      <c r="AH1185" t="s">
        <v>1050</v>
      </c>
      <c r="AI1185" t="s">
        <v>17937</v>
      </c>
      <c r="AJ1185" t="s">
        <v>1052</v>
      </c>
      <c r="AK1185" t="s">
        <v>1053</v>
      </c>
      <c r="AL1185" t="s">
        <v>1054</v>
      </c>
      <c r="AM1185" t="s">
        <v>17938</v>
      </c>
      <c r="AN1185" t="s">
        <v>1056</v>
      </c>
      <c r="AO1185" t="s">
        <v>17939</v>
      </c>
      <c r="AP1185" t="s">
        <v>1057</v>
      </c>
      <c r="AQ1185" t="s">
        <v>17940</v>
      </c>
      <c r="AR1185">
        <v>0.36</v>
      </c>
      <c r="AS1185" t="s">
        <v>94</v>
      </c>
      <c r="AT1185">
        <v>0</v>
      </c>
      <c r="AU1185">
        <v>273495.05870869732</v>
      </c>
      <c r="AV1185">
        <v>155643.52940008341</v>
      </c>
      <c r="AW1185">
        <v>2130.402396</v>
      </c>
      <c r="AZ1185">
        <v>2.2821400000000001</v>
      </c>
      <c r="BF1185">
        <v>1362</v>
      </c>
      <c r="BH1185" t="s">
        <v>17941</v>
      </c>
      <c r="BJ1185" s="1"/>
      <c r="BK1185">
        <v>2.2821400000000001</v>
      </c>
    </row>
    <row r="1186" spans="1:63" ht="45" x14ac:dyDescent="0.25">
      <c r="A1186">
        <v>9115</v>
      </c>
      <c r="B1186" t="s">
        <v>17942</v>
      </c>
      <c r="C1186" t="s">
        <v>17943</v>
      </c>
      <c r="D1186" t="s">
        <v>17944</v>
      </c>
      <c r="E1186" t="s">
        <v>17945</v>
      </c>
      <c r="F1186" s="1">
        <v>44620</v>
      </c>
      <c r="G1186" s="1">
        <v>44804</v>
      </c>
      <c r="H1186" t="s">
        <v>98</v>
      </c>
      <c r="I1186" t="s">
        <v>515</v>
      </c>
      <c r="J1186" t="s">
        <v>1804</v>
      </c>
      <c r="K1186" t="s">
        <v>100</v>
      </c>
      <c r="L1186" t="s">
        <v>100</v>
      </c>
      <c r="M1186" t="s">
        <v>69</v>
      </c>
      <c r="N1186" t="s">
        <v>8943</v>
      </c>
      <c r="O1186" t="s">
        <v>17946</v>
      </c>
      <c r="P1186" t="s">
        <v>9058</v>
      </c>
      <c r="Q1186" t="s">
        <v>9059</v>
      </c>
      <c r="R1186" t="s">
        <v>8972</v>
      </c>
      <c r="S1186" t="s">
        <v>9060</v>
      </c>
      <c r="T1186" t="s">
        <v>9061</v>
      </c>
      <c r="U1186" t="s">
        <v>9062</v>
      </c>
      <c r="V1186" t="s">
        <v>1752</v>
      </c>
      <c r="W1186" t="s">
        <v>1753</v>
      </c>
      <c r="X1186" t="s">
        <v>1754</v>
      </c>
      <c r="Y1186" t="s">
        <v>1755</v>
      </c>
      <c r="Z1186">
        <v>482</v>
      </c>
      <c r="AA1186" t="s">
        <v>8951</v>
      </c>
      <c r="AB1186" t="s">
        <v>8952</v>
      </c>
      <c r="AC1186" t="s">
        <v>8953</v>
      </c>
      <c r="AD1186" t="s">
        <v>8926</v>
      </c>
      <c r="AE1186" s="4" t="s">
        <v>17947</v>
      </c>
      <c r="AH1186" t="s">
        <v>17948</v>
      </c>
      <c r="AI1186" t="s">
        <v>17949</v>
      </c>
      <c r="AJ1186" t="s">
        <v>17950</v>
      </c>
      <c r="AK1186" t="s">
        <v>17951</v>
      </c>
      <c r="AL1186" t="s">
        <v>17952</v>
      </c>
      <c r="AM1186" t="s">
        <v>17953</v>
      </c>
      <c r="AN1186" t="s">
        <v>17954</v>
      </c>
      <c r="AO1186" t="s">
        <v>17955</v>
      </c>
      <c r="AP1186" t="s">
        <v>17956</v>
      </c>
      <c r="AQ1186" t="s">
        <v>17957</v>
      </c>
      <c r="AR1186">
        <v>0.36</v>
      </c>
      <c r="AS1186" t="s">
        <v>94</v>
      </c>
      <c r="AT1186">
        <v>0</v>
      </c>
      <c r="AU1186">
        <v>90715.399768785588</v>
      </c>
      <c r="AV1186">
        <v>53334.133562065457</v>
      </c>
      <c r="AW1186">
        <v>5847.0929999999998</v>
      </c>
      <c r="BF1186">
        <v>509</v>
      </c>
      <c r="BH1186" t="s">
        <v>17958</v>
      </c>
      <c r="BJ1186" s="1"/>
    </row>
    <row r="1187" spans="1:63" ht="45" x14ac:dyDescent="0.25">
      <c r="A1187">
        <v>9116</v>
      </c>
      <c r="B1187" t="s">
        <v>17959</v>
      </c>
      <c r="C1187" t="s">
        <v>17960</v>
      </c>
      <c r="D1187" t="s">
        <v>17961</v>
      </c>
      <c r="E1187" t="s">
        <v>17962</v>
      </c>
      <c r="F1187" s="1">
        <v>44651</v>
      </c>
      <c r="G1187" s="1">
        <v>44666</v>
      </c>
      <c r="H1187" t="s">
        <v>615</v>
      </c>
      <c r="I1187" t="s">
        <v>616</v>
      </c>
      <c r="J1187" t="s">
        <v>5920</v>
      </c>
      <c r="K1187" t="s">
        <v>120</v>
      </c>
      <c r="L1187" t="s">
        <v>100</v>
      </c>
      <c r="M1187" t="s">
        <v>69</v>
      </c>
      <c r="N1187" t="s">
        <v>9382</v>
      </c>
      <c r="P1187" t="s">
        <v>17963</v>
      </c>
      <c r="Q1187" t="s">
        <v>17964</v>
      </c>
      <c r="R1187" t="s">
        <v>9198</v>
      </c>
      <c r="S1187" t="s">
        <v>17965</v>
      </c>
      <c r="T1187" t="s">
        <v>10477</v>
      </c>
      <c r="U1187" t="s">
        <v>10478</v>
      </c>
      <c r="V1187" t="s">
        <v>10392</v>
      </c>
      <c r="W1187" t="s">
        <v>10393</v>
      </c>
      <c r="X1187" t="s">
        <v>10394</v>
      </c>
      <c r="Y1187" t="s">
        <v>1755</v>
      </c>
      <c r="Z1187">
        <v>486</v>
      </c>
      <c r="AA1187" t="s">
        <v>9202</v>
      </c>
      <c r="AB1187" t="s">
        <v>9203</v>
      </c>
      <c r="AC1187" t="s">
        <v>9204</v>
      </c>
      <c r="AD1187" t="s">
        <v>8926</v>
      </c>
      <c r="AE1187" s="4" t="s">
        <v>17966</v>
      </c>
      <c r="AH1187" t="s">
        <v>17967</v>
      </c>
      <c r="AI1187" t="s">
        <v>17968</v>
      </c>
      <c r="AJ1187" t="s">
        <v>17969</v>
      </c>
      <c r="AK1187" t="s">
        <v>17970</v>
      </c>
      <c r="AL1187" t="s">
        <v>17971</v>
      </c>
      <c r="AM1187" t="s">
        <v>17972</v>
      </c>
      <c r="AN1187" t="s">
        <v>17973</v>
      </c>
      <c r="AO1187" t="s">
        <v>17974</v>
      </c>
      <c r="AP1187" t="s">
        <v>17975</v>
      </c>
      <c r="AQ1187" t="s">
        <v>17976</v>
      </c>
      <c r="AR1187">
        <v>0.12</v>
      </c>
      <c r="AS1187" t="s">
        <v>890</v>
      </c>
      <c r="AT1187">
        <v>0</v>
      </c>
      <c r="AU1187">
        <v>40099.880930422791</v>
      </c>
      <c r="AV1187">
        <v>12207.650521403328</v>
      </c>
      <c r="AW1187">
        <v>1577.4092599999999</v>
      </c>
      <c r="AX1187">
        <v>1577.4092599999999</v>
      </c>
      <c r="BA1187">
        <v>1577.4092599999999</v>
      </c>
      <c r="BB1187">
        <v>25.421355096154809</v>
      </c>
      <c r="BD1187">
        <v>7.7390508797972499</v>
      </c>
      <c r="BF1187">
        <v>371</v>
      </c>
      <c r="BI1187">
        <v>4956</v>
      </c>
      <c r="BJ1187" s="1">
        <v>44589</v>
      </c>
    </row>
    <row r="1188" spans="1:63" ht="45" x14ac:dyDescent="0.25">
      <c r="A1188">
        <v>9117</v>
      </c>
      <c r="B1188" t="s">
        <v>17977</v>
      </c>
      <c r="C1188" t="s">
        <v>17978</v>
      </c>
      <c r="F1188" s="1">
        <v>44917</v>
      </c>
      <c r="G1188" s="1">
        <v>44925</v>
      </c>
      <c r="H1188" t="s">
        <v>98</v>
      </c>
      <c r="I1188" t="s">
        <v>616</v>
      </c>
      <c r="K1188" t="s">
        <v>120</v>
      </c>
      <c r="L1188" t="s">
        <v>99</v>
      </c>
      <c r="M1188" t="s">
        <v>69</v>
      </c>
      <c r="AE1188" s="4" t="s">
        <v>17979</v>
      </c>
      <c r="AH1188" t="s">
        <v>17980</v>
      </c>
      <c r="AI1188" t="s">
        <v>17981</v>
      </c>
      <c r="AJ1188" t="s">
        <v>17982</v>
      </c>
      <c r="AK1188" t="s">
        <v>17983</v>
      </c>
      <c r="AL1188" t="s">
        <v>17971</v>
      </c>
      <c r="AM1188" t="s">
        <v>17984</v>
      </c>
      <c r="AN1188" t="s">
        <v>17985</v>
      </c>
      <c r="AO1188" t="s">
        <v>17974</v>
      </c>
      <c r="AP1188" t="s">
        <v>17975</v>
      </c>
      <c r="AQ1188" t="s">
        <v>17986</v>
      </c>
      <c r="AR1188">
        <v>0.1</v>
      </c>
      <c r="AS1188" t="s">
        <v>94</v>
      </c>
      <c r="AT1188">
        <v>0</v>
      </c>
      <c r="AU1188">
        <v>36170.444371660058</v>
      </c>
      <c r="AV1188">
        <v>9176.1732173059936</v>
      </c>
      <c r="AW1188">
        <v>1406.4250199999999</v>
      </c>
      <c r="BF1188">
        <v>630</v>
      </c>
      <c r="BI1188">
        <v>4957</v>
      </c>
      <c r="BJ1188" s="1">
        <v>44834</v>
      </c>
    </row>
    <row r="1189" spans="1:63" ht="75.75" x14ac:dyDescent="0.3">
      <c r="A1189">
        <v>9118</v>
      </c>
      <c r="B1189" t="s">
        <v>17987</v>
      </c>
      <c r="C1189" t="s">
        <v>17988</v>
      </c>
      <c r="D1189" t="s">
        <v>17989</v>
      </c>
      <c r="E1189" t="s">
        <v>17990</v>
      </c>
      <c r="F1189" s="1">
        <v>44500</v>
      </c>
      <c r="G1189" s="1">
        <v>44500</v>
      </c>
      <c r="H1189" t="s">
        <v>119</v>
      </c>
      <c r="I1189" t="s">
        <v>66</v>
      </c>
      <c r="J1189" t="s">
        <v>5920</v>
      </c>
      <c r="K1189" t="s">
        <v>99</v>
      </c>
      <c r="L1189" t="s">
        <v>99</v>
      </c>
      <c r="M1189" t="s">
        <v>120</v>
      </c>
      <c r="N1189" t="s">
        <v>9271</v>
      </c>
      <c r="P1189" t="s">
        <v>9295</v>
      </c>
      <c r="Q1189" t="s">
        <v>9296</v>
      </c>
      <c r="R1189" t="s">
        <v>9082</v>
      </c>
      <c r="S1189" t="s">
        <v>9297</v>
      </c>
      <c r="T1189" t="s">
        <v>9276</v>
      </c>
      <c r="U1189" t="s">
        <v>9277</v>
      </c>
      <c r="V1189" t="s">
        <v>9173</v>
      </c>
      <c r="W1189" t="s">
        <v>9174</v>
      </c>
      <c r="X1189" t="s">
        <v>9175</v>
      </c>
      <c r="Y1189" t="s">
        <v>1755</v>
      </c>
      <c r="Z1189">
        <v>471</v>
      </c>
      <c r="AA1189" t="s">
        <v>9086</v>
      </c>
      <c r="AB1189" t="s">
        <v>9087</v>
      </c>
      <c r="AC1189" t="s">
        <v>9088</v>
      </c>
      <c r="AD1189" t="s">
        <v>8926</v>
      </c>
      <c r="AE1189" s="4" t="s">
        <v>17991</v>
      </c>
      <c r="AF1189" s="3">
        <v>340000</v>
      </c>
      <c r="AG1189" s="15" t="s">
        <v>19447</v>
      </c>
      <c r="AH1189" t="s">
        <v>17992</v>
      </c>
      <c r="AI1189" t="s">
        <v>17993</v>
      </c>
      <c r="AJ1189" t="s">
        <v>17994</v>
      </c>
      <c r="AK1189" t="s">
        <v>17995</v>
      </c>
      <c r="AL1189" t="s">
        <v>17996</v>
      </c>
      <c r="AM1189" t="s">
        <v>17997</v>
      </c>
      <c r="AN1189" t="s">
        <v>17998</v>
      </c>
      <c r="AO1189" t="s">
        <v>17999</v>
      </c>
      <c r="AP1189" t="s">
        <v>18000</v>
      </c>
      <c r="AQ1189" t="s">
        <v>18001</v>
      </c>
      <c r="AR1189">
        <v>0.25</v>
      </c>
      <c r="AS1189" t="s">
        <v>94</v>
      </c>
      <c r="AT1189">
        <v>0</v>
      </c>
      <c r="AU1189">
        <v>79580.350826666458</v>
      </c>
      <c r="AV1189">
        <v>35076.604425313606</v>
      </c>
      <c r="AW1189">
        <v>441.44288</v>
      </c>
      <c r="AX1189">
        <v>441.44288</v>
      </c>
      <c r="AZ1189">
        <v>402.59620999999999</v>
      </c>
      <c r="BA1189">
        <v>408.20463999999998</v>
      </c>
      <c r="BB1189">
        <v>194.95209762110122</v>
      </c>
      <c r="BC1189">
        <v>98.150305129387164</v>
      </c>
      <c r="BD1189">
        <v>85.928970394147413</v>
      </c>
      <c r="BE1189">
        <v>43.261676927587828</v>
      </c>
      <c r="BF1189">
        <v>205</v>
      </c>
      <c r="BH1189" t="s">
        <v>18002</v>
      </c>
      <c r="BJ1189" s="1"/>
      <c r="BK1189">
        <v>402.59620999999999</v>
      </c>
    </row>
    <row r="1190" spans="1:63" x14ac:dyDescent="0.25">
      <c r="A1190">
        <v>9119</v>
      </c>
      <c r="B1190" t="s">
        <v>18003</v>
      </c>
      <c r="C1190" t="s">
        <v>18004</v>
      </c>
      <c r="D1190" t="s">
        <v>18005</v>
      </c>
      <c r="E1190" t="s">
        <v>18006</v>
      </c>
      <c r="F1190" s="1">
        <v>44533</v>
      </c>
      <c r="G1190" s="1">
        <v>44533</v>
      </c>
      <c r="H1190" t="s">
        <v>615</v>
      </c>
      <c r="I1190" t="s">
        <v>639</v>
      </c>
      <c r="K1190" t="s">
        <v>303</v>
      </c>
      <c r="L1190" t="s">
        <v>99</v>
      </c>
      <c r="M1190" t="s">
        <v>120</v>
      </c>
      <c r="N1190" t="s">
        <v>2869</v>
      </c>
      <c r="O1190" t="s">
        <v>18007</v>
      </c>
      <c r="P1190" t="s">
        <v>3281</v>
      </c>
      <c r="Q1190" t="s">
        <v>3282</v>
      </c>
      <c r="R1190" t="s">
        <v>753</v>
      </c>
      <c r="S1190" t="s">
        <v>3283</v>
      </c>
      <c r="T1190" t="s">
        <v>8844</v>
      </c>
      <c r="U1190" t="s">
        <v>8845</v>
      </c>
      <c r="V1190" t="s">
        <v>1776</v>
      </c>
      <c r="W1190" t="s">
        <v>1777</v>
      </c>
      <c r="X1190" t="s">
        <v>1778</v>
      </c>
      <c r="Y1190" t="s">
        <v>1671</v>
      </c>
      <c r="Z1190">
        <v>465</v>
      </c>
      <c r="AA1190" t="s">
        <v>1707</v>
      </c>
      <c r="AB1190" t="s">
        <v>1708</v>
      </c>
      <c r="AC1190" t="s">
        <v>1709</v>
      </c>
      <c r="AD1190" t="s">
        <v>1675</v>
      </c>
      <c r="AE1190" s="4"/>
      <c r="AI1190" t="s">
        <v>18008</v>
      </c>
      <c r="AJ1190" t="s">
        <v>18009</v>
      </c>
      <c r="AK1190" t="s">
        <v>18010</v>
      </c>
      <c r="AM1190" t="s">
        <v>18011</v>
      </c>
      <c r="AQ1190" t="s">
        <v>18012</v>
      </c>
      <c r="AR1190">
        <v>0.15</v>
      </c>
      <c r="AS1190" t="s">
        <v>94</v>
      </c>
      <c r="AT1190">
        <v>0</v>
      </c>
      <c r="AU1190">
        <v>36098.792136332573</v>
      </c>
      <c r="AV1190">
        <v>11083.477133432496</v>
      </c>
      <c r="AW1190">
        <v>7768.5655999999999</v>
      </c>
      <c r="AX1190">
        <v>1337.7239999999999</v>
      </c>
      <c r="BA1190">
        <v>1289.19</v>
      </c>
      <c r="BB1190">
        <v>28.001141907967469</v>
      </c>
      <c r="BD1190">
        <v>8.5972410067038201</v>
      </c>
      <c r="BF1190">
        <v>238</v>
      </c>
      <c r="BJ1190" s="1"/>
    </row>
    <row r="1191" spans="1:63" x14ac:dyDescent="0.25">
      <c r="A1191">
        <v>9120</v>
      </c>
      <c r="B1191" t="s">
        <v>18013</v>
      </c>
      <c r="C1191" t="s">
        <v>18014</v>
      </c>
      <c r="D1191" t="s">
        <v>18015</v>
      </c>
      <c r="E1191" t="s">
        <v>18016</v>
      </c>
      <c r="F1191" s="1">
        <v>44926</v>
      </c>
      <c r="G1191" s="1">
        <v>45291</v>
      </c>
      <c r="H1191" t="s">
        <v>615</v>
      </c>
      <c r="I1191" t="s">
        <v>66</v>
      </c>
      <c r="K1191" t="s">
        <v>303</v>
      </c>
      <c r="L1191" t="s">
        <v>120</v>
      </c>
      <c r="M1191" t="s">
        <v>120</v>
      </c>
      <c r="P1191" t="s">
        <v>4359</v>
      </c>
      <c r="Q1191" t="s">
        <v>4360</v>
      </c>
      <c r="R1191" t="s">
        <v>753</v>
      </c>
      <c r="S1191" t="s">
        <v>4361</v>
      </c>
      <c r="T1191" t="s">
        <v>4323</v>
      </c>
      <c r="U1191" t="s">
        <v>4324</v>
      </c>
      <c r="V1191" t="s">
        <v>1776</v>
      </c>
      <c r="W1191" t="s">
        <v>1777</v>
      </c>
      <c r="X1191" t="s">
        <v>1778</v>
      </c>
      <c r="Y1191" t="s">
        <v>1671</v>
      </c>
      <c r="Z1191">
        <v>465</v>
      </c>
      <c r="AA1191" t="s">
        <v>1707</v>
      </c>
      <c r="AB1191" t="s">
        <v>1708</v>
      </c>
      <c r="AC1191" t="s">
        <v>1709</v>
      </c>
      <c r="AD1191" t="s">
        <v>1675</v>
      </c>
      <c r="AE1191" s="4"/>
      <c r="AR1191">
        <v>0.06</v>
      </c>
      <c r="AS1191" t="s">
        <v>154</v>
      </c>
      <c r="AT1191">
        <v>2</v>
      </c>
      <c r="AU1191">
        <v>0</v>
      </c>
      <c r="AV1191">
        <v>0</v>
      </c>
      <c r="AY1191">
        <v>0</v>
      </c>
      <c r="AZ1191">
        <v>0</v>
      </c>
      <c r="BF1191">
        <v>996</v>
      </c>
      <c r="BJ1191" s="1"/>
    </row>
    <row r="1192" spans="1:63" x14ac:dyDescent="0.25">
      <c r="A1192">
        <v>9121</v>
      </c>
      <c r="B1192" t="s">
        <v>18017</v>
      </c>
      <c r="C1192" t="s">
        <v>18018</v>
      </c>
      <c r="D1192" t="s">
        <v>18019</v>
      </c>
      <c r="E1192" t="s">
        <v>18020</v>
      </c>
      <c r="F1192" s="1">
        <v>44533</v>
      </c>
      <c r="G1192" s="1">
        <v>44533</v>
      </c>
      <c r="H1192" t="s">
        <v>615</v>
      </c>
      <c r="I1192" t="s">
        <v>639</v>
      </c>
      <c r="K1192" t="s">
        <v>99</v>
      </c>
      <c r="L1192" t="s">
        <v>99</v>
      </c>
      <c r="M1192" t="s">
        <v>120</v>
      </c>
      <c r="N1192" t="s">
        <v>2869</v>
      </c>
      <c r="O1192" t="s">
        <v>18021</v>
      </c>
      <c r="P1192" t="s">
        <v>3281</v>
      </c>
      <c r="Q1192" t="s">
        <v>3282</v>
      </c>
      <c r="R1192" t="s">
        <v>753</v>
      </c>
      <c r="S1192" t="s">
        <v>3283</v>
      </c>
      <c r="T1192" t="s">
        <v>8844</v>
      </c>
      <c r="U1192" t="s">
        <v>8845</v>
      </c>
      <c r="V1192" t="s">
        <v>1776</v>
      </c>
      <c r="W1192" t="s">
        <v>1777</v>
      </c>
      <c r="X1192" t="s">
        <v>1778</v>
      </c>
      <c r="Y1192" t="s">
        <v>1671</v>
      </c>
      <c r="Z1192">
        <v>465</v>
      </c>
      <c r="AA1192" t="s">
        <v>1707</v>
      </c>
      <c r="AB1192" t="s">
        <v>1708</v>
      </c>
      <c r="AC1192" t="s">
        <v>1709</v>
      </c>
      <c r="AD1192" t="s">
        <v>1675</v>
      </c>
      <c r="AE1192" s="4" t="s">
        <v>18022</v>
      </c>
      <c r="AH1192" t="s">
        <v>18023</v>
      </c>
      <c r="AI1192" t="s">
        <v>18024</v>
      </c>
      <c r="AJ1192" t="s">
        <v>18025</v>
      </c>
      <c r="AK1192" t="s">
        <v>18026</v>
      </c>
      <c r="AL1192" t="s">
        <v>18027</v>
      </c>
      <c r="AM1192" t="s">
        <v>18028</v>
      </c>
      <c r="AN1192" t="s">
        <v>18029</v>
      </c>
      <c r="AO1192" t="s">
        <v>18030</v>
      </c>
      <c r="AP1192" t="s">
        <v>18031</v>
      </c>
      <c r="AQ1192" t="s">
        <v>18032</v>
      </c>
      <c r="AR1192">
        <v>0.25</v>
      </c>
      <c r="AS1192" t="s">
        <v>94</v>
      </c>
      <c r="AT1192">
        <v>0</v>
      </c>
      <c r="AU1192">
        <v>69188.307520842121</v>
      </c>
      <c r="AV1192">
        <v>28990.416573707767</v>
      </c>
      <c r="AW1192">
        <v>12647.18</v>
      </c>
      <c r="AX1192">
        <v>3422.364</v>
      </c>
      <c r="BA1192">
        <v>3373.83</v>
      </c>
      <c r="BB1192">
        <v>20.50734847957429</v>
      </c>
      <c r="BD1192">
        <v>8.5927318725922088</v>
      </c>
      <c r="BF1192">
        <v>238</v>
      </c>
      <c r="BJ1192" s="1"/>
    </row>
    <row r="1193" spans="1:63" x14ac:dyDescent="0.25">
      <c r="A1193">
        <v>9122</v>
      </c>
      <c r="B1193" t="s">
        <v>18033</v>
      </c>
      <c r="C1193" t="s">
        <v>18034</v>
      </c>
      <c r="D1193" t="s">
        <v>18035</v>
      </c>
      <c r="E1193" t="s">
        <v>18036</v>
      </c>
      <c r="F1193" s="1">
        <v>44547</v>
      </c>
      <c r="G1193" s="1">
        <v>44547</v>
      </c>
      <c r="H1193" t="s">
        <v>615</v>
      </c>
      <c r="I1193" t="s">
        <v>639</v>
      </c>
      <c r="J1193" t="s">
        <v>2394</v>
      </c>
      <c r="K1193" t="s">
        <v>303</v>
      </c>
      <c r="L1193" t="s">
        <v>99</v>
      </c>
      <c r="M1193" t="s">
        <v>120</v>
      </c>
      <c r="N1193" t="s">
        <v>3074</v>
      </c>
      <c r="O1193" t="s">
        <v>18037</v>
      </c>
      <c r="P1193" t="s">
        <v>5490</v>
      </c>
      <c r="Q1193" t="s">
        <v>5491</v>
      </c>
      <c r="R1193" t="s">
        <v>753</v>
      </c>
      <c r="S1193" t="s">
        <v>5492</v>
      </c>
      <c r="T1193" t="s">
        <v>8844</v>
      </c>
      <c r="U1193" t="s">
        <v>8845</v>
      </c>
      <c r="V1193" t="s">
        <v>1776</v>
      </c>
      <c r="W1193" t="s">
        <v>1777</v>
      </c>
      <c r="X1193" t="s">
        <v>1778</v>
      </c>
      <c r="Y1193" t="s">
        <v>1671</v>
      </c>
      <c r="Z1193">
        <v>465</v>
      </c>
      <c r="AA1193" t="s">
        <v>1707</v>
      </c>
      <c r="AB1193" t="s">
        <v>1708</v>
      </c>
      <c r="AC1193" t="s">
        <v>1709</v>
      </c>
      <c r="AD1193" t="s">
        <v>1675</v>
      </c>
      <c r="AE1193" s="4"/>
      <c r="AR1193">
        <v>0.15</v>
      </c>
      <c r="AS1193" t="s">
        <v>94</v>
      </c>
      <c r="AT1193">
        <v>0</v>
      </c>
      <c r="AU1193">
        <v>35427.324649092603</v>
      </c>
      <c r="AV1193">
        <v>11527.864814785509</v>
      </c>
      <c r="AW1193">
        <v>1264.6264799999999</v>
      </c>
      <c r="BF1193">
        <v>252</v>
      </c>
      <c r="BJ1193" s="1"/>
    </row>
    <row r="1194" spans="1:63" x14ac:dyDescent="0.25">
      <c r="A1194">
        <v>9123</v>
      </c>
      <c r="B1194" t="s">
        <v>18038</v>
      </c>
      <c r="C1194" t="s">
        <v>18039</v>
      </c>
      <c r="D1194" t="s">
        <v>18040</v>
      </c>
      <c r="E1194" t="s">
        <v>18041</v>
      </c>
      <c r="F1194" s="1">
        <v>44469</v>
      </c>
      <c r="G1194" s="1">
        <v>44560</v>
      </c>
      <c r="H1194" t="s">
        <v>615</v>
      </c>
      <c r="I1194" t="s">
        <v>639</v>
      </c>
      <c r="J1194" t="s">
        <v>5920</v>
      </c>
      <c r="K1194" t="s">
        <v>100</v>
      </c>
      <c r="L1194" t="s">
        <v>100</v>
      </c>
      <c r="M1194" t="s">
        <v>120</v>
      </c>
      <c r="N1194" t="s">
        <v>9165</v>
      </c>
      <c r="P1194" t="s">
        <v>10699</v>
      </c>
      <c r="Q1194" t="s">
        <v>10700</v>
      </c>
      <c r="R1194" t="s">
        <v>10701</v>
      </c>
      <c r="S1194" t="s">
        <v>10702</v>
      </c>
      <c r="T1194" t="s">
        <v>10665</v>
      </c>
      <c r="U1194" t="s">
        <v>10666</v>
      </c>
      <c r="V1194" t="s">
        <v>10642</v>
      </c>
      <c r="W1194" t="s">
        <v>10643</v>
      </c>
      <c r="X1194" t="s">
        <v>10644</v>
      </c>
      <c r="Y1194" t="s">
        <v>1755</v>
      </c>
      <c r="Z1194">
        <v>484</v>
      </c>
      <c r="AA1194" t="s">
        <v>9176</v>
      </c>
      <c r="AB1194" t="s">
        <v>9177</v>
      </c>
      <c r="AC1194" t="s">
        <v>9178</v>
      </c>
      <c r="AD1194" t="s">
        <v>8926</v>
      </c>
      <c r="AE1194" s="4" t="s">
        <v>10703</v>
      </c>
      <c r="AH1194" t="s">
        <v>10704</v>
      </c>
      <c r="AI1194" t="s">
        <v>18042</v>
      </c>
      <c r="AJ1194" t="s">
        <v>10706</v>
      </c>
      <c r="AK1194" t="s">
        <v>18043</v>
      </c>
      <c r="AL1194" t="s">
        <v>10708</v>
      </c>
      <c r="AM1194" t="s">
        <v>10738</v>
      </c>
      <c r="AN1194" t="s">
        <v>10710</v>
      </c>
      <c r="AO1194" t="s">
        <v>10711</v>
      </c>
      <c r="AP1194" t="s">
        <v>18044</v>
      </c>
      <c r="AQ1194" t="s">
        <v>10698</v>
      </c>
      <c r="AR1194">
        <v>0.36</v>
      </c>
      <c r="AS1194" t="s">
        <v>94</v>
      </c>
      <c r="AT1194">
        <v>0</v>
      </c>
      <c r="AU1194">
        <v>70439.19015339273</v>
      </c>
      <c r="AV1194">
        <v>38709.449048102288</v>
      </c>
      <c r="AW1194">
        <v>4546.8857600000001</v>
      </c>
      <c r="AX1194">
        <v>4546.8857600000001</v>
      </c>
      <c r="AY1194">
        <v>2668.1259648732826</v>
      </c>
      <c r="AZ1194">
        <v>20675.989114</v>
      </c>
      <c r="BA1194">
        <v>4546.8857600000001</v>
      </c>
      <c r="BB1194">
        <v>15.491743991692621</v>
      </c>
      <c r="BC1194">
        <v>2.7926709586147211</v>
      </c>
      <c r="BD1194">
        <v>8.5133982007285542</v>
      </c>
      <c r="BE1194">
        <v>1.5346961534509451</v>
      </c>
      <c r="BF1194">
        <v>265</v>
      </c>
      <c r="BJ1194" s="1"/>
    </row>
    <row r="1195" spans="1:63" ht="16.5" x14ac:dyDescent="0.3">
      <c r="A1195">
        <v>9124</v>
      </c>
      <c r="B1195" t="s">
        <v>18045</v>
      </c>
      <c r="C1195" t="s">
        <v>18046</v>
      </c>
      <c r="D1195" t="s">
        <v>18047</v>
      </c>
      <c r="E1195" t="s">
        <v>18048</v>
      </c>
      <c r="F1195" s="1">
        <v>44407</v>
      </c>
      <c r="G1195" s="1">
        <v>44561</v>
      </c>
      <c r="H1195" t="s">
        <v>119</v>
      </c>
      <c r="I1195" t="s">
        <v>639</v>
      </c>
      <c r="K1195" t="s">
        <v>133</v>
      </c>
      <c r="L1195" t="s">
        <v>133</v>
      </c>
      <c r="M1195" t="s">
        <v>69</v>
      </c>
      <c r="N1195" t="s">
        <v>3074</v>
      </c>
      <c r="P1195" t="s">
        <v>5044</v>
      </c>
      <c r="Q1195" t="s">
        <v>5045</v>
      </c>
      <c r="R1195" t="s">
        <v>753</v>
      </c>
      <c r="S1195" t="s">
        <v>5046</v>
      </c>
      <c r="T1195" t="s">
        <v>8844</v>
      </c>
      <c r="U1195" t="s">
        <v>8845</v>
      </c>
      <c r="V1195" t="s">
        <v>1776</v>
      </c>
      <c r="W1195" t="s">
        <v>1777</v>
      </c>
      <c r="X1195" t="s">
        <v>1778</v>
      </c>
      <c r="Y1195" t="s">
        <v>1671</v>
      </c>
      <c r="Z1195">
        <v>465</v>
      </c>
      <c r="AA1195" t="s">
        <v>1707</v>
      </c>
      <c r="AB1195" t="s">
        <v>1708</v>
      </c>
      <c r="AC1195" t="s">
        <v>1709</v>
      </c>
      <c r="AD1195" t="s">
        <v>1675</v>
      </c>
      <c r="AE1195" s="4" t="s">
        <v>18049</v>
      </c>
      <c r="AF1195" s="3">
        <v>3700000</v>
      </c>
      <c r="AG1195" s="15" t="s">
        <v>19447</v>
      </c>
      <c r="AH1195" t="s">
        <v>18050</v>
      </c>
      <c r="AI1195" t="s">
        <v>18051</v>
      </c>
      <c r="AJ1195" t="s">
        <v>18052</v>
      </c>
      <c r="AK1195" t="s">
        <v>18053</v>
      </c>
      <c r="AL1195" t="s">
        <v>18054</v>
      </c>
      <c r="AM1195" t="s">
        <v>18055</v>
      </c>
      <c r="AN1195" t="s">
        <v>18056</v>
      </c>
      <c r="AO1195" t="s">
        <v>18057</v>
      </c>
      <c r="AP1195" t="s">
        <v>18058</v>
      </c>
      <c r="AQ1195" t="s">
        <v>18059</v>
      </c>
      <c r="AR1195">
        <v>0.49</v>
      </c>
      <c r="AS1195" t="s">
        <v>94</v>
      </c>
      <c r="AT1195">
        <v>0</v>
      </c>
      <c r="AU1195">
        <v>1958.2678437936916</v>
      </c>
      <c r="AV1195">
        <v>879.38061947020435</v>
      </c>
      <c r="AW1195">
        <v>3558.98144</v>
      </c>
      <c r="AX1195">
        <v>818.74048000000005</v>
      </c>
      <c r="AZ1195">
        <v>14.043049999999999</v>
      </c>
      <c r="BA1195">
        <v>783.2704</v>
      </c>
      <c r="BB1195">
        <v>2.5001172568166643</v>
      </c>
      <c r="BC1195">
        <v>2.4560827912707253</v>
      </c>
      <c r="BD1195">
        <v>1.1227037552679182</v>
      </c>
      <c r="BE1195">
        <v>1.1029296187969793</v>
      </c>
      <c r="BF1195">
        <v>266</v>
      </c>
      <c r="BH1195" t="s">
        <v>18060</v>
      </c>
      <c r="BJ1195" s="1"/>
      <c r="BK1195">
        <v>14.043049999999999</v>
      </c>
    </row>
    <row r="1196" spans="1:63" ht="30" x14ac:dyDescent="0.25">
      <c r="A1196">
        <v>9126</v>
      </c>
      <c r="B1196" t="s">
        <v>18061</v>
      </c>
      <c r="C1196" t="s">
        <v>18062</v>
      </c>
      <c r="D1196" t="s">
        <v>18063</v>
      </c>
      <c r="E1196" t="s">
        <v>18064</v>
      </c>
      <c r="F1196" s="1">
        <v>44407</v>
      </c>
      <c r="G1196" s="1">
        <v>44561</v>
      </c>
      <c r="H1196" t="s">
        <v>119</v>
      </c>
      <c r="I1196" t="s">
        <v>66</v>
      </c>
      <c r="J1196" t="s">
        <v>5920</v>
      </c>
      <c r="K1196" t="s">
        <v>100</v>
      </c>
      <c r="L1196" t="s">
        <v>100</v>
      </c>
      <c r="M1196" t="s">
        <v>303</v>
      </c>
      <c r="N1196" t="s">
        <v>9271</v>
      </c>
      <c r="P1196" t="s">
        <v>10068</v>
      </c>
      <c r="Q1196" t="s">
        <v>10069</v>
      </c>
      <c r="R1196" t="s">
        <v>9082</v>
      </c>
      <c r="S1196" t="s">
        <v>10070</v>
      </c>
      <c r="T1196" t="s">
        <v>9276</v>
      </c>
      <c r="U1196" t="s">
        <v>9277</v>
      </c>
      <c r="V1196" t="s">
        <v>9173</v>
      </c>
      <c r="W1196" t="s">
        <v>9174</v>
      </c>
      <c r="X1196" t="s">
        <v>9175</v>
      </c>
      <c r="Y1196" t="s">
        <v>1755</v>
      </c>
      <c r="Z1196">
        <v>471</v>
      </c>
      <c r="AA1196" t="s">
        <v>9086</v>
      </c>
      <c r="AB1196" t="s">
        <v>9087</v>
      </c>
      <c r="AC1196" t="s">
        <v>9088</v>
      </c>
      <c r="AD1196" t="s">
        <v>8926</v>
      </c>
      <c r="AE1196" s="4" t="s">
        <v>18065</v>
      </c>
      <c r="AH1196" t="s">
        <v>18066</v>
      </c>
      <c r="AI1196" t="s">
        <v>18067</v>
      </c>
      <c r="AJ1196" t="s">
        <v>18068</v>
      </c>
      <c r="AK1196" t="s">
        <v>18069</v>
      </c>
      <c r="AL1196" t="s">
        <v>18070</v>
      </c>
      <c r="AM1196" t="s">
        <v>18071</v>
      </c>
      <c r="AN1196" t="s">
        <v>18072</v>
      </c>
      <c r="AO1196" t="s">
        <v>18073</v>
      </c>
      <c r="AP1196" t="s">
        <v>13329</v>
      </c>
      <c r="AQ1196" t="s">
        <v>18074</v>
      </c>
      <c r="AR1196">
        <v>0.36</v>
      </c>
      <c r="AS1196" t="s">
        <v>94</v>
      </c>
      <c r="AT1196">
        <v>0</v>
      </c>
      <c r="AU1196">
        <v>665180.03466892149</v>
      </c>
      <c r="AV1196">
        <v>390887.72708029649</v>
      </c>
      <c r="AW1196">
        <v>320.04137969999988</v>
      </c>
      <c r="AX1196">
        <v>320.04137969999988</v>
      </c>
      <c r="AY1196">
        <v>186.39687800453336</v>
      </c>
      <c r="AZ1196">
        <v>1324.8411466666666</v>
      </c>
      <c r="BA1196">
        <v>265.5923221999999</v>
      </c>
      <c r="BB1196">
        <v>2504.5153005892189</v>
      </c>
      <c r="BC1196">
        <v>418.23820215687789</v>
      </c>
      <c r="BD1196">
        <v>1471.7583845889376</v>
      </c>
      <c r="BE1196">
        <v>245.77433431329933</v>
      </c>
      <c r="BF1196">
        <v>266</v>
      </c>
      <c r="BH1196" t="s">
        <v>18075</v>
      </c>
      <c r="BJ1196" s="1"/>
      <c r="BK1196">
        <v>13.810079999999999</v>
      </c>
    </row>
    <row r="1197" spans="1:63" ht="30.75" x14ac:dyDescent="0.3">
      <c r="A1197">
        <v>9127</v>
      </c>
      <c r="B1197" t="s">
        <v>18076</v>
      </c>
      <c r="C1197" t="s">
        <v>18077</v>
      </c>
      <c r="D1197" t="s">
        <v>18078</v>
      </c>
      <c r="E1197" t="s">
        <v>18079</v>
      </c>
      <c r="F1197" s="1">
        <v>44773</v>
      </c>
      <c r="G1197" s="1">
        <v>44834</v>
      </c>
      <c r="H1197" t="s">
        <v>615</v>
      </c>
      <c r="I1197" t="s">
        <v>66</v>
      </c>
      <c r="K1197" t="s">
        <v>133</v>
      </c>
      <c r="L1197" t="s">
        <v>100</v>
      </c>
      <c r="M1197" t="s">
        <v>120</v>
      </c>
      <c r="N1197" t="s">
        <v>2869</v>
      </c>
      <c r="P1197" t="s">
        <v>2531</v>
      </c>
      <c r="Q1197" t="s">
        <v>2532</v>
      </c>
      <c r="R1197" t="s">
        <v>1962</v>
      </c>
      <c r="S1197" t="s">
        <v>2533</v>
      </c>
      <c r="T1197" t="s">
        <v>3309</v>
      </c>
      <c r="U1197" t="s">
        <v>3310</v>
      </c>
      <c r="V1197" t="s">
        <v>2773</v>
      </c>
      <c r="W1197" t="s">
        <v>2774</v>
      </c>
      <c r="X1197" t="s">
        <v>2775</v>
      </c>
      <c r="Y1197" t="s">
        <v>1671</v>
      </c>
      <c r="Z1197">
        <v>465</v>
      </c>
      <c r="AA1197" t="s">
        <v>1707</v>
      </c>
      <c r="AB1197" t="s">
        <v>1708</v>
      </c>
      <c r="AC1197" t="s">
        <v>1709</v>
      </c>
      <c r="AD1197" t="s">
        <v>1675</v>
      </c>
      <c r="AE1197" s="4" t="s">
        <v>18080</v>
      </c>
      <c r="AF1197" s="3">
        <v>2650000</v>
      </c>
      <c r="AG1197" s="15" t="s">
        <v>19447</v>
      </c>
      <c r="AH1197" t="s">
        <v>18081</v>
      </c>
      <c r="AI1197" t="s">
        <v>18082</v>
      </c>
      <c r="AJ1197" t="s">
        <v>18083</v>
      </c>
      <c r="AK1197" t="s">
        <v>18084</v>
      </c>
      <c r="AL1197" t="s">
        <v>18085</v>
      </c>
      <c r="AM1197" t="s">
        <v>18086</v>
      </c>
      <c r="AN1197" t="s">
        <v>18087</v>
      </c>
      <c r="AO1197" t="s">
        <v>18088</v>
      </c>
      <c r="AP1197" t="s">
        <v>18089</v>
      </c>
      <c r="AQ1197" t="s">
        <v>18090</v>
      </c>
      <c r="AR1197">
        <v>0.42</v>
      </c>
      <c r="AS1197" t="s">
        <v>94</v>
      </c>
      <c r="AT1197">
        <v>0</v>
      </c>
      <c r="AU1197">
        <v>8943.5748228890589</v>
      </c>
      <c r="AV1197">
        <v>5665.9497193191046</v>
      </c>
      <c r="AW1197">
        <v>1932.00992</v>
      </c>
      <c r="AY1197">
        <v>28.060985845864266</v>
      </c>
      <c r="AZ1197">
        <v>2166.4141049999998</v>
      </c>
      <c r="BF1197">
        <v>539</v>
      </c>
      <c r="BJ1197" s="1"/>
    </row>
    <row r="1198" spans="1:63" x14ac:dyDescent="0.25">
      <c r="A1198">
        <v>9128</v>
      </c>
      <c r="B1198" t="s">
        <v>18091</v>
      </c>
      <c r="C1198" t="s">
        <v>18092</v>
      </c>
      <c r="D1198" t="s">
        <v>18093</v>
      </c>
      <c r="E1198" t="s">
        <v>18094</v>
      </c>
      <c r="F1198" s="1">
        <v>45471</v>
      </c>
      <c r="G1198" s="1">
        <v>45471</v>
      </c>
      <c r="H1198" t="s">
        <v>98</v>
      </c>
      <c r="I1198" t="s">
        <v>66</v>
      </c>
      <c r="J1198" t="s">
        <v>2811</v>
      </c>
      <c r="K1198" t="s">
        <v>100</v>
      </c>
      <c r="L1198" t="s">
        <v>100</v>
      </c>
      <c r="M1198" t="s">
        <v>120</v>
      </c>
      <c r="N1198" t="s">
        <v>6457</v>
      </c>
      <c r="P1198" t="s">
        <v>18095</v>
      </c>
      <c r="Q1198" t="s">
        <v>18096</v>
      </c>
      <c r="R1198" t="s">
        <v>6435</v>
      </c>
      <c r="S1198" t="s">
        <v>18097</v>
      </c>
      <c r="T1198" t="s">
        <v>11787</v>
      </c>
      <c r="U1198" t="s">
        <v>11788</v>
      </c>
      <c r="V1198" t="s">
        <v>6651</v>
      </c>
      <c r="W1198" t="s">
        <v>6652</v>
      </c>
      <c r="Z1198">
        <v>483</v>
      </c>
      <c r="AA1198" t="s">
        <v>201</v>
      </c>
      <c r="AB1198" t="s">
        <v>202</v>
      </c>
      <c r="AC1198" t="s">
        <v>203</v>
      </c>
      <c r="AD1198" t="s">
        <v>82</v>
      </c>
      <c r="AE1198" s="4" t="s">
        <v>18098</v>
      </c>
      <c r="AH1198" t="s">
        <v>18099</v>
      </c>
      <c r="AI1198" t="s">
        <v>18100</v>
      </c>
      <c r="AJ1198" t="s">
        <v>6520</v>
      </c>
      <c r="AK1198" t="s">
        <v>18101</v>
      </c>
      <c r="AL1198" t="s">
        <v>18102</v>
      </c>
      <c r="AM1198" t="s">
        <v>18103</v>
      </c>
      <c r="AN1198" t="s">
        <v>18104</v>
      </c>
      <c r="AO1198" t="s">
        <v>18105</v>
      </c>
      <c r="AP1198" t="s">
        <v>18106</v>
      </c>
      <c r="AQ1198" t="s">
        <v>18107</v>
      </c>
      <c r="AR1198">
        <v>0.36</v>
      </c>
      <c r="AS1198" t="s">
        <v>94</v>
      </c>
      <c r="AT1198">
        <v>0</v>
      </c>
      <c r="AU1198">
        <v>0</v>
      </c>
      <c r="AV1198">
        <v>0</v>
      </c>
      <c r="BF1198">
        <v>1176</v>
      </c>
      <c r="BJ1198" s="1"/>
    </row>
    <row r="1199" spans="1:63" x14ac:dyDescent="0.25">
      <c r="A1199">
        <v>9129</v>
      </c>
      <c r="B1199" t="s">
        <v>18108</v>
      </c>
      <c r="C1199" t="s">
        <v>18109</v>
      </c>
      <c r="F1199" s="1">
        <v>44545</v>
      </c>
      <c r="G1199" s="1">
        <v>44560</v>
      </c>
      <c r="H1199" t="s">
        <v>615</v>
      </c>
      <c r="K1199" t="s">
        <v>3013</v>
      </c>
      <c r="L1199" t="s">
        <v>3013</v>
      </c>
      <c r="P1199" t="s">
        <v>17822</v>
      </c>
      <c r="Q1199" t="s">
        <v>17823</v>
      </c>
      <c r="R1199" t="s">
        <v>8919</v>
      </c>
      <c r="S1199" t="s">
        <v>17824</v>
      </c>
      <c r="AE1199" s="4"/>
      <c r="AR1199">
        <v>0</v>
      </c>
      <c r="AS1199" t="s">
        <v>94</v>
      </c>
      <c r="AT1199">
        <v>0</v>
      </c>
      <c r="AU1199">
        <v>0</v>
      </c>
      <c r="AV1199">
        <v>0</v>
      </c>
      <c r="BF1199">
        <v>265</v>
      </c>
      <c r="BJ1199" s="1"/>
    </row>
    <row r="1200" spans="1:63" ht="45" x14ac:dyDescent="0.25">
      <c r="A1200">
        <v>9130</v>
      </c>
      <c r="B1200" t="s">
        <v>18110</v>
      </c>
      <c r="C1200" t="s">
        <v>18111</v>
      </c>
      <c r="D1200" t="s">
        <v>18112</v>
      </c>
      <c r="E1200" t="s">
        <v>18113</v>
      </c>
      <c r="F1200" s="1">
        <v>44910</v>
      </c>
      <c r="G1200" s="1">
        <v>44925</v>
      </c>
      <c r="H1200" t="s">
        <v>98</v>
      </c>
      <c r="I1200" t="s">
        <v>639</v>
      </c>
      <c r="J1200" t="s">
        <v>1804</v>
      </c>
      <c r="K1200" t="s">
        <v>100</v>
      </c>
      <c r="L1200" t="s">
        <v>100</v>
      </c>
      <c r="M1200" t="s">
        <v>69</v>
      </c>
      <c r="N1200" t="s">
        <v>4523</v>
      </c>
      <c r="P1200" t="s">
        <v>17822</v>
      </c>
      <c r="Q1200" t="s">
        <v>17823</v>
      </c>
      <c r="R1200" t="s">
        <v>8919</v>
      </c>
      <c r="S1200" t="s">
        <v>17824</v>
      </c>
      <c r="T1200" t="s">
        <v>11361</v>
      </c>
      <c r="U1200" t="s">
        <v>11362</v>
      </c>
      <c r="V1200" t="s">
        <v>9722</v>
      </c>
      <c r="W1200" t="s">
        <v>9723</v>
      </c>
      <c r="X1200" t="s">
        <v>9724</v>
      </c>
      <c r="Y1200" t="s">
        <v>109</v>
      </c>
      <c r="Z1200">
        <v>466</v>
      </c>
      <c r="AA1200" t="s">
        <v>8923</v>
      </c>
      <c r="AB1200" t="s">
        <v>8924</v>
      </c>
      <c r="AC1200" t="s">
        <v>8925</v>
      </c>
      <c r="AD1200" t="s">
        <v>8926</v>
      </c>
      <c r="AE1200" s="4" t="s">
        <v>18114</v>
      </c>
      <c r="AH1200" t="s">
        <v>18115</v>
      </c>
      <c r="AI1200" t="s">
        <v>18116</v>
      </c>
      <c r="AJ1200" t="s">
        <v>18117</v>
      </c>
      <c r="AK1200" t="s">
        <v>18118</v>
      </c>
      <c r="AL1200" t="s">
        <v>18119</v>
      </c>
      <c r="AM1200" t="s">
        <v>18120</v>
      </c>
      <c r="AN1200" t="s">
        <v>18121</v>
      </c>
      <c r="AO1200" t="s">
        <v>18122</v>
      </c>
      <c r="AP1200" t="s">
        <v>18123</v>
      </c>
      <c r="AQ1200" t="s">
        <v>18124</v>
      </c>
      <c r="AR1200">
        <v>0.36</v>
      </c>
      <c r="AS1200" t="s">
        <v>94</v>
      </c>
      <c r="AT1200">
        <v>0</v>
      </c>
      <c r="AU1200">
        <v>7975.7051392983403</v>
      </c>
      <c r="AV1200">
        <v>4689.1412509362963</v>
      </c>
      <c r="BF1200">
        <v>630</v>
      </c>
      <c r="BJ1200" s="1"/>
    </row>
    <row r="1201" spans="1:63" x14ac:dyDescent="0.25">
      <c r="A1201">
        <v>9131</v>
      </c>
      <c r="B1201" t="s">
        <v>18125</v>
      </c>
      <c r="C1201" t="s">
        <v>18126</v>
      </c>
      <c r="D1201" t="s">
        <v>18127</v>
      </c>
      <c r="F1201" s="1">
        <v>44469</v>
      </c>
      <c r="G1201" s="1">
        <v>44561</v>
      </c>
      <c r="H1201" t="s">
        <v>98</v>
      </c>
      <c r="I1201" t="s">
        <v>639</v>
      </c>
      <c r="J1201" t="s">
        <v>1804</v>
      </c>
      <c r="K1201" t="s">
        <v>3013</v>
      </c>
      <c r="L1201" t="s">
        <v>3013</v>
      </c>
      <c r="M1201" t="s">
        <v>120</v>
      </c>
      <c r="P1201" t="s">
        <v>11358</v>
      </c>
      <c r="Q1201" t="s">
        <v>11359</v>
      </c>
      <c r="R1201" t="s">
        <v>8919</v>
      </c>
      <c r="S1201" t="s">
        <v>11360</v>
      </c>
      <c r="T1201" t="s">
        <v>11361</v>
      </c>
      <c r="U1201" t="s">
        <v>11362</v>
      </c>
      <c r="V1201" t="s">
        <v>9722</v>
      </c>
      <c r="W1201" t="s">
        <v>9723</v>
      </c>
      <c r="X1201" t="s">
        <v>9724</v>
      </c>
      <c r="Y1201" t="s">
        <v>109</v>
      </c>
      <c r="Z1201">
        <v>466</v>
      </c>
      <c r="AA1201" t="s">
        <v>8923</v>
      </c>
      <c r="AB1201" t="s">
        <v>8924</v>
      </c>
      <c r="AC1201" t="s">
        <v>8925</v>
      </c>
      <c r="AD1201" t="s">
        <v>8926</v>
      </c>
      <c r="AE1201" s="4"/>
      <c r="AR1201">
        <v>0</v>
      </c>
      <c r="AS1201" t="s">
        <v>94</v>
      </c>
      <c r="AT1201">
        <v>0</v>
      </c>
      <c r="AU1201">
        <v>0</v>
      </c>
      <c r="AV1201">
        <v>0</v>
      </c>
      <c r="BF1201">
        <v>266</v>
      </c>
      <c r="BJ1201" s="1"/>
    </row>
    <row r="1202" spans="1:63" x14ac:dyDescent="0.25">
      <c r="A1202">
        <v>9132</v>
      </c>
      <c r="B1202" t="s">
        <v>18128</v>
      </c>
      <c r="C1202" t="s">
        <v>18126</v>
      </c>
      <c r="D1202" t="s">
        <v>18126</v>
      </c>
      <c r="E1202" t="s">
        <v>18126</v>
      </c>
      <c r="F1202" s="1">
        <v>44469</v>
      </c>
      <c r="G1202" s="1">
        <v>44561</v>
      </c>
      <c r="H1202" t="s">
        <v>98</v>
      </c>
      <c r="I1202" t="s">
        <v>639</v>
      </c>
      <c r="J1202" t="s">
        <v>1804</v>
      </c>
      <c r="K1202" t="s">
        <v>303</v>
      </c>
      <c r="L1202" t="s">
        <v>99</v>
      </c>
      <c r="M1202" t="s">
        <v>69</v>
      </c>
      <c r="N1202" t="s">
        <v>4523</v>
      </c>
      <c r="P1202" t="s">
        <v>11358</v>
      </c>
      <c r="Q1202" t="s">
        <v>11359</v>
      </c>
      <c r="R1202" t="s">
        <v>8919</v>
      </c>
      <c r="S1202" t="s">
        <v>11360</v>
      </c>
      <c r="T1202" t="s">
        <v>11361</v>
      </c>
      <c r="U1202" t="s">
        <v>11362</v>
      </c>
      <c r="V1202" t="s">
        <v>9722</v>
      </c>
      <c r="W1202" t="s">
        <v>9723</v>
      </c>
      <c r="X1202" t="s">
        <v>9724</v>
      </c>
      <c r="Y1202" t="s">
        <v>109</v>
      </c>
      <c r="Z1202">
        <v>466</v>
      </c>
      <c r="AA1202" t="s">
        <v>8923</v>
      </c>
      <c r="AB1202" t="s">
        <v>8924</v>
      </c>
      <c r="AC1202" t="s">
        <v>8925</v>
      </c>
      <c r="AD1202" t="s">
        <v>8926</v>
      </c>
      <c r="AE1202" s="4"/>
      <c r="AR1202">
        <v>0.15</v>
      </c>
      <c r="AS1202" t="s">
        <v>94</v>
      </c>
      <c r="AT1202">
        <v>0</v>
      </c>
      <c r="AU1202">
        <v>101609.1827403567</v>
      </c>
      <c r="AV1202">
        <v>33063.092801213556</v>
      </c>
      <c r="BF1202">
        <v>266</v>
      </c>
      <c r="BJ1202" s="1"/>
    </row>
    <row r="1203" spans="1:63" ht="30" x14ac:dyDescent="0.25">
      <c r="A1203">
        <v>9133</v>
      </c>
      <c r="B1203" t="s">
        <v>18129</v>
      </c>
      <c r="C1203" t="s">
        <v>18130</v>
      </c>
      <c r="D1203" t="s">
        <v>18131</v>
      </c>
      <c r="E1203" t="s">
        <v>18132</v>
      </c>
      <c r="F1203" s="1">
        <v>44773</v>
      </c>
      <c r="G1203" s="1">
        <v>44926</v>
      </c>
      <c r="H1203" t="s">
        <v>119</v>
      </c>
      <c r="I1203" t="s">
        <v>515</v>
      </c>
      <c r="J1203" t="s">
        <v>2394</v>
      </c>
      <c r="K1203" t="s">
        <v>133</v>
      </c>
      <c r="L1203" t="s">
        <v>100</v>
      </c>
      <c r="M1203" t="s">
        <v>120</v>
      </c>
      <c r="N1203" t="s">
        <v>1661</v>
      </c>
      <c r="O1203" t="s">
        <v>18133</v>
      </c>
      <c r="P1203" t="s">
        <v>2032</v>
      </c>
      <c r="Q1203" t="s">
        <v>2033</v>
      </c>
      <c r="R1203" t="s">
        <v>676</v>
      </c>
      <c r="S1203" t="s">
        <v>2034</v>
      </c>
      <c r="T1203" t="s">
        <v>2431</v>
      </c>
      <c r="U1203" t="s">
        <v>2432</v>
      </c>
      <c r="V1203" t="s">
        <v>1776</v>
      </c>
      <c r="W1203" t="s">
        <v>1777</v>
      </c>
      <c r="X1203" t="s">
        <v>1778</v>
      </c>
      <c r="Y1203" t="s">
        <v>1671</v>
      </c>
      <c r="Z1203">
        <v>470</v>
      </c>
      <c r="AA1203" t="s">
        <v>1672</v>
      </c>
      <c r="AB1203" t="s">
        <v>1673</v>
      </c>
      <c r="AC1203" t="s">
        <v>1674</v>
      </c>
      <c r="AD1203" t="s">
        <v>1675</v>
      </c>
      <c r="AE1203" s="4" t="s">
        <v>18134</v>
      </c>
      <c r="AH1203" t="s">
        <v>18135</v>
      </c>
      <c r="AI1203" t="s">
        <v>18136</v>
      </c>
      <c r="AJ1203" t="s">
        <v>18137</v>
      </c>
      <c r="AK1203" t="s">
        <v>18138</v>
      </c>
      <c r="AL1203" t="s">
        <v>18139</v>
      </c>
      <c r="AM1203" t="s">
        <v>18140</v>
      </c>
      <c r="AN1203" t="s">
        <v>18141</v>
      </c>
      <c r="AO1203" t="s">
        <v>18142</v>
      </c>
      <c r="AP1203" t="s">
        <v>18143</v>
      </c>
      <c r="AQ1203" t="s">
        <v>18144</v>
      </c>
      <c r="AR1203">
        <v>0.42</v>
      </c>
      <c r="AS1203" t="s">
        <v>94</v>
      </c>
      <c r="AT1203">
        <v>0</v>
      </c>
      <c r="AU1203">
        <v>1392353.0446718198</v>
      </c>
      <c r="AV1203">
        <v>881967.10334101995</v>
      </c>
      <c r="AW1203">
        <v>199.98733200000004</v>
      </c>
      <c r="AX1203">
        <v>199.98733200000004</v>
      </c>
      <c r="AZ1203">
        <v>3.41526</v>
      </c>
      <c r="BA1203">
        <v>166.65611000000001</v>
      </c>
      <c r="BB1203">
        <v>8354.6474514004894</v>
      </c>
      <c r="BC1203">
        <v>8186.8749847303498</v>
      </c>
      <c r="BD1203">
        <v>5292.1378240558934</v>
      </c>
      <c r="BE1203">
        <v>5185.8646363642492</v>
      </c>
      <c r="BF1203">
        <v>631</v>
      </c>
      <c r="BH1203" t="s">
        <v>18145</v>
      </c>
      <c r="BJ1203" s="1"/>
      <c r="BK1203">
        <v>3.41526</v>
      </c>
    </row>
    <row r="1204" spans="1:63" x14ac:dyDescent="0.25">
      <c r="A1204">
        <v>9134</v>
      </c>
      <c r="B1204" t="s">
        <v>18146</v>
      </c>
      <c r="C1204" t="s">
        <v>18147</v>
      </c>
      <c r="D1204" t="s">
        <v>18148</v>
      </c>
      <c r="E1204" t="s">
        <v>18149</v>
      </c>
      <c r="F1204" s="1">
        <v>45107</v>
      </c>
      <c r="G1204" s="1">
        <v>45321</v>
      </c>
      <c r="H1204" t="s">
        <v>119</v>
      </c>
      <c r="I1204" t="s">
        <v>639</v>
      </c>
      <c r="J1204" t="s">
        <v>2829</v>
      </c>
      <c r="K1204" t="s">
        <v>303</v>
      </c>
      <c r="L1204" t="s">
        <v>99</v>
      </c>
      <c r="M1204" t="s">
        <v>120</v>
      </c>
      <c r="N1204" t="s">
        <v>2430</v>
      </c>
      <c r="P1204" t="s">
        <v>5002</v>
      </c>
      <c r="Q1204" t="s">
        <v>5003</v>
      </c>
      <c r="R1204" t="s">
        <v>2004</v>
      </c>
      <c r="S1204" t="s">
        <v>5004</v>
      </c>
      <c r="T1204" t="s">
        <v>5047</v>
      </c>
      <c r="U1204" t="s">
        <v>5048</v>
      </c>
      <c r="V1204" t="s">
        <v>3286</v>
      </c>
      <c r="W1204" t="s">
        <v>3287</v>
      </c>
      <c r="X1204" t="s">
        <v>3288</v>
      </c>
      <c r="Y1204" t="s">
        <v>109</v>
      </c>
      <c r="Z1204">
        <v>470</v>
      </c>
      <c r="AA1204" t="s">
        <v>1672</v>
      </c>
      <c r="AB1204" t="s">
        <v>1673</v>
      </c>
      <c r="AC1204" t="s">
        <v>1674</v>
      </c>
      <c r="AD1204" t="s">
        <v>1675</v>
      </c>
      <c r="AE1204" s="4"/>
      <c r="AR1204">
        <v>0.15</v>
      </c>
      <c r="AS1204" t="s">
        <v>94</v>
      </c>
      <c r="AT1204">
        <v>0</v>
      </c>
      <c r="AU1204">
        <v>1289092.7729887329</v>
      </c>
      <c r="AV1204">
        <v>419409.90617437422</v>
      </c>
      <c r="AW1204">
        <v>109.15912799999998</v>
      </c>
      <c r="AX1204">
        <v>109.15912799999998</v>
      </c>
      <c r="BA1204">
        <v>90.965940000000003</v>
      </c>
      <c r="BB1204">
        <v>14171.158710488047</v>
      </c>
      <c r="BD1204">
        <v>4610.6257592058546</v>
      </c>
      <c r="BF1204">
        <v>1026</v>
      </c>
      <c r="BH1204" t="s">
        <v>18150</v>
      </c>
      <c r="BJ1204" s="1"/>
    </row>
    <row r="1205" spans="1:63" ht="45" x14ac:dyDescent="0.25">
      <c r="A1205">
        <v>9135</v>
      </c>
      <c r="B1205" t="s">
        <v>18151</v>
      </c>
      <c r="C1205" t="s">
        <v>18152</v>
      </c>
      <c r="D1205" t="s">
        <v>18153</v>
      </c>
      <c r="E1205" t="s">
        <v>18154</v>
      </c>
      <c r="F1205" s="1">
        <v>45139</v>
      </c>
      <c r="G1205" s="1">
        <v>45717</v>
      </c>
      <c r="H1205" t="s">
        <v>615</v>
      </c>
      <c r="I1205" t="s">
        <v>515</v>
      </c>
      <c r="K1205" t="s">
        <v>303</v>
      </c>
      <c r="L1205" t="s">
        <v>303</v>
      </c>
      <c r="M1205" t="s">
        <v>120</v>
      </c>
      <c r="P1205" t="s">
        <v>2683</v>
      </c>
      <c r="Q1205" t="s">
        <v>2684</v>
      </c>
      <c r="R1205" t="s">
        <v>1664</v>
      </c>
      <c r="S1205" t="s">
        <v>2685</v>
      </c>
      <c r="T1205" t="s">
        <v>2645</v>
      </c>
      <c r="U1205" t="s">
        <v>2646</v>
      </c>
      <c r="V1205" t="s">
        <v>2456</v>
      </c>
      <c r="W1205" t="s">
        <v>2457</v>
      </c>
      <c r="X1205" t="s">
        <v>2458</v>
      </c>
      <c r="Y1205" t="s">
        <v>1671</v>
      </c>
      <c r="Z1205">
        <v>487</v>
      </c>
      <c r="AA1205" t="s">
        <v>5301</v>
      </c>
      <c r="AB1205" t="s">
        <v>5302</v>
      </c>
      <c r="AC1205" t="s">
        <v>5303</v>
      </c>
      <c r="AE1205" s="4" t="s">
        <v>18155</v>
      </c>
      <c r="AH1205" t="s">
        <v>18156</v>
      </c>
      <c r="AI1205" t="s">
        <v>18157</v>
      </c>
      <c r="AJ1205" t="s">
        <v>18158</v>
      </c>
      <c r="AK1205" t="s">
        <v>2736</v>
      </c>
      <c r="AL1205" t="s">
        <v>2737</v>
      </c>
      <c r="AM1205" t="s">
        <v>18159</v>
      </c>
      <c r="AN1205" t="s">
        <v>18160</v>
      </c>
      <c r="AO1205" t="s">
        <v>18161</v>
      </c>
      <c r="AP1205" t="s">
        <v>2741</v>
      </c>
      <c r="AQ1205" t="s">
        <v>18162</v>
      </c>
      <c r="AR1205">
        <v>0.09</v>
      </c>
      <c r="AS1205" t="s">
        <v>154</v>
      </c>
      <c r="AT1205">
        <v>1</v>
      </c>
      <c r="AU1205">
        <v>146148.25561274504</v>
      </c>
      <c r="AV1205">
        <v>28533.523493091565</v>
      </c>
      <c r="BF1205">
        <v>1422</v>
      </c>
      <c r="BJ1205" s="1"/>
    </row>
    <row r="1206" spans="1:63" ht="60.75" x14ac:dyDescent="0.3">
      <c r="A1206">
        <v>9136</v>
      </c>
      <c r="B1206" t="s">
        <v>18163</v>
      </c>
      <c r="C1206" t="s">
        <v>18164</v>
      </c>
      <c r="D1206" t="s">
        <v>18165</v>
      </c>
      <c r="E1206" t="s">
        <v>18166</v>
      </c>
      <c r="F1206" s="1">
        <v>44560</v>
      </c>
      <c r="G1206" s="1">
        <v>45107</v>
      </c>
      <c r="H1206" t="s">
        <v>119</v>
      </c>
      <c r="I1206" t="s">
        <v>515</v>
      </c>
      <c r="K1206" t="s">
        <v>99</v>
      </c>
      <c r="L1206" t="s">
        <v>99</v>
      </c>
      <c r="M1206" t="s">
        <v>69</v>
      </c>
      <c r="N1206" t="s">
        <v>1661</v>
      </c>
      <c r="P1206" t="s">
        <v>2571</v>
      </c>
      <c r="Q1206" t="s">
        <v>2572</v>
      </c>
      <c r="R1206" t="s">
        <v>1962</v>
      </c>
      <c r="S1206" t="s">
        <v>2573</v>
      </c>
      <c r="T1206" t="s">
        <v>2506</v>
      </c>
      <c r="U1206" t="s">
        <v>2507</v>
      </c>
      <c r="V1206" t="s">
        <v>2456</v>
      </c>
      <c r="W1206" t="s">
        <v>2457</v>
      </c>
      <c r="X1206" t="s">
        <v>2458</v>
      </c>
      <c r="Y1206" t="s">
        <v>1671</v>
      </c>
      <c r="Z1206">
        <v>470</v>
      </c>
      <c r="AA1206" t="s">
        <v>1672</v>
      </c>
      <c r="AB1206" t="s">
        <v>1673</v>
      </c>
      <c r="AC1206" t="s">
        <v>1674</v>
      </c>
      <c r="AD1206" t="s">
        <v>1675</v>
      </c>
      <c r="AE1206" s="4" t="s">
        <v>18167</v>
      </c>
      <c r="AF1206" s="14">
        <v>4060000</v>
      </c>
      <c r="AG1206" s="15" t="s">
        <v>19447</v>
      </c>
      <c r="AH1206" t="s">
        <v>18168</v>
      </c>
      <c r="AI1206" t="s">
        <v>18169</v>
      </c>
      <c r="AJ1206" t="s">
        <v>18170</v>
      </c>
      <c r="AK1206" t="s">
        <v>18171</v>
      </c>
      <c r="AL1206" t="s">
        <v>18172</v>
      </c>
      <c r="AM1206" t="s">
        <v>18173</v>
      </c>
      <c r="AN1206" t="s">
        <v>18174</v>
      </c>
      <c r="AO1206" t="s">
        <v>18175</v>
      </c>
      <c r="AP1206" t="s">
        <v>18176</v>
      </c>
      <c r="AQ1206" t="s">
        <v>18177</v>
      </c>
      <c r="AR1206">
        <v>0.25</v>
      </c>
      <c r="AS1206" t="s">
        <v>94</v>
      </c>
      <c r="AT1206">
        <v>0</v>
      </c>
      <c r="AU1206">
        <v>288356.55210510752</v>
      </c>
      <c r="AV1206">
        <v>126286.86925691346</v>
      </c>
      <c r="AW1206">
        <v>4250.2624600000008</v>
      </c>
      <c r="AX1206">
        <v>3238.14878</v>
      </c>
      <c r="AZ1206">
        <v>6.3819800000000004</v>
      </c>
      <c r="BA1206">
        <v>2208.2472600000001</v>
      </c>
      <c r="BB1206">
        <v>130.58164152555429</v>
      </c>
      <c r="BC1206">
        <v>130.20533951999457</v>
      </c>
      <c r="BD1206">
        <v>57.188735856017075</v>
      </c>
      <c r="BE1206">
        <v>57.023932934667414</v>
      </c>
      <c r="BF1206">
        <v>812</v>
      </c>
      <c r="BH1206" t="s">
        <v>18178</v>
      </c>
      <c r="BJ1206" s="1"/>
      <c r="BK1206">
        <v>6.3819800000000004</v>
      </c>
    </row>
    <row r="1207" spans="1:63" ht="75.75" x14ac:dyDescent="0.3">
      <c r="A1207">
        <v>9137</v>
      </c>
      <c r="B1207" t="s">
        <v>18179</v>
      </c>
      <c r="C1207" t="s">
        <v>18180</v>
      </c>
      <c r="D1207" t="s">
        <v>18181</v>
      </c>
      <c r="E1207" t="s">
        <v>18182</v>
      </c>
      <c r="F1207" s="1">
        <v>44804</v>
      </c>
      <c r="G1207" s="1">
        <v>44926</v>
      </c>
      <c r="H1207" t="s">
        <v>615</v>
      </c>
      <c r="I1207" t="s">
        <v>66</v>
      </c>
      <c r="J1207" t="s">
        <v>11031</v>
      </c>
      <c r="K1207" t="s">
        <v>99</v>
      </c>
      <c r="L1207" t="s">
        <v>99</v>
      </c>
      <c r="M1207" t="s">
        <v>120</v>
      </c>
      <c r="N1207" t="s">
        <v>9991</v>
      </c>
      <c r="O1207" t="s">
        <v>18183</v>
      </c>
      <c r="P1207" t="s">
        <v>18184</v>
      </c>
      <c r="Q1207" t="s">
        <v>18185</v>
      </c>
      <c r="R1207" t="s">
        <v>9082</v>
      </c>
      <c r="S1207" t="s">
        <v>18186</v>
      </c>
      <c r="T1207" t="s">
        <v>9996</v>
      </c>
      <c r="U1207" t="s">
        <v>9997</v>
      </c>
      <c r="V1207" t="s">
        <v>9722</v>
      </c>
      <c r="W1207" t="s">
        <v>9723</v>
      </c>
      <c r="X1207" t="s">
        <v>9724</v>
      </c>
      <c r="Y1207" t="s">
        <v>109</v>
      </c>
      <c r="Z1207">
        <v>471</v>
      </c>
      <c r="AA1207" t="s">
        <v>9086</v>
      </c>
      <c r="AB1207" t="s">
        <v>9087</v>
      </c>
      <c r="AC1207" t="s">
        <v>9088</v>
      </c>
      <c r="AD1207" t="s">
        <v>8926</v>
      </c>
      <c r="AE1207" s="4" t="s">
        <v>18187</v>
      </c>
      <c r="AF1207" s="14">
        <v>719000</v>
      </c>
      <c r="AG1207" s="15" t="s">
        <v>19447</v>
      </c>
      <c r="AH1207" t="s">
        <v>18188</v>
      </c>
      <c r="AI1207" t="s">
        <v>18189</v>
      </c>
      <c r="AJ1207" t="s">
        <v>18190</v>
      </c>
      <c r="AK1207" t="s">
        <v>18191</v>
      </c>
      <c r="AL1207" t="s">
        <v>18192</v>
      </c>
      <c r="AM1207" t="s">
        <v>18193</v>
      </c>
      <c r="AN1207" t="s">
        <v>18194</v>
      </c>
      <c r="AO1207" t="s">
        <v>18195</v>
      </c>
      <c r="AP1207" t="s">
        <v>18196</v>
      </c>
      <c r="AQ1207" t="s">
        <v>18197</v>
      </c>
      <c r="AR1207">
        <v>0.25</v>
      </c>
      <c r="AS1207" t="s">
        <v>94</v>
      </c>
      <c r="AT1207">
        <v>0</v>
      </c>
      <c r="AU1207">
        <v>72611.046917158499</v>
      </c>
      <c r="AV1207">
        <v>32204.341884147136</v>
      </c>
      <c r="AW1207">
        <v>991.00512000000003</v>
      </c>
      <c r="BF1207">
        <v>631</v>
      </c>
      <c r="BJ1207" s="1"/>
    </row>
    <row r="1208" spans="1:63" x14ac:dyDescent="0.25">
      <c r="A1208">
        <v>9138</v>
      </c>
      <c r="B1208" t="s">
        <v>18198</v>
      </c>
      <c r="C1208" t="s">
        <v>18199</v>
      </c>
      <c r="D1208" t="s">
        <v>18200</v>
      </c>
      <c r="E1208" t="s">
        <v>18201</v>
      </c>
      <c r="F1208" s="1">
        <v>45291</v>
      </c>
      <c r="G1208" s="1">
        <v>45382</v>
      </c>
      <c r="H1208" t="s">
        <v>615</v>
      </c>
      <c r="I1208" t="s">
        <v>66</v>
      </c>
      <c r="J1208" t="s">
        <v>5920</v>
      </c>
      <c r="K1208" t="s">
        <v>69</v>
      </c>
      <c r="L1208" t="s">
        <v>3013</v>
      </c>
      <c r="M1208" t="s">
        <v>120</v>
      </c>
      <c r="N1208" t="s">
        <v>18202</v>
      </c>
      <c r="P1208" t="s">
        <v>18184</v>
      </c>
      <c r="Q1208" t="s">
        <v>18185</v>
      </c>
      <c r="R1208" t="s">
        <v>9082</v>
      </c>
      <c r="S1208" t="s">
        <v>18186</v>
      </c>
      <c r="T1208" t="s">
        <v>9720</v>
      </c>
      <c r="U1208" t="s">
        <v>9721</v>
      </c>
      <c r="V1208" t="s">
        <v>9722</v>
      </c>
      <c r="W1208" t="s">
        <v>9723</v>
      </c>
      <c r="X1208" t="s">
        <v>9724</v>
      </c>
      <c r="Y1208" t="s">
        <v>109</v>
      </c>
      <c r="Z1208">
        <v>486</v>
      </c>
      <c r="AA1208" t="s">
        <v>9202</v>
      </c>
      <c r="AB1208" t="s">
        <v>9203</v>
      </c>
      <c r="AC1208" t="s">
        <v>9204</v>
      </c>
      <c r="AD1208" t="s">
        <v>8926</v>
      </c>
      <c r="AE1208" s="4"/>
      <c r="AT1208">
        <v>4</v>
      </c>
      <c r="AU1208">
        <v>0</v>
      </c>
      <c r="AV1208">
        <v>0</v>
      </c>
      <c r="BF1208">
        <v>1087</v>
      </c>
      <c r="BJ1208" s="1"/>
    </row>
    <row r="1209" spans="1:63" ht="90" x14ac:dyDescent="0.25">
      <c r="A1209">
        <v>9140</v>
      </c>
      <c r="B1209" t="s">
        <v>18203</v>
      </c>
      <c r="C1209" t="s">
        <v>18204</v>
      </c>
      <c r="D1209" t="s">
        <v>18205</v>
      </c>
      <c r="E1209" t="s">
        <v>18206</v>
      </c>
      <c r="F1209" s="1">
        <v>44469</v>
      </c>
      <c r="G1209" s="1">
        <v>44561</v>
      </c>
      <c r="H1209" t="s">
        <v>615</v>
      </c>
      <c r="I1209" t="s">
        <v>639</v>
      </c>
      <c r="J1209" t="s">
        <v>1804</v>
      </c>
      <c r="K1209" t="s">
        <v>133</v>
      </c>
      <c r="L1209" t="s">
        <v>133</v>
      </c>
      <c r="M1209" t="s">
        <v>303</v>
      </c>
      <c r="N1209" t="s">
        <v>9078</v>
      </c>
      <c r="P1209" t="s">
        <v>10363</v>
      </c>
      <c r="Q1209" t="s">
        <v>10364</v>
      </c>
      <c r="R1209" t="s">
        <v>9082</v>
      </c>
      <c r="S1209" t="s">
        <v>10365</v>
      </c>
      <c r="T1209" t="s">
        <v>10366</v>
      </c>
      <c r="U1209" t="s">
        <v>10367</v>
      </c>
      <c r="V1209" t="s">
        <v>10368</v>
      </c>
      <c r="W1209" t="s">
        <v>10369</v>
      </c>
      <c r="X1209" t="s">
        <v>10370</v>
      </c>
      <c r="Y1209" t="s">
        <v>1755</v>
      </c>
      <c r="Z1209">
        <v>471</v>
      </c>
      <c r="AA1209" t="s">
        <v>9086</v>
      </c>
      <c r="AB1209" t="s">
        <v>9087</v>
      </c>
      <c r="AC1209" t="s">
        <v>9088</v>
      </c>
      <c r="AD1209" t="s">
        <v>8926</v>
      </c>
      <c r="AE1209" s="4" t="s">
        <v>10371</v>
      </c>
      <c r="AH1209" t="s">
        <v>18207</v>
      </c>
      <c r="AI1209" t="s">
        <v>18208</v>
      </c>
      <c r="AJ1209" t="s">
        <v>18209</v>
      </c>
      <c r="AK1209" t="s">
        <v>18210</v>
      </c>
      <c r="AL1209" t="s">
        <v>18211</v>
      </c>
      <c r="AM1209" t="s">
        <v>18212</v>
      </c>
      <c r="AN1209" t="s">
        <v>18213</v>
      </c>
      <c r="AO1209" t="s">
        <v>18214</v>
      </c>
      <c r="AP1209" t="s">
        <v>10380</v>
      </c>
      <c r="AQ1209" t="s">
        <v>18215</v>
      </c>
      <c r="AR1209">
        <v>0.49</v>
      </c>
      <c r="AS1209" t="s">
        <v>94</v>
      </c>
      <c r="AT1209">
        <v>0</v>
      </c>
      <c r="AU1209">
        <v>12975.993318959539</v>
      </c>
      <c r="AV1209">
        <v>8695.2983530681431</v>
      </c>
      <c r="AW1209">
        <v>1290.6467999999998</v>
      </c>
      <c r="AX1209">
        <v>1290.6467999999998</v>
      </c>
      <c r="BA1209">
        <v>1290.6467999999998</v>
      </c>
      <c r="BB1209">
        <v>10.053868586633879</v>
      </c>
      <c r="BD1209">
        <v>6.7371633765861771</v>
      </c>
      <c r="BF1209">
        <v>266</v>
      </c>
      <c r="BJ1209" s="1"/>
    </row>
    <row r="1210" spans="1:63" ht="75.75" x14ac:dyDescent="0.3">
      <c r="A1210">
        <v>9141</v>
      </c>
      <c r="B1210" t="s">
        <v>18216</v>
      </c>
      <c r="C1210" t="s">
        <v>18217</v>
      </c>
      <c r="D1210" t="s">
        <v>18218</v>
      </c>
      <c r="E1210" t="s">
        <v>18219</v>
      </c>
      <c r="F1210" s="1">
        <v>45107</v>
      </c>
      <c r="G1210" s="1">
        <v>45107</v>
      </c>
      <c r="H1210" t="s">
        <v>615</v>
      </c>
      <c r="I1210" t="s">
        <v>616</v>
      </c>
      <c r="J1210" t="s">
        <v>1804</v>
      </c>
      <c r="K1210" t="s">
        <v>100</v>
      </c>
      <c r="L1210" t="s">
        <v>100</v>
      </c>
      <c r="M1210" t="s">
        <v>120</v>
      </c>
      <c r="N1210" t="s">
        <v>9271</v>
      </c>
      <c r="P1210" t="s">
        <v>18220</v>
      </c>
      <c r="Q1210" t="s">
        <v>18221</v>
      </c>
      <c r="R1210" t="s">
        <v>9082</v>
      </c>
      <c r="S1210" t="s">
        <v>18222</v>
      </c>
      <c r="T1210" t="s">
        <v>10366</v>
      </c>
      <c r="U1210" t="s">
        <v>10367</v>
      </c>
      <c r="V1210" t="s">
        <v>10368</v>
      </c>
      <c r="W1210" t="s">
        <v>10369</v>
      </c>
      <c r="X1210" t="s">
        <v>10370</v>
      </c>
      <c r="Y1210" t="s">
        <v>1755</v>
      </c>
      <c r="Z1210">
        <v>471</v>
      </c>
      <c r="AA1210" t="s">
        <v>9086</v>
      </c>
      <c r="AB1210" t="s">
        <v>9087</v>
      </c>
      <c r="AC1210" t="s">
        <v>9088</v>
      </c>
      <c r="AD1210" t="s">
        <v>8926</v>
      </c>
      <c r="AE1210" s="4" t="s">
        <v>18223</v>
      </c>
      <c r="AF1210" s="3">
        <v>4060000</v>
      </c>
      <c r="AG1210" s="15" t="s">
        <v>19447</v>
      </c>
      <c r="AH1210" t="s">
        <v>18224</v>
      </c>
      <c r="AI1210" t="s">
        <v>18225</v>
      </c>
      <c r="AJ1210" t="s">
        <v>18226</v>
      </c>
      <c r="AK1210" t="s">
        <v>18227</v>
      </c>
      <c r="AL1210" t="s">
        <v>18228</v>
      </c>
      <c r="AM1210" t="s">
        <v>18229</v>
      </c>
      <c r="AN1210" t="s">
        <v>18230</v>
      </c>
      <c r="AO1210" t="s">
        <v>18231</v>
      </c>
      <c r="AP1210" t="s">
        <v>18232</v>
      </c>
      <c r="AQ1210" t="s">
        <v>18233</v>
      </c>
      <c r="AR1210">
        <v>0.36</v>
      </c>
      <c r="AS1210" t="s">
        <v>94</v>
      </c>
      <c r="AT1210">
        <v>0</v>
      </c>
      <c r="AU1210">
        <v>24575.069185671488</v>
      </c>
      <c r="AV1210">
        <v>14448.373987065859</v>
      </c>
      <c r="AW1210">
        <v>2385.3593999999998</v>
      </c>
      <c r="BF1210">
        <v>812</v>
      </c>
      <c r="BJ1210" s="1"/>
    </row>
    <row r="1211" spans="1:63" ht="45.75" x14ac:dyDescent="0.3">
      <c r="A1211">
        <v>9142</v>
      </c>
      <c r="B1211" t="s">
        <v>18234</v>
      </c>
      <c r="C1211" t="s">
        <v>18235</v>
      </c>
      <c r="D1211" t="s">
        <v>18236</v>
      </c>
      <c r="E1211" t="s">
        <v>18237</v>
      </c>
      <c r="F1211" s="1">
        <v>44681</v>
      </c>
      <c r="G1211" s="1">
        <v>44742</v>
      </c>
      <c r="H1211" t="s">
        <v>615</v>
      </c>
      <c r="I1211" t="s">
        <v>639</v>
      </c>
      <c r="J1211" t="s">
        <v>5920</v>
      </c>
      <c r="K1211" t="s">
        <v>303</v>
      </c>
      <c r="L1211" t="s">
        <v>99</v>
      </c>
      <c r="M1211" t="s">
        <v>120</v>
      </c>
      <c r="N1211" t="s">
        <v>9382</v>
      </c>
      <c r="P1211" t="s">
        <v>16661</v>
      </c>
      <c r="Q1211" t="s">
        <v>16662</v>
      </c>
      <c r="R1211" t="s">
        <v>16663</v>
      </c>
      <c r="S1211" t="s">
        <v>16664</v>
      </c>
      <c r="T1211" t="s">
        <v>10665</v>
      </c>
      <c r="U1211" t="s">
        <v>10666</v>
      </c>
      <c r="V1211" t="s">
        <v>10642</v>
      </c>
      <c r="W1211" t="s">
        <v>10643</v>
      </c>
      <c r="X1211" t="s">
        <v>10644</v>
      </c>
      <c r="Y1211" t="s">
        <v>1755</v>
      </c>
      <c r="Z1211">
        <v>484</v>
      </c>
      <c r="AA1211" t="s">
        <v>9176</v>
      </c>
      <c r="AB1211" t="s">
        <v>9177</v>
      </c>
      <c r="AC1211" t="s">
        <v>9178</v>
      </c>
      <c r="AD1211" t="s">
        <v>8926</v>
      </c>
      <c r="AE1211" s="4" t="s">
        <v>16665</v>
      </c>
      <c r="AF1211" s="3">
        <v>2600000</v>
      </c>
      <c r="AG1211" s="15" t="s">
        <v>19447</v>
      </c>
      <c r="AH1211" t="s">
        <v>16666</v>
      </c>
      <c r="AI1211" t="s">
        <v>18238</v>
      </c>
      <c r="AJ1211" t="s">
        <v>16668</v>
      </c>
      <c r="AK1211" t="s">
        <v>16669</v>
      </c>
      <c r="AL1211" t="s">
        <v>16670</v>
      </c>
      <c r="AM1211" t="s">
        <v>16671</v>
      </c>
      <c r="AN1211" t="s">
        <v>16672</v>
      </c>
      <c r="AO1211" t="s">
        <v>16673</v>
      </c>
      <c r="AP1211" t="s">
        <v>16674</v>
      </c>
      <c r="AQ1211" t="s">
        <v>16675</v>
      </c>
      <c r="AR1211">
        <v>0.15</v>
      </c>
      <c r="AS1211" t="s">
        <v>94</v>
      </c>
      <c r="AT1211">
        <v>0</v>
      </c>
      <c r="AU1211">
        <v>59150.275671242256</v>
      </c>
      <c r="AV1211">
        <v>17599.846215674745</v>
      </c>
      <c r="AW1211">
        <v>3341.107</v>
      </c>
      <c r="AX1211">
        <v>3341.107</v>
      </c>
      <c r="BA1211">
        <v>3341.107</v>
      </c>
      <c r="BB1211">
        <v>17.703795679468588</v>
      </c>
      <c r="BD1211">
        <v>5.2676691335161507</v>
      </c>
      <c r="BF1211">
        <v>447</v>
      </c>
      <c r="BJ1211" s="1"/>
    </row>
    <row r="1212" spans="1:63" ht="30.75" x14ac:dyDescent="0.3">
      <c r="A1212">
        <v>9143</v>
      </c>
      <c r="B1212" t="s">
        <v>18239</v>
      </c>
      <c r="C1212" t="s">
        <v>18240</v>
      </c>
      <c r="D1212" t="s">
        <v>18241</v>
      </c>
      <c r="E1212" t="s">
        <v>18242</v>
      </c>
      <c r="F1212" s="1">
        <v>45138</v>
      </c>
      <c r="G1212" s="1">
        <v>45289</v>
      </c>
      <c r="H1212" t="s">
        <v>615</v>
      </c>
      <c r="I1212" t="s">
        <v>66</v>
      </c>
      <c r="K1212" t="s">
        <v>303</v>
      </c>
      <c r="L1212" t="s">
        <v>303</v>
      </c>
      <c r="M1212" t="s">
        <v>120</v>
      </c>
      <c r="P1212" t="s">
        <v>13552</v>
      </c>
      <c r="Q1212" t="s">
        <v>13553</v>
      </c>
      <c r="R1212" t="s">
        <v>5342</v>
      </c>
      <c r="S1212" t="s">
        <v>13554</v>
      </c>
      <c r="Z1212">
        <v>464</v>
      </c>
      <c r="AA1212" t="s">
        <v>430</v>
      </c>
      <c r="AB1212" t="s">
        <v>431</v>
      </c>
      <c r="AC1212" t="s">
        <v>432</v>
      </c>
      <c r="AD1212" t="s">
        <v>433</v>
      </c>
      <c r="AE1212" s="4" t="s">
        <v>19472</v>
      </c>
      <c r="AF1212" s="3">
        <v>3185705</v>
      </c>
      <c r="AG1212" s="15" t="s">
        <v>19447</v>
      </c>
      <c r="AH1212" t="s">
        <v>18243</v>
      </c>
      <c r="AI1212" t="s">
        <v>13557</v>
      </c>
      <c r="AJ1212" t="s">
        <v>18244</v>
      </c>
      <c r="AK1212" t="s">
        <v>13559</v>
      </c>
      <c r="AL1212" t="s">
        <v>18245</v>
      </c>
      <c r="AM1212" t="s">
        <v>18246</v>
      </c>
      <c r="AN1212" t="s">
        <v>13562</v>
      </c>
      <c r="AO1212" t="s">
        <v>13563</v>
      </c>
      <c r="AP1212" t="s">
        <v>13564</v>
      </c>
      <c r="AQ1212" t="s">
        <v>13565</v>
      </c>
      <c r="AR1212">
        <v>0.09</v>
      </c>
      <c r="AS1212" t="s">
        <v>154</v>
      </c>
      <c r="AT1212">
        <v>1</v>
      </c>
      <c r="AU1212">
        <v>28192.814264170687</v>
      </c>
      <c r="AV1212">
        <v>5504.2759475326147</v>
      </c>
      <c r="AW1212">
        <v>1002.33</v>
      </c>
      <c r="AY1212">
        <v>374.00159627543803</v>
      </c>
      <c r="AZ1212">
        <v>681.64869500000009</v>
      </c>
      <c r="BF1212">
        <v>994</v>
      </c>
      <c r="BJ1212" s="1"/>
    </row>
    <row r="1213" spans="1:63" ht="45" x14ac:dyDescent="0.25">
      <c r="A1213">
        <v>9144</v>
      </c>
      <c r="B1213" t="s">
        <v>18247</v>
      </c>
      <c r="C1213" t="s">
        <v>18248</v>
      </c>
      <c r="D1213" t="s">
        <v>18249</v>
      </c>
      <c r="E1213" t="s">
        <v>18250</v>
      </c>
      <c r="F1213" s="1">
        <v>44773</v>
      </c>
      <c r="G1213" s="1">
        <v>44926</v>
      </c>
      <c r="H1213" t="s">
        <v>98</v>
      </c>
      <c r="I1213" t="s">
        <v>515</v>
      </c>
      <c r="K1213" t="s">
        <v>120</v>
      </c>
      <c r="L1213" t="s">
        <v>303</v>
      </c>
      <c r="M1213" t="s">
        <v>120</v>
      </c>
      <c r="P1213" t="s">
        <v>16290</v>
      </c>
      <c r="Q1213" t="s">
        <v>16291</v>
      </c>
      <c r="R1213" t="s">
        <v>5342</v>
      </c>
      <c r="S1213" t="s">
        <v>16292</v>
      </c>
      <c r="Z1213">
        <v>464</v>
      </c>
      <c r="AA1213" t="s">
        <v>430</v>
      </c>
      <c r="AB1213" t="s">
        <v>431</v>
      </c>
      <c r="AC1213" t="s">
        <v>432</v>
      </c>
      <c r="AD1213" t="s">
        <v>433</v>
      </c>
      <c r="AE1213" s="4" t="s">
        <v>18251</v>
      </c>
      <c r="AH1213" t="s">
        <v>18252</v>
      </c>
      <c r="AI1213" t="s">
        <v>18253</v>
      </c>
      <c r="AJ1213" t="s">
        <v>18254</v>
      </c>
      <c r="AK1213" t="s">
        <v>18255</v>
      </c>
      <c r="AL1213" t="s">
        <v>18256</v>
      </c>
      <c r="AM1213" t="s">
        <v>18257</v>
      </c>
      <c r="AN1213" t="s">
        <v>18258</v>
      </c>
      <c r="AO1213" t="s">
        <v>18259</v>
      </c>
      <c r="AP1213" t="s">
        <v>18260</v>
      </c>
      <c r="AQ1213" t="s">
        <v>18261</v>
      </c>
      <c r="AR1213">
        <v>0.06</v>
      </c>
      <c r="AS1213" t="s">
        <v>154</v>
      </c>
      <c r="AT1213">
        <v>1</v>
      </c>
      <c r="AU1213">
        <v>2985.7249252197958</v>
      </c>
      <c r="AV1213">
        <v>425.70371598871679</v>
      </c>
      <c r="BF1213">
        <v>631</v>
      </c>
      <c r="BJ1213" s="1"/>
    </row>
    <row r="1214" spans="1:63" ht="60" x14ac:dyDescent="0.25">
      <c r="A1214">
        <v>9145</v>
      </c>
      <c r="B1214" t="s">
        <v>18262</v>
      </c>
      <c r="C1214" t="s">
        <v>18263</v>
      </c>
      <c r="D1214" t="s">
        <v>18264</v>
      </c>
      <c r="E1214" t="s">
        <v>18265</v>
      </c>
      <c r="F1214" s="1">
        <v>46564</v>
      </c>
      <c r="G1214" s="1">
        <v>46565</v>
      </c>
      <c r="H1214" t="s">
        <v>615</v>
      </c>
      <c r="I1214" t="s">
        <v>515</v>
      </c>
      <c r="J1214" t="s">
        <v>1680</v>
      </c>
      <c r="K1214" t="s">
        <v>133</v>
      </c>
      <c r="L1214" t="s">
        <v>100</v>
      </c>
      <c r="M1214" t="s">
        <v>303</v>
      </c>
      <c r="N1214" t="s">
        <v>18266</v>
      </c>
      <c r="P1214" t="s">
        <v>18267</v>
      </c>
      <c r="Q1214" t="s">
        <v>18268</v>
      </c>
      <c r="R1214" t="s">
        <v>18269</v>
      </c>
      <c r="S1214" t="s">
        <v>18270</v>
      </c>
      <c r="T1214" t="s">
        <v>5299</v>
      </c>
      <c r="U1214" t="s">
        <v>5300</v>
      </c>
      <c r="Z1214">
        <v>487</v>
      </c>
      <c r="AA1214" t="s">
        <v>5301</v>
      </c>
      <c r="AB1214" t="s">
        <v>5302</v>
      </c>
      <c r="AC1214" t="s">
        <v>5303</v>
      </c>
      <c r="AE1214" s="4" t="s">
        <v>18271</v>
      </c>
      <c r="AH1214" t="s">
        <v>18272</v>
      </c>
      <c r="AI1214" t="s">
        <v>18273</v>
      </c>
      <c r="AJ1214" t="s">
        <v>18274</v>
      </c>
      <c r="AK1214" t="s">
        <v>18275</v>
      </c>
      <c r="AL1214" t="s">
        <v>18276</v>
      </c>
      <c r="AM1214" t="s">
        <v>18277</v>
      </c>
      <c r="AN1214" t="s">
        <v>18278</v>
      </c>
      <c r="AO1214" t="s">
        <v>18279</v>
      </c>
      <c r="AP1214" t="s">
        <v>18280</v>
      </c>
      <c r="AQ1214" t="s">
        <v>18281</v>
      </c>
      <c r="AR1214">
        <v>0.42</v>
      </c>
      <c r="AS1214" t="s">
        <v>94</v>
      </c>
      <c r="AT1214">
        <v>0</v>
      </c>
      <c r="AU1214">
        <v>2672222.1386154303</v>
      </c>
      <c r="AV1214">
        <v>1692911.0088616093</v>
      </c>
      <c r="AW1214">
        <v>2281998.0495127123</v>
      </c>
      <c r="BF1214">
        <v>2270</v>
      </c>
      <c r="BJ1214" s="1"/>
    </row>
    <row r="1215" spans="1:63" ht="30.75" x14ac:dyDescent="0.3">
      <c r="A1215">
        <v>9146</v>
      </c>
      <c r="B1215" t="s">
        <v>18282</v>
      </c>
      <c r="C1215" t="s">
        <v>18283</v>
      </c>
      <c r="D1215" t="s">
        <v>18284</v>
      </c>
      <c r="E1215" t="s">
        <v>18285</v>
      </c>
      <c r="F1215" s="1">
        <v>45230</v>
      </c>
      <c r="G1215" s="1">
        <v>45291</v>
      </c>
      <c r="H1215" t="s">
        <v>119</v>
      </c>
      <c r="I1215" t="s">
        <v>616</v>
      </c>
      <c r="K1215" t="s">
        <v>120</v>
      </c>
      <c r="L1215" t="s">
        <v>99</v>
      </c>
      <c r="M1215" t="s">
        <v>120</v>
      </c>
      <c r="P1215" t="s">
        <v>834</v>
      </c>
      <c r="Q1215" t="s">
        <v>835</v>
      </c>
      <c r="R1215" t="s">
        <v>518</v>
      </c>
      <c r="S1215" t="s">
        <v>836</v>
      </c>
      <c r="Z1215">
        <v>464</v>
      </c>
      <c r="AA1215" t="s">
        <v>430</v>
      </c>
      <c r="AB1215" t="s">
        <v>431</v>
      </c>
      <c r="AC1215" t="s">
        <v>432</v>
      </c>
      <c r="AD1215" t="s">
        <v>433</v>
      </c>
      <c r="AE1215" s="4" t="s">
        <v>18286</v>
      </c>
      <c r="AF1215" s="3">
        <v>5000000</v>
      </c>
      <c r="AG1215" s="15" t="s">
        <v>19447</v>
      </c>
      <c r="AH1215" t="s">
        <v>18287</v>
      </c>
      <c r="AI1215" t="s">
        <v>18285</v>
      </c>
      <c r="AJ1215" t="s">
        <v>18288</v>
      </c>
      <c r="AK1215" t="s">
        <v>18289</v>
      </c>
      <c r="AL1215" t="s">
        <v>18290</v>
      </c>
      <c r="AM1215" t="s">
        <v>18291</v>
      </c>
      <c r="AN1215" t="s">
        <v>18292</v>
      </c>
      <c r="AO1215" t="s">
        <v>18293</v>
      </c>
      <c r="AP1215" t="s">
        <v>18294</v>
      </c>
      <c r="AQ1215" t="s">
        <v>18284</v>
      </c>
      <c r="AR1215">
        <v>0.1</v>
      </c>
      <c r="AS1215" t="s">
        <v>94</v>
      </c>
      <c r="AT1215">
        <v>0</v>
      </c>
      <c r="AU1215">
        <v>59353.751954585743</v>
      </c>
      <c r="AV1215">
        <v>14575.158857430621</v>
      </c>
      <c r="AW1215">
        <v>3276.3407999999999</v>
      </c>
      <c r="BF1215">
        <v>996</v>
      </c>
      <c r="BH1215" t="s">
        <v>18295</v>
      </c>
      <c r="BJ1215" s="1"/>
    </row>
    <row r="1216" spans="1:63" ht="60" x14ac:dyDescent="0.25">
      <c r="A1216">
        <v>9147</v>
      </c>
      <c r="B1216" t="s">
        <v>18296</v>
      </c>
      <c r="C1216" t="s">
        <v>18297</v>
      </c>
      <c r="D1216" t="s">
        <v>18298</v>
      </c>
      <c r="E1216" t="s">
        <v>18299</v>
      </c>
      <c r="F1216" s="1">
        <v>44530</v>
      </c>
      <c r="G1216" s="1">
        <v>44550</v>
      </c>
      <c r="H1216" t="s">
        <v>98</v>
      </c>
      <c r="I1216" t="s">
        <v>639</v>
      </c>
      <c r="J1216" t="s">
        <v>5920</v>
      </c>
      <c r="K1216" t="s">
        <v>133</v>
      </c>
      <c r="L1216" t="s">
        <v>133</v>
      </c>
      <c r="M1216" t="s">
        <v>303</v>
      </c>
      <c r="N1216" t="s">
        <v>10701</v>
      </c>
      <c r="O1216" t="s">
        <v>18300</v>
      </c>
      <c r="P1216" t="s">
        <v>13970</v>
      </c>
      <c r="Q1216" t="s">
        <v>13971</v>
      </c>
      <c r="R1216" t="s">
        <v>13972</v>
      </c>
      <c r="S1216" t="s">
        <v>13973</v>
      </c>
      <c r="T1216" t="s">
        <v>9911</v>
      </c>
      <c r="U1216" t="s">
        <v>9912</v>
      </c>
      <c r="V1216" t="s">
        <v>9722</v>
      </c>
      <c r="W1216" t="s">
        <v>9723</v>
      </c>
      <c r="X1216" t="s">
        <v>9724</v>
      </c>
      <c r="Y1216" t="s">
        <v>109</v>
      </c>
      <c r="Z1216">
        <v>471</v>
      </c>
      <c r="AA1216" t="s">
        <v>9086</v>
      </c>
      <c r="AB1216" t="s">
        <v>9087</v>
      </c>
      <c r="AC1216" t="s">
        <v>9088</v>
      </c>
      <c r="AD1216" t="s">
        <v>8926</v>
      </c>
      <c r="AE1216" s="4" t="s">
        <v>18301</v>
      </c>
      <c r="AH1216" t="s">
        <v>18302</v>
      </c>
      <c r="AI1216" t="s">
        <v>18303</v>
      </c>
      <c r="AJ1216" t="s">
        <v>18304</v>
      </c>
      <c r="AK1216" t="s">
        <v>18305</v>
      </c>
      <c r="AL1216" t="s">
        <v>18306</v>
      </c>
      <c r="AM1216" t="s">
        <v>18307</v>
      </c>
      <c r="AN1216" t="s">
        <v>18308</v>
      </c>
      <c r="AO1216" t="s">
        <v>18309</v>
      </c>
      <c r="AP1216" t="s">
        <v>18310</v>
      </c>
      <c r="AQ1216" t="s">
        <v>18311</v>
      </c>
      <c r="AR1216">
        <v>0.49</v>
      </c>
      <c r="AS1216" t="s">
        <v>94</v>
      </c>
      <c r="AT1216">
        <v>0</v>
      </c>
      <c r="AU1216">
        <v>1869120.66962846</v>
      </c>
      <c r="AV1216">
        <v>875596.00826693501</v>
      </c>
      <c r="AW1216">
        <v>609.07664</v>
      </c>
      <c r="AX1216">
        <v>609.07664</v>
      </c>
      <c r="BA1216">
        <v>594.76112000000001</v>
      </c>
      <c r="BB1216">
        <v>3142.6409810184964</v>
      </c>
      <c r="BD1216">
        <v>1472.1809795955305</v>
      </c>
      <c r="BF1216">
        <v>255</v>
      </c>
      <c r="BI1216">
        <v>4868</v>
      </c>
      <c r="BJ1216" s="1">
        <v>44439</v>
      </c>
    </row>
    <row r="1217" spans="1:62" ht="30" x14ac:dyDescent="0.25">
      <c r="A1217">
        <v>9148</v>
      </c>
      <c r="B1217" t="s">
        <v>18312</v>
      </c>
      <c r="C1217" t="s">
        <v>18313</v>
      </c>
      <c r="D1217" t="s">
        <v>18314</v>
      </c>
      <c r="E1217" t="s">
        <v>18315</v>
      </c>
      <c r="F1217" s="1">
        <v>45099</v>
      </c>
      <c r="G1217" s="1">
        <v>45099</v>
      </c>
      <c r="H1217" t="s">
        <v>615</v>
      </c>
      <c r="I1217" t="s">
        <v>66</v>
      </c>
      <c r="J1217" t="s">
        <v>5920</v>
      </c>
      <c r="K1217" t="s">
        <v>99</v>
      </c>
      <c r="L1217" t="s">
        <v>99</v>
      </c>
      <c r="M1217" t="s">
        <v>120</v>
      </c>
      <c r="N1217" t="s">
        <v>9845</v>
      </c>
      <c r="P1217" t="s">
        <v>18316</v>
      </c>
      <c r="Q1217" t="s">
        <v>18317</v>
      </c>
      <c r="R1217" t="s">
        <v>9169</v>
      </c>
      <c r="S1217" t="s">
        <v>18318</v>
      </c>
      <c r="T1217" t="s">
        <v>9720</v>
      </c>
      <c r="U1217" t="s">
        <v>9721</v>
      </c>
      <c r="V1217" t="s">
        <v>9722</v>
      </c>
      <c r="W1217" t="s">
        <v>9723</v>
      </c>
      <c r="X1217" t="s">
        <v>9724</v>
      </c>
      <c r="Y1217" t="s">
        <v>109</v>
      </c>
      <c r="Z1217">
        <v>484</v>
      </c>
      <c r="AA1217" t="s">
        <v>9176</v>
      </c>
      <c r="AB1217" t="s">
        <v>9177</v>
      </c>
      <c r="AC1217" t="s">
        <v>9178</v>
      </c>
      <c r="AD1217" t="s">
        <v>8926</v>
      </c>
      <c r="AE1217" s="4" t="s">
        <v>18319</v>
      </c>
      <c r="AH1217" t="s">
        <v>18320</v>
      </c>
      <c r="AI1217" t="s">
        <v>18321</v>
      </c>
      <c r="AJ1217" t="s">
        <v>18322</v>
      </c>
      <c r="AK1217" t="s">
        <v>18323</v>
      </c>
      <c r="AL1217" t="s">
        <v>9854</v>
      </c>
      <c r="AM1217" t="s">
        <v>9855</v>
      </c>
      <c r="AN1217" t="s">
        <v>18324</v>
      </c>
      <c r="AO1217" t="s">
        <v>18325</v>
      </c>
      <c r="AP1217" t="s">
        <v>18326</v>
      </c>
      <c r="AQ1217" t="s">
        <v>18327</v>
      </c>
      <c r="AR1217">
        <v>0.25</v>
      </c>
      <c r="AS1217" t="s">
        <v>94</v>
      </c>
      <c r="AT1217">
        <v>0</v>
      </c>
      <c r="AU1217">
        <v>8405.6179175786838</v>
      </c>
      <c r="AV1217">
        <v>3728.0469661049506</v>
      </c>
      <c r="AW1217">
        <v>3535.72811</v>
      </c>
      <c r="AX1217">
        <v>713.25887999999998</v>
      </c>
      <c r="BA1217">
        <v>175.7088</v>
      </c>
      <c r="BB1217">
        <v>47.838343427185684</v>
      </c>
      <c r="BD1217">
        <v>21.217189839694715</v>
      </c>
      <c r="BF1217">
        <v>804</v>
      </c>
      <c r="BJ1217" s="1"/>
    </row>
    <row r="1218" spans="1:62" ht="16.5" x14ac:dyDescent="0.3">
      <c r="A1218">
        <v>9149</v>
      </c>
      <c r="B1218" t="s">
        <v>18328</v>
      </c>
      <c r="C1218" t="s">
        <v>18329</v>
      </c>
      <c r="D1218" t="s">
        <v>18330</v>
      </c>
      <c r="E1218" t="s">
        <v>18331</v>
      </c>
      <c r="F1218" s="1">
        <v>44681</v>
      </c>
      <c r="G1218" s="1">
        <v>45170</v>
      </c>
      <c r="H1218" t="s">
        <v>615</v>
      </c>
      <c r="I1218" t="s">
        <v>616</v>
      </c>
      <c r="K1218" t="s">
        <v>303</v>
      </c>
      <c r="L1218" t="s">
        <v>99</v>
      </c>
      <c r="M1218" t="s">
        <v>69</v>
      </c>
      <c r="N1218" t="s">
        <v>1216</v>
      </c>
      <c r="P1218" t="s">
        <v>11636</v>
      </c>
      <c r="Q1218" t="s">
        <v>11637</v>
      </c>
      <c r="R1218" t="s">
        <v>267</v>
      </c>
      <c r="S1218" t="s">
        <v>11638</v>
      </c>
      <c r="T1218" t="s">
        <v>1221</v>
      </c>
      <c r="U1218" t="s">
        <v>1222</v>
      </c>
      <c r="V1218" t="s">
        <v>77</v>
      </c>
      <c r="W1218" t="s">
        <v>78</v>
      </c>
      <c r="Z1218">
        <v>478</v>
      </c>
      <c r="AA1218" t="s">
        <v>79</v>
      </c>
      <c r="AB1218" t="s">
        <v>80</v>
      </c>
      <c r="AC1218" t="s">
        <v>81</v>
      </c>
      <c r="AD1218" t="s">
        <v>82</v>
      </c>
      <c r="AE1218" s="4" t="s">
        <v>18332</v>
      </c>
      <c r="AF1218" s="3">
        <v>680000</v>
      </c>
      <c r="AG1218" s="15" t="s">
        <v>19447</v>
      </c>
      <c r="AH1218" t="s">
        <v>18333</v>
      </c>
      <c r="AI1218" t="s">
        <v>18334</v>
      </c>
      <c r="AJ1218" t="s">
        <v>18335</v>
      </c>
      <c r="AK1218" t="s">
        <v>18336</v>
      </c>
      <c r="AL1218" t="s">
        <v>18337</v>
      </c>
      <c r="AM1218" t="s">
        <v>18338</v>
      </c>
      <c r="AN1218" t="s">
        <v>18339</v>
      </c>
      <c r="AO1218" t="s">
        <v>18339</v>
      </c>
      <c r="AP1218" t="s">
        <v>18340</v>
      </c>
      <c r="AQ1218" t="s">
        <v>18341</v>
      </c>
      <c r="AR1218">
        <v>0.15</v>
      </c>
      <c r="AS1218" t="s">
        <v>94</v>
      </c>
      <c r="AT1218">
        <v>0</v>
      </c>
      <c r="AU1218">
        <v>34240.349724170243</v>
      </c>
      <c r="AV1218">
        <v>10784.650374975346</v>
      </c>
      <c r="AW1218">
        <v>673.04049999999995</v>
      </c>
      <c r="BF1218">
        <v>875</v>
      </c>
      <c r="BJ1218" s="1"/>
    </row>
    <row r="1219" spans="1:62" ht="45" x14ac:dyDescent="0.25">
      <c r="A1219">
        <v>9150</v>
      </c>
      <c r="B1219" t="s">
        <v>18342</v>
      </c>
      <c r="C1219" t="s">
        <v>18343</v>
      </c>
      <c r="D1219" t="s">
        <v>18344</v>
      </c>
      <c r="E1219" t="s">
        <v>18345</v>
      </c>
      <c r="F1219" s="1">
        <v>44804</v>
      </c>
      <c r="G1219" s="1">
        <v>44895</v>
      </c>
      <c r="H1219" t="s">
        <v>615</v>
      </c>
      <c r="I1219" t="s">
        <v>515</v>
      </c>
      <c r="K1219" t="s">
        <v>100</v>
      </c>
      <c r="L1219" t="s">
        <v>303</v>
      </c>
      <c r="M1219" t="s">
        <v>303</v>
      </c>
      <c r="P1219" t="s">
        <v>4385</v>
      </c>
      <c r="Q1219" t="s">
        <v>4386</v>
      </c>
      <c r="R1219" t="s">
        <v>817</v>
      </c>
      <c r="S1219" t="s">
        <v>4387</v>
      </c>
      <c r="T1219" t="s">
        <v>5527</v>
      </c>
      <c r="U1219" t="s">
        <v>5528</v>
      </c>
      <c r="V1219" t="s">
        <v>2344</v>
      </c>
      <c r="W1219" t="s">
        <v>2345</v>
      </c>
      <c r="X1219" t="s">
        <v>2346</v>
      </c>
      <c r="Y1219" t="s">
        <v>1671</v>
      </c>
      <c r="Z1219">
        <v>464</v>
      </c>
      <c r="AA1219" t="s">
        <v>430</v>
      </c>
      <c r="AB1219" t="s">
        <v>431</v>
      </c>
      <c r="AC1219" t="s">
        <v>432</v>
      </c>
      <c r="AD1219" t="s">
        <v>433</v>
      </c>
      <c r="AE1219" s="4" t="s">
        <v>18346</v>
      </c>
      <c r="AH1219" t="s">
        <v>18347</v>
      </c>
      <c r="AI1219" t="s">
        <v>18348</v>
      </c>
      <c r="AJ1219" t="s">
        <v>18349</v>
      </c>
      <c r="AK1219" t="s">
        <v>18350</v>
      </c>
      <c r="AL1219" t="s">
        <v>18351</v>
      </c>
      <c r="AM1219" t="s">
        <v>18352</v>
      </c>
      <c r="AN1219" t="s">
        <v>18353</v>
      </c>
      <c r="AO1219" t="s">
        <v>18354</v>
      </c>
      <c r="AP1219" t="s">
        <v>18355</v>
      </c>
      <c r="AQ1219" t="s">
        <v>18356</v>
      </c>
      <c r="AR1219">
        <v>0.18</v>
      </c>
      <c r="AS1219" t="s">
        <v>154</v>
      </c>
      <c r="AT1219">
        <v>2</v>
      </c>
      <c r="AU1219">
        <v>0</v>
      </c>
      <c r="AV1219">
        <v>0</v>
      </c>
      <c r="BF1219">
        <v>600</v>
      </c>
      <c r="BJ1219" s="1"/>
    </row>
    <row r="1220" spans="1:62" x14ac:dyDescent="0.25">
      <c r="A1220">
        <v>9151</v>
      </c>
      <c r="B1220" t="s">
        <v>18357</v>
      </c>
      <c r="C1220" t="s">
        <v>18358</v>
      </c>
      <c r="D1220" t="s">
        <v>18359</v>
      </c>
      <c r="E1220" t="s">
        <v>18360</v>
      </c>
      <c r="F1220" s="1">
        <v>44561</v>
      </c>
      <c r="G1220" s="1">
        <v>45016</v>
      </c>
      <c r="H1220" t="s">
        <v>615</v>
      </c>
      <c r="I1220" t="s">
        <v>66</v>
      </c>
      <c r="K1220" t="s">
        <v>99</v>
      </c>
      <c r="L1220" t="s">
        <v>303</v>
      </c>
      <c r="M1220" t="s">
        <v>69</v>
      </c>
      <c r="N1220" t="s">
        <v>264</v>
      </c>
      <c r="P1220" t="s">
        <v>897</v>
      </c>
      <c r="Q1220" t="s">
        <v>898</v>
      </c>
      <c r="R1220" t="s">
        <v>267</v>
      </c>
      <c r="S1220" t="s">
        <v>899</v>
      </c>
      <c r="T1220" t="s">
        <v>900</v>
      </c>
      <c r="U1220" t="s">
        <v>901</v>
      </c>
      <c r="V1220" t="s">
        <v>141</v>
      </c>
      <c r="W1220" t="s">
        <v>142</v>
      </c>
      <c r="Z1220">
        <v>478</v>
      </c>
      <c r="AA1220" t="s">
        <v>79</v>
      </c>
      <c r="AB1220" t="s">
        <v>80</v>
      </c>
      <c r="AC1220" t="s">
        <v>81</v>
      </c>
      <c r="AD1220" t="s">
        <v>82</v>
      </c>
      <c r="AE1220" s="4"/>
      <c r="AR1220">
        <v>0.15</v>
      </c>
      <c r="AS1220" t="s">
        <v>154</v>
      </c>
      <c r="AT1220">
        <v>1</v>
      </c>
      <c r="AU1220">
        <v>0</v>
      </c>
      <c r="AV1220">
        <v>0</v>
      </c>
      <c r="AW1220">
        <v>607.6046</v>
      </c>
      <c r="BF1220">
        <v>721</v>
      </c>
      <c r="BJ1220" s="1"/>
    </row>
    <row r="1221" spans="1:62" x14ac:dyDescent="0.25">
      <c r="A1221">
        <v>9152</v>
      </c>
      <c r="B1221" t="s">
        <v>18361</v>
      </c>
      <c r="C1221" t="s">
        <v>18362</v>
      </c>
      <c r="D1221" t="s">
        <v>18363</v>
      </c>
      <c r="E1221" t="s">
        <v>18364</v>
      </c>
      <c r="F1221" s="1">
        <v>44834</v>
      </c>
      <c r="G1221" s="1">
        <v>45291</v>
      </c>
      <c r="H1221" t="s">
        <v>615</v>
      </c>
      <c r="I1221" t="s">
        <v>66</v>
      </c>
      <c r="K1221" t="s">
        <v>99</v>
      </c>
      <c r="L1221" t="s">
        <v>303</v>
      </c>
      <c r="M1221" t="s">
        <v>120</v>
      </c>
      <c r="N1221" t="s">
        <v>264</v>
      </c>
      <c r="P1221" t="s">
        <v>1443</v>
      </c>
      <c r="Q1221" t="s">
        <v>1444</v>
      </c>
      <c r="R1221" t="s">
        <v>267</v>
      </c>
      <c r="S1221" t="s">
        <v>1445</v>
      </c>
      <c r="T1221" t="s">
        <v>900</v>
      </c>
      <c r="U1221" t="s">
        <v>901</v>
      </c>
      <c r="V1221" t="s">
        <v>141</v>
      </c>
      <c r="W1221" t="s">
        <v>142</v>
      </c>
      <c r="Z1221">
        <v>478</v>
      </c>
      <c r="AA1221" t="s">
        <v>79</v>
      </c>
      <c r="AB1221" t="s">
        <v>80</v>
      </c>
      <c r="AC1221" t="s">
        <v>81</v>
      </c>
      <c r="AD1221" t="s">
        <v>82</v>
      </c>
      <c r="AE1221" s="4"/>
      <c r="AR1221">
        <v>0.15</v>
      </c>
      <c r="AS1221" t="s">
        <v>154</v>
      </c>
      <c r="AT1221">
        <v>1</v>
      </c>
      <c r="AU1221">
        <v>0</v>
      </c>
      <c r="AV1221">
        <v>0</v>
      </c>
      <c r="AW1221">
        <v>2164.3058899999996</v>
      </c>
      <c r="BF1221">
        <v>996</v>
      </c>
      <c r="BJ1221" s="1"/>
    </row>
    <row r="1222" spans="1:62" x14ac:dyDescent="0.25">
      <c r="A1222">
        <v>9153</v>
      </c>
      <c r="B1222" t="s">
        <v>18365</v>
      </c>
      <c r="C1222" t="s">
        <v>18366</v>
      </c>
      <c r="D1222" t="s">
        <v>18367</v>
      </c>
      <c r="E1222" t="s">
        <v>18368</v>
      </c>
      <c r="F1222" s="1">
        <v>44926</v>
      </c>
      <c r="G1222" s="1">
        <v>45291</v>
      </c>
      <c r="H1222" t="s">
        <v>615</v>
      </c>
      <c r="I1222" t="s">
        <v>66</v>
      </c>
      <c r="K1222" t="s">
        <v>99</v>
      </c>
      <c r="L1222" t="s">
        <v>303</v>
      </c>
      <c r="M1222" t="s">
        <v>120</v>
      </c>
      <c r="N1222" t="s">
        <v>264</v>
      </c>
      <c r="P1222" t="s">
        <v>897</v>
      </c>
      <c r="Q1222" t="s">
        <v>898</v>
      </c>
      <c r="R1222" t="s">
        <v>267</v>
      </c>
      <c r="S1222" t="s">
        <v>899</v>
      </c>
      <c r="T1222" t="s">
        <v>900</v>
      </c>
      <c r="U1222" t="s">
        <v>901</v>
      </c>
      <c r="V1222" t="s">
        <v>141</v>
      </c>
      <c r="W1222" t="s">
        <v>142</v>
      </c>
      <c r="Z1222">
        <v>478</v>
      </c>
      <c r="AA1222" t="s">
        <v>79</v>
      </c>
      <c r="AB1222" t="s">
        <v>80</v>
      </c>
      <c r="AC1222" t="s">
        <v>81</v>
      </c>
      <c r="AD1222" t="s">
        <v>82</v>
      </c>
      <c r="AE1222" s="4"/>
      <c r="AR1222">
        <v>0.15</v>
      </c>
      <c r="AS1222" t="s">
        <v>154</v>
      </c>
      <c r="AT1222">
        <v>1</v>
      </c>
      <c r="AU1222">
        <v>0</v>
      </c>
      <c r="AV1222">
        <v>0</v>
      </c>
      <c r="AW1222">
        <v>308.75720999999999</v>
      </c>
      <c r="BF1222">
        <v>996</v>
      </c>
      <c r="BJ1222" s="1"/>
    </row>
    <row r="1223" spans="1:62" ht="45" x14ac:dyDescent="0.25">
      <c r="A1223">
        <v>9154</v>
      </c>
      <c r="B1223" t="s">
        <v>18369</v>
      </c>
      <c r="C1223" t="s">
        <v>18370</v>
      </c>
      <c r="D1223" t="s">
        <v>18371</v>
      </c>
      <c r="E1223" t="s">
        <v>18372</v>
      </c>
      <c r="F1223" s="1">
        <v>44469</v>
      </c>
      <c r="G1223" s="1">
        <v>44680</v>
      </c>
      <c r="H1223" t="s">
        <v>615</v>
      </c>
      <c r="I1223" t="s">
        <v>639</v>
      </c>
      <c r="J1223" t="s">
        <v>2829</v>
      </c>
      <c r="K1223" t="s">
        <v>133</v>
      </c>
      <c r="L1223" t="s">
        <v>100</v>
      </c>
      <c r="M1223" t="s">
        <v>120</v>
      </c>
      <c r="N1223" t="s">
        <v>8943</v>
      </c>
      <c r="O1223" t="s">
        <v>18373</v>
      </c>
      <c r="P1223" t="s">
        <v>10125</v>
      </c>
      <c r="Q1223" t="s">
        <v>10126</v>
      </c>
      <c r="R1223" t="s">
        <v>8947</v>
      </c>
      <c r="S1223" t="s">
        <v>10127</v>
      </c>
      <c r="T1223" t="s">
        <v>9955</v>
      </c>
      <c r="U1223" t="s">
        <v>9956</v>
      </c>
      <c r="V1223" t="s">
        <v>9722</v>
      </c>
      <c r="W1223" t="s">
        <v>9723</v>
      </c>
      <c r="X1223" t="s">
        <v>9724</v>
      </c>
      <c r="Y1223" t="s">
        <v>109</v>
      </c>
      <c r="Z1223">
        <v>482</v>
      </c>
      <c r="AA1223" t="s">
        <v>8951</v>
      </c>
      <c r="AB1223" t="s">
        <v>8952</v>
      </c>
      <c r="AC1223" t="s">
        <v>8953</v>
      </c>
      <c r="AD1223" t="s">
        <v>8926</v>
      </c>
      <c r="AE1223" s="4" t="s">
        <v>18374</v>
      </c>
      <c r="AH1223" t="s">
        <v>18375</v>
      </c>
      <c r="AI1223" t="s">
        <v>18376</v>
      </c>
      <c r="AJ1223" t="s">
        <v>18377</v>
      </c>
      <c r="AK1223" t="s">
        <v>18378</v>
      </c>
      <c r="AL1223" t="s">
        <v>18379</v>
      </c>
      <c r="AM1223" t="s">
        <v>18380</v>
      </c>
      <c r="AN1223" t="s">
        <v>18381</v>
      </c>
      <c r="AO1223" t="s">
        <v>18382</v>
      </c>
      <c r="AP1223" t="s">
        <v>18383</v>
      </c>
      <c r="AQ1223" t="s">
        <v>18384</v>
      </c>
      <c r="AR1223">
        <v>0.42</v>
      </c>
      <c r="AS1223" t="s">
        <v>94</v>
      </c>
      <c r="AT1223">
        <v>0</v>
      </c>
      <c r="AU1223">
        <v>248818.93804526821</v>
      </c>
      <c r="AV1223">
        <v>157632.22426124421</v>
      </c>
      <c r="AW1223">
        <v>3661.1169</v>
      </c>
      <c r="BF1223">
        <v>385</v>
      </c>
      <c r="BJ1223" s="1"/>
    </row>
    <row r="1224" spans="1:62" ht="60" x14ac:dyDescent="0.25">
      <c r="A1224">
        <v>9155</v>
      </c>
      <c r="B1224" t="s">
        <v>18385</v>
      </c>
      <c r="C1224" t="s">
        <v>18386</v>
      </c>
      <c r="D1224" t="s">
        <v>18387</v>
      </c>
      <c r="E1224" t="s">
        <v>18388</v>
      </c>
      <c r="F1224" s="1">
        <v>44621</v>
      </c>
      <c r="G1224" s="1">
        <v>45108</v>
      </c>
      <c r="H1224" t="s">
        <v>615</v>
      </c>
      <c r="I1224" t="s">
        <v>515</v>
      </c>
      <c r="K1224" t="s">
        <v>99</v>
      </c>
      <c r="L1224" t="s">
        <v>99</v>
      </c>
      <c r="M1224" t="s">
        <v>120</v>
      </c>
      <c r="P1224" t="s">
        <v>2701</v>
      </c>
      <c r="Q1224" t="s">
        <v>2702</v>
      </c>
      <c r="R1224" t="s">
        <v>1664</v>
      </c>
      <c r="S1224" t="s">
        <v>2703</v>
      </c>
      <c r="T1224" t="s">
        <v>2645</v>
      </c>
      <c r="U1224" t="s">
        <v>2646</v>
      </c>
      <c r="V1224" t="s">
        <v>2456</v>
      </c>
      <c r="W1224" t="s">
        <v>2457</v>
      </c>
      <c r="X1224" t="s">
        <v>2458</v>
      </c>
      <c r="Y1224" t="s">
        <v>1671</v>
      </c>
      <c r="Z1224">
        <v>470</v>
      </c>
      <c r="AA1224" t="s">
        <v>1672</v>
      </c>
      <c r="AB1224" t="s">
        <v>1673</v>
      </c>
      <c r="AC1224" t="s">
        <v>1674</v>
      </c>
      <c r="AD1224" t="s">
        <v>1675</v>
      </c>
      <c r="AE1224" s="4" t="s">
        <v>18389</v>
      </c>
      <c r="AH1224" t="s">
        <v>18390</v>
      </c>
      <c r="AI1224" t="s">
        <v>2668</v>
      </c>
      <c r="AJ1224" t="s">
        <v>2669</v>
      </c>
      <c r="AK1224" t="s">
        <v>18391</v>
      </c>
      <c r="AL1224" t="s">
        <v>2671</v>
      </c>
      <c r="AM1224" t="s">
        <v>18392</v>
      </c>
      <c r="AN1224" t="s">
        <v>18393</v>
      </c>
      <c r="AO1224" t="s">
        <v>2674</v>
      </c>
      <c r="AP1224" t="s">
        <v>2675</v>
      </c>
      <c r="AQ1224" t="s">
        <v>2676</v>
      </c>
      <c r="AR1224">
        <v>0.25</v>
      </c>
      <c r="AS1224" t="s">
        <v>94</v>
      </c>
      <c r="AT1224">
        <v>0</v>
      </c>
      <c r="AU1224">
        <v>15605.295806231126</v>
      </c>
      <c r="AV1224">
        <v>6921.2372315810371</v>
      </c>
      <c r="BF1224">
        <v>813</v>
      </c>
      <c r="BJ1224" s="1"/>
    </row>
    <row r="1225" spans="1:62" x14ac:dyDescent="0.25">
      <c r="A1225">
        <v>9156</v>
      </c>
      <c r="B1225" t="s">
        <v>18394</v>
      </c>
      <c r="C1225" t="s">
        <v>18395</v>
      </c>
      <c r="D1225" t="s">
        <v>18395</v>
      </c>
      <c r="E1225" t="s">
        <v>18396</v>
      </c>
      <c r="F1225" s="1">
        <v>45137</v>
      </c>
      <c r="G1225" s="1">
        <v>45138</v>
      </c>
      <c r="H1225" t="s">
        <v>615</v>
      </c>
      <c r="K1225" t="s">
        <v>3013</v>
      </c>
      <c r="L1225" t="s">
        <v>3013</v>
      </c>
      <c r="P1225" t="s">
        <v>10387</v>
      </c>
      <c r="Q1225" t="s">
        <v>10388</v>
      </c>
      <c r="R1225" t="s">
        <v>9198</v>
      </c>
      <c r="S1225" t="s">
        <v>10389</v>
      </c>
      <c r="AE1225" s="4"/>
      <c r="AR1225">
        <v>0</v>
      </c>
      <c r="AS1225" t="s">
        <v>94</v>
      </c>
      <c r="AT1225">
        <v>0</v>
      </c>
      <c r="AU1225">
        <v>0</v>
      </c>
      <c r="AV1225">
        <v>0</v>
      </c>
      <c r="AW1225">
        <v>3326.7195999999999</v>
      </c>
      <c r="BF1225">
        <v>843</v>
      </c>
      <c r="BJ1225" s="1"/>
    </row>
    <row r="1226" spans="1:62" x14ac:dyDescent="0.25">
      <c r="A1226">
        <v>9157</v>
      </c>
      <c r="B1226" t="s">
        <v>18397</v>
      </c>
      <c r="C1226" t="s">
        <v>18398</v>
      </c>
      <c r="D1226" t="s">
        <v>18399</v>
      </c>
      <c r="E1226" t="s">
        <v>18400</v>
      </c>
      <c r="F1226" s="1">
        <v>44742</v>
      </c>
      <c r="G1226" s="1">
        <v>45107</v>
      </c>
      <c r="H1226" t="s">
        <v>615</v>
      </c>
      <c r="I1226" t="s">
        <v>515</v>
      </c>
      <c r="J1226" t="s">
        <v>1804</v>
      </c>
      <c r="K1226" t="s">
        <v>3013</v>
      </c>
      <c r="L1226" t="s">
        <v>120</v>
      </c>
      <c r="M1226" t="s">
        <v>120</v>
      </c>
      <c r="N1226" t="s">
        <v>4523</v>
      </c>
      <c r="P1226" t="s">
        <v>1885</v>
      </c>
      <c r="Q1226" t="s">
        <v>1886</v>
      </c>
      <c r="R1226" t="s">
        <v>1748</v>
      </c>
      <c r="S1226" t="s">
        <v>1887</v>
      </c>
      <c r="T1226" t="s">
        <v>1888</v>
      </c>
      <c r="U1226" t="s">
        <v>1889</v>
      </c>
      <c r="V1226" t="s">
        <v>1890</v>
      </c>
      <c r="W1226" t="s">
        <v>1891</v>
      </c>
      <c r="X1226" t="s">
        <v>1892</v>
      </c>
      <c r="Y1226" t="s">
        <v>1755</v>
      </c>
      <c r="Z1226">
        <v>466</v>
      </c>
      <c r="AA1226" t="s">
        <v>8923</v>
      </c>
      <c r="AB1226" t="s">
        <v>8924</v>
      </c>
      <c r="AC1226" t="s">
        <v>8925</v>
      </c>
      <c r="AD1226" t="s">
        <v>8926</v>
      </c>
      <c r="AE1226" s="4"/>
      <c r="AI1226" t="s">
        <v>18401</v>
      </c>
      <c r="AJ1226" t="s">
        <v>18402</v>
      </c>
      <c r="AK1226" t="s">
        <v>18403</v>
      </c>
      <c r="AL1226" t="s">
        <v>18404</v>
      </c>
      <c r="AM1226" t="s">
        <v>18405</v>
      </c>
      <c r="AP1226" t="s">
        <v>18406</v>
      </c>
      <c r="AQ1226" t="s">
        <v>18407</v>
      </c>
      <c r="AR1226">
        <v>0</v>
      </c>
      <c r="AS1226" t="s">
        <v>94</v>
      </c>
      <c r="AT1226">
        <v>0</v>
      </c>
      <c r="AU1226">
        <v>0</v>
      </c>
      <c r="AV1226">
        <v>0</v>
      </c>
      <c r="BF1226">
        <v>812</v>
      </c>
      <c r="BJ1226" s="1"/>
    </row>
    <row r="1227" spans="1:62" ht="45" x14ac:dyDescent="0.25">
      <c r="A1227">
        <v>9158</v>
      </c>
      <c r="B1227" t="s">
        <v>18408</v>
      </c>
      <c r="C1227" t="s">
        <v>18409</v>
      </c>
      <c r="D1227" t="s">
        <v>18410</v>
      </c>
      <c r="E1227" t="s">
        <v>18411</v>
      </c>
      <c r="F1227" s="1">
        <v>44620</v>
      </c>
      <c r="G1227" s="1">
        <v>44742</v>
      </c>
      <c r="H1227" t="s">
        <v>615</v>
      </c>
      <c r="I1227" t="s">
        <v>515</v>
      </c>
      <c r="J1227" t="s">
        <v>1804</v>
      </c>
      <c r="K1227" t="s">
        <v>303</v>
      </c>
      <c r="L1227" t="s">
        <v>99</v>
      </c>
      <c r="M1227" t="s">
        <v>69</v>
      </c>
      <c r="N1227" t="s">
        <v>8943</v>
      </c>
      <c r="O1227" t="s">
        <v>18412</v>
      </c>
      <c r="P1227" t="s">
        <v>9058</v>
      </c>
      <c r="Q1227" t="s">
        <v>9059</v>
      </c>
      <c r="R1227" t="s">
        <v>8972</v>
      </c>
      <c r="S1227" t="s">
        <v>9060</v>
      </c>
      <c r="T1227" t="s">
        <v>9061</v>
      </c>
      <c r="U1227" t="s">
        <v>9062</v>
      </c>
      <c r="V1227" t="s">
        <v>1752</v>
      </c>
      <c r="W1227" t="s">
        <v>1753</v>
      </c>
      <c r="X1227" t="s">
        <v>1754</v>
      </c>
      <c r="Y1227" t="s">
        <v>1755</v>
      </c>
      <c r="Z1227">
        <v>482</v>
      </c>
      <c r="AA1227" t="s">
        <v>8951</v>
      </c>
      <c r="AB1227" t="s">
        <v>8952</v>
      </c>
      <c r="AC1227" t="s">
        <v>8953</v>
      </c>
      <c r="AD1227" t="s">
        <v>8926</v>
      </c>
      <c r="AE1227" s="4" t="s">
        <v>18413</v>
      </c>
      <c r="AH1227" t="s">
        <v>18414</v>
      </c>
      <c r="AI1227" t="s">
        <v>18415</v>
      </c>
      <c r="AJ1227" t="s">
        <v>17950</v>
      </c>
      <c r="AK1227" t="s">
        <v>18416</v>
      </c>
      <c r="AL1227" t="s">
        <v>17952</v>
      </c>
      <c r="AM1227" t="s">
        <v>18417</v>
      </c>
      <c r="AN1227" t="s">
        <v>17954</v>
      </c>
      <c r="AO1227" t="s">
        <v>17955</v>
      </c>
      <c r="AP1227" t="s">
        <v>17956</v>
      </c>
      <c r="AQ1227" t="s">
        <v>18418</v>
      </c>
      <c r="AR1227">
        <v>0.15</v>
      </c>
      <c r="AS1227" t="s">
        <v>94</v>
      </c>
      <c r="AT1227">
        <v>0</v>
      </c>
      <c r="AU1227">
        <v>601104.43269785366</v>
      </c>
      <c r="AV1227">
        <v>195596.21586855204</v>
      </c>
      <c r="AW1227">
        <v>289.67400000000004</v>
      </c>
      <c r="BF1227">
        <v>447</v>
      </c>
      <c r="BJ1227" s="1"/>
    </row>
    <row r="1228" spans="1:62" ht="75" x14ac:dyDescent="0.25">
      <c r="A1228">
        <v>9159</v>
      </c>
      <c r="B1228" t="s">
        <v>18419</v>
      </c>
      <c r="C1228" t="s">
        <v>18420</v>
      </c>
      <c r="D1228" t="s">
        <v>18421</v>
      </c>
      <c r="E1228" t="s">
        <v>18422</v>
      </c>
      <c r="F1228" s="1">
        <v>44680</v>
      </c>
      <c r="G1228" s="1">
        <v>45044</v>
      </c>
      <c r="H1228" t="s">
        <v>615</v>
      </c>
      <c r="I1228" t="s">
        <v>515</v>
      </c>
      <c r="K1228" t="s">
        <v>99</v>
      </c>
      <c r="L1228" t="s">
        <v>100</v>
      </c>
      <c r="M1228" t="s">
        <v>120</v>
      </c>
      <c r="N1228" t="s">
        <v>6846</v>
      </c>
      <c r="P1228" t="s">
        <v>11966</v>
      </c>
      <c r="Q1228" t="s">
        <v>11967</v>
      </c>
      <c r="R1228" t="s">
        <v>428</v>
      </c>
      <c r="S1228" t="s">
        <v>11968</v>
      </c>
      <c r="T1228" t="s">
        <v>11787</v>
      </c>
      <c r="U1228" t="s">
        <v>11788</v>
      </c>
      <c r="V1228" t="s">
        <v>6651</v>
      </c>
      <c r="W1228" t="s">
        <v>6652</v>
      </c>
      <c r="Z1228">
        <v>483</v>
      </c>
      <c r="AA1228" t="s">
        <v>201</v>
      </c>
      <c r="AB1228" t="s">
        <v>202</v>
      </c>
      <c r="AC1228" t="s">
        <v>203</v>
      </c>
      <c r="AD1228" t="s">
        <v>82</v>
      </c>
      <c r="AE1228" s="4" t="s">
        <v>18423</v>
      </c>
      <c r="AH1228" t="s">
        <v>18424</v>
      </c>
      <c r="AI1228" t="s">
        <v>18425</v>
      </c>
      <c r="AJ1228" t="s">
        <v>18426</v>
      </c>
      <c r="AK1228" t="s">
        <v>18427</v>
      </c>
      <c r="AL1228" t="s">
        <v>18428</v>
      </c>
      <c r="AM1228" t="s">
        <v>18429</v>
      </c>
      <c r="AN1228" t="s">
        <v>18430</v>
      </c>
      <c r="AO1228" t="s">
        <v>18431</v>
      </c>
      <c r="AP1228" t="s">
        <v>18432</v>
      </c>
      <c r="AQ1228" t="s">
        <v>18420</v>
      </c>
      <c r="AR1228">
        <v>0.3</v>
      </c>
      <c r="AS1228" t="s">
        <v>94</v>
      </c>
      <c r="AT1228">
        <v>0</v>
      </c>
      <c r="AU1228">
        <v>0</v>
      </c>
      <c r="AV1228">
        <v>0</v>
      </c>
      <c r="BF1228">
        <v>749</v>
      </c>
      <c r="BJ1228" s="1"/>
    </row>
    <row r="1229" spans="1:62" x14ac:dyDescent="0.25">
      <c r="A1229">
        <v>9160</v>
      </c>
      <c r="B1229" t="s">
        <v>18433</v>
      </c>
      <c r="C1229" t="s">
        <v>18434</v>
      </c>
      <c r="D1229" t="s">
        <v>18435</v>
      </c>
      <c r="E1229" t="s">
        <v>18436</v>
      </c>
      <c r="F1229" s="1">
        <v>44651</v>
      </c>
      <c r="G1229" s="1">
        <v>45016</v>
      </c>
      <c r="H1229" t="s">
        <v>615</v>
      </c>
      <c r="I1229" t="s">
        <v>515</v>
      </c>
      <c r="K1229" t="s">
        <v>303</v>
      </c>
      <c r="L1229" t="s">
        <v>303</v>
      </c>
      <c r="M1229" t="s">
        <v>120</v>
      </c>
      <c r="P1229" t="s">
        <v>3816</v>
      </c>
      <c r="Q1229" t="s">
        <v>3817</v>
      </c>
      <c r="R1229" t="s">
        <v>817</v>
      </c>
      <c r="S1229" t="s">
        <v>3818</v>
      </c>
      <c r="T1229" t="s">
        <v>5527</v>
      </c>
      <c r="U1229" t="s">
        <v>5528</v>
      </c>
      <c r="V1229" t="s">
        <v>2344</v>
      </c>
      <c r="W1229" t="s">
        <v>2345</v>
      </c>
      <c r="X1229" t="s">
        <v>2346</v>
      </c>
      <c r="Y1229" t="s">
        <v>1671</v>
      </c>
      <c r="Z1229">
        <v>465</v>
      </c>
      <c r="AA1229" t="s">
        <v>1707</v>
      </c>
      <c r="AB1229" t="s">
        <v>1708</v>
      </c>
      <c r="AC1229" t="s">
        <v>1709</v>
      </c>
      <c r="AD1229" t="s">
        <v>1675</v>
      </c>
      <c r="AE1229" s="4"/>
      <c r="AI1229" t="s">
        <v>18437</v>
      </c>
      <c r="AJ1229" t="s">
        <v>18438</v>
      </c>
      <c r="AK1229" t="s">
        <v>18439</v>
      </c>
      <c r="AL1229" t="s">
        <v>18440</v>
      </c>
      <c r="AQ1229" t="s">
        <v>18441</v>
      </c>
      <c r="AR1229">
        <v>0.09</v>
      </c>
      <c r="AS1229" t="s">
        <v>154</v>
      </c>
      <c r="AT1229">
        <v>1</v>
      </c>
      <c r="AU1229">
        <v>0</v>
      </c>
      <c r="AV1229">
        <v>0</v>
      </c>
      <c r="AW1229">
        <v>300</v>
      </c>
      <c r="BF1229">
        <v>721</v>
      </c>
      <c r="BI1229">
        <v>5969</v>
      </c>
      <c r="BJ1229" s="1">
        <v>44681</v>
      </c>
    </row>
    <row r="1230" spans="1:62" ht="105" x14ac:dyDescent="0.25">
      <c r="A1230">
        <v>9161</v>
      </c>
      <c r="B1230" t="s">
        <v>18442</v>
      </c>
      <c r="C1230" t="s">
        <v>18443</v>
      </c>
      <c r="D1230" t="s">
        <v>18444</v>
      </c>
      <c r="E1230" t="s">
        <v>18445</v>
      </c>
      <c r="F1230" s="1">
        <v>44681</v>
      </c>
      <c r="G1230" s="1">
        <v>44682</v>
      </c>
      <c r="H1230" t="s">
        <v>615</v>
      </c>
      <c r="I1230" t="s">
        <v>515</v>
      </c>
      <c r="J1230" t="s">
        <v>1680</v>
      </c>
      <c r="K1230" t="s">
        <v>133</v>
      </c>
      <c r="L1230" t="s">
        <v>100</v>
      </c>
      <c r="M1230" t="s">
        <v>120</v>
      </c>
      <c r="N1230" t="s">
        <v>18446</v>
      </c>
      <c r="P1230" t="s">
        <v>18267</v>
      </c>
      <c r="Q1230" t="s">
        <v>18268</v>
      </c>
      <c r="R1230" t="s">
        <v>18269</v>
      </c>
      <c r="S1230" t="s">
        <v>18270</v>
      </c>
      <c r="T1230" t="s">
        <v>5299</v>
      </c>
      <c r="U1230" t="s">
        <v>5300</v>
      </c>
      <c r="Z1230">
        <v>487</v>
      </c>
      <c r="AA1230" t="s">
        <v>5301</v>
      </c>
      <c r="AB1230" t="s">
        <v>5302</v>
      </c>
      <c r="AC1230" t="s">
        <v>5303</v>
      </c>
      <c r="AE1230" s="4" t="s">
        <v>18447</v>
      </c>
      <c r="AH1230" t="s">
        <v>18448</v>
      </c>
      <c r="AI1230" t="s">
        <v>18449</v>
      </c>
      <c r="AJ1230" t="s">
        <v>18450</v>
      </c>
      <c r="AK1230" t="s">
        <v>18451</v>
      </c>
      <c r="AL1230" t="s">
        <v>18452</v>
      </c>
      <c r="AM1230" t="s">
        <v>18453</v>
      </c>
      <c r="AN1230" t="s">
        <v>18454</v>
      </c>
      <c r="AO1230" t="s">
        <v>18455</v>
      </c>
      <c r="AP1230" t="s">
        <v>18456</v>
      </c>
      <c r="AQ1230" t="s">
        <v>18457</v>
      </c>
      <c r="AR1230">
        <v>0.42</v>
      </c>
      <c r="AS1230" t="s">
        <v>94</v>
      </c>
      <c r="AT1230">
        <v>0</v>
      </c>
      <c r="AU1230">
        <v>1067301.8721811387</v>
      </c>
      <c r="AV1230">
        <v>676159.01503242715</v>
      </c>
      <c r="AW1230">
        <v>25249408.151999999</v>
      </c>
      <c r="BF1230">
        <v>387</v>
      </c>
      <c r="BJ1230" s="1"/>
    </row>
    <row r="1231" spans="1:62" ht="60" x14ac:dyDescent="0.25">
      <c r="A1231">
        <v>9162</v>
      </c>
      <c r="B1231" t="s">
        <v>18458</v>
      </c>
      <c r="C1231" t="s">
        <v>18459</v>
      </c>
      <c r="D1231" t="s">
        <v>18460</v>
      </c>
      <c r="E1231" t="s">
        <v>18461</v>
      </c>
      <c r="F1231" s="1">
        <v>44651</v>
      </c>
      <c r="G1231" s="1">
        <v>44651</v>
      </c>
      <c r="H1231" t="s">
        <v>615</v>
      </c>
      <c r="I1231" t="s">
        <v>639</v>
      </c>
      <c r="K1231" t="s">
        <v>133</v>
      </c>
      <c r="L1231" t="s">
        <v>100</v>
      </c>
      <c r="M1231" t="s">
        <v>120</v>
      </c>
      <c r="N1231" t="s">
        <v>2869</v>
      </c>
      <c r="P1231" t="s">
        <v>3775</v>
      </c>
      <c r="Q1231" t="s">
        <v>3776</v>
      </c>
      <c r="R1231" t="s">
        <v>817</v>
      </c>
      <c r="S1231" t="s">
        <v>3777</v>
      </c>
      <c r="T1231" t="s">
        <v>2851</v>
      </c>
      <c r="U1231" t="s">
        <v>2852</v>
      </c>
      <c r="V1231" t="s">
        <v>2773</v>
      </c>
      <c r="W1231" t="s">
        <v>2774</v>
      </c>
      <c r="X1231" t="s">
        <v>2775</v>
      </c>
      <c r="Y1231" t="s">
        <v>1671</v>
      </c>
      <c r="Z1231">
        <v>465</v>
      </c>
      <c r="AA1231" t="s">
        <v>1707</v>
      </c>
      <c r="AB1231" t="s">
        <v>1708</v>
      </c>
      <c r="AC1231" t="s">
        <v>1709</v>
      </c>
      <c r="AD1231" t="s">
        <v>1675</v>
      </c>
      <c r="AE1231" s="4" t="s">
        <v>18462</v>
      </c>
      <c r="AH1231" t="s">
        <v>18463</v>
      </c>
      <c r="AI1231" t="s">
        <v>18464</v>
      </c>
      <c r="AJ1231" t="s">
        <v>18465</v>
      </c>
      <c r="AK1231" t="s">
        <v>18466</v>
      </c>
      <c r="AL1231" t="s">
        <v>18467</v>
      </c>
      <c r="AM1231" t="s">
        <v>18468</v>
      </c>
      <c r="AN1231" t="s">
        <v>18469</v>
      </c>
      <c r="AO1231" t="s">
        <v>18470</v>
      </c>
      <c r="AP1231" t="s">
        <v>18471</v>
      </c>
      <c r="AQ1231" t="s">
        <v>18472</v>
      </c>
      <c r="AR1231">
        <v>0.42</v>
      </c>
      <c r="AS1231" t="s">
        <v>94</v>
      </c>
      <c r="AT1231">
        <v>0</v>
      </c>
      <c r="AU1231">
        <v>1568.886922936364</v>
      </c>
      <c r="AV1231">
        <v>666.80378972065182</v>
      </c>
      <c r="AW1231">
        <v>565.57007999999996</v>
      </c>
      <c r="AX1231">
        <v>550.12080000000003</v>
      </c>
      <c r="BA1231">
        <v>307.24639999999999</v>
      </c>
      <c r="BB1231">
        <v>5.1062825241772201</v>
      </c>
      <c r="BD1231">
        <v>2.1702574536940116</v>
      </c>
      <c r="BF1231">
        <v>356</v>
      </c>
      <c r="BJ1231" s="1"/>
    </row>
    <row r="1232" spans="1:62" ht="30" x14ac:dyDescent="0.25">
      <c r="A1232">
        <v>9163</v>
      </c>
      <c r="B1232" t="s">
        <v>18473</v>
      </c>
      <c r="C1232" t="s">
        <v>18474</v>
      </c>
      <c r="D1232" t="s">
        <v>18475</v>
      </c>
      <c r="E1232" t="s">
        <v>18476</v>
      </c>
      <c r="F1232" s="1">
        <v>44651</v>
      </c>
      <c r="G1232" s="1">
        <v>44651</v>
      </c>
      <c r="H1232" t="s">
        <v>615</v>
      </c>
      <c r="I1232" t="s">
        <v>639</v>
      </c>
      <c r="K1232" t="s">
        <v>133</v>
      </c>
      <c r="L1232" t="s">
        <v>100</v>
      </c>
      <c r="M1232" t="s">
        <v>120</v>
      </c>
      <c r="N1232" t="s">
        <v>2869</v>
      </c>
      <c r="P1232" t="s">
        <v>3775</v>
      </c>
      <c r="Q1232" t="s">
        <v>3776</v>
      </c>
      <c r="R1232" t="s">
        <v>817</v>
      </c>
      <c r="S1232" t="s">
        <v>3777</v>
      </c>
      <c r="T1232" t="s">
        <v>2851</v>
      </c>
      <c r="U1232" t="s">
        <v>2852</v>
      </c>
      <c r="V1232" t="s">
        <v>2773</v>
      </c>
      <c r="W1232" t="s">
        <v>2774</v>
      </c>
      <c r="X1232" t="s">
        <v>2775</v>
      </c>
      <c r="Y1232" t="s">
        <v>1671</v>
      </c>
      <c r="Z1232">
        <v>465</v>
      </c>
      <c r="AA1232" t="s">
        <v>1707</v>
      </c>
      <c r="AB1232" t="s">
        <v>1708</v>
      </c>
      <c r="AC1232" t="s">
        <v>1709</v>
      </c>
      <c r="AD1232" t="s">
        <v>1675</v>
      </c>
      <c r="AE1232" s="4" t="s">
        <v>18477</v>
      </c>
      <c r="AH1232" t="s">
        <v>18463</v>
      </c>
      <c r="AI1232" t="s">
        <v>18464</v>
      </c>
      <c r="AJ1232" t="s">
        <v>18478</v>
      </c>
      <c r="AK1232" t="s">
        <v>18466</v>
      </c>
      <c r="AL1232" t="s">
        <v>18467</v>
      </c>
      <c r="AM1232" t="s">
        <v>18468</v>
      </c>
      <c r="AN1232" t="s">
        <v>18469</v>
      </c>
      <c r="AO1232" t="s">
        <v>18470</v>
      </c>
      <c r="AP1232" t="s">
        <v>18471</v>
      </c>
      <c r="AQ1232" t="s">
        <v>18479</v>
      </c>
      <c r="AR1232">
        <v>0.42</v>
      </c>
      <c r="AS1232" t="s">
        <v>94</v>
      </c>
      <c r="AT1232">
        <v>0</v>
      </c>
      <c r="AU1232">
        <v>1568.886922936364</v>
      </c>
      <c r="AV1232">
        <v>666.80378972065182</v>
      </c>
      <c r="AW1232">
        <v>573.29471999999998</v>
      </c>
      <c r="AX1232">
        <v>550.12080000000003</v>
      </c>
      <c r="BA1232">
        <v>307.24639999999999</v>
      </c>
      <c r="BB1232">
        <v>5.1062825241772201</v>
      </c>
      <c r="BD1232">
        <v>2.1702574536940116</v>
      </c>
      <c r="BF1232">
        <v>356</v>
      </c>
      <c r="BJ1232" s="1"/>
    </row>
    <row r="1233" spans="1:62" ht="16.5" x14ac:dyDescent="0.3">
      <c r="A1233">
        <v>9164</v>
      </c>
      <c r="B1233" t="s">
        <v>18480</v>
      </c>
      <c r="C1233" t="s">
        <v>18481</v>
      </c>
      <c r="D1233" t="s">
        <v>18482</v>
      </c>
      <c r="E1233" t="s">
        <v>18483</v>
      </c>
      <c r="F1233" s="1">
        <v>44616</v>
      </c>
      <c r="G1233" s="1">
        <v>45016</v>
      </c>
      <c r="H1233" t="s">
        <v>615</v>
      </c>
      <c r="I1233" t="s">
        <v>515</v>
      </c>
      <c r="J1233" t="s">
        <v>2992</v>
      </c>
      <c r="K1233" t="s">
        <v>133</v>
      </c>
      <c r="L1233" t="s">
        <v>100</v>
      </c>
      <c r="M1233" t="s">
        <v>120</v>
      </c>
      <c r="N1233" t="s">
        <v>2869</v>
      </c>
      <c r="O1233" t="s">
        <v>18484</v>
      </c>
      <c r="P1233" t="s">
        <v>3022</v>
      </c>
      <c r="Q1233" t="s">
        <v>3023</v>
      </c>
      <c r="R1233" t="s">
        <v>817</v>
      </c>
      <c r="S1233" t="s">
        <v>3024</v>
      </c>
      <c r="T1233" t="s">
        <v>3688</v>
      </c>
      <c r="U1233" t="s">
        <v>3689</v>
      </c>
      <c r="V1233" t="s">
        <v>3690</v>
      </c>
      <c r="W1233" t="s">
        <v>3691</v>
      </c>
      <c r="X1233" t="s">
        <v>3692</v>
      </c>
      <c r="Y1233" t="s">
        <v>1671</v>
      </c>
      <c r="Z1233">
        <v>465</v>
      </c>
      <c r="AA1233" t="s">
        <v>1707</v>
      </c>
      <c r="AB1233" t="s">
        <v>1708</v>
      </c>
      <c r="AC1233" t="s">
        <v>1709</v>
      </c>
      <c r="AD1233" t="s">
        <v>1675</v>
      </c>
      <c r="AE1233" s="4" t="s">
        <v>18485</v>
      </c>
      <c r="AF1233" s="3">
        <v>499528</v>
      </c>
      <c r="AG1233" s="15" t="s">
        <v>19447</v>
      </c>
      <c r="AH1233" t="s">
        <v>18486</v>
      </c>
      <c r="AI1233" t="s">
        <v>18487</v>
      </c>
      <c r="AJ1233" t="s">
        <v>18488</v>
      </c>
      <c r="AK1233" t="s">
        <v>18489</v>
      </c>
      <c r="AL1233" t="s">
        <v>18490</v>
      </c>
      <c r="AM1233" t="s">
        <v>18491</v>
      </c>
      <c r="AN1233" t="s">
        <v>18492</v>
      </c>
      <c r="AO1233" t="s">
        <v>18493</v>
      </c>
      <c r="AP1233" t="s">
        <v>18494</v>
      </c>
      <c r="AQ1233" t="s">
        <v>18495</v>
      </c>
      <c r="AR1233">
        <v>0.42</v>
      </c>
      <c r="AS1233" t="s">
        <v>94</v>
      </c>
      <c r="AT1233">
        <v>0</v>
      </c>
      <c r="AU1233">
        <v>3952.2178038907477</v>
      </c>
      <c r="AV1233">
        <v>2503.8161809003664</v>
      </c>
      <c r="BF1233">
        <v>721</v>
      </c>
      <c r="BJ1233" s="1"/>
    </row>
    <row r="1234" spans="1:62" x14ac:dyDescent="0.25">
      <c r="A1234">
        <v>9165</v>
      </c>
      <c r="B1234" t="s">
        <v>18496</v>
      </c>
      <c r="C1234" t="s">
        <v>18497</v>
      </c>
      <c r="D1234" t="s">
        <v>18498</v>
      </c>
      <c r="E1234" t="s">
        <v>18499</v>
      </c>
      <c r="F1234" s="1">
        <v>44593</v>
      </c>
      <c r="G1234" s="1">
        <v>44593</v>
      </c>
      <c r="H1234" t="s">
        <v>615</v>
      </c>
      <c r="I1234" t="s">
        <v>639</v>
      </c>
      <c r="K1234" t="s">
        <v>133</v>
      </c>
      <c r="L1234" t="s">
        <v>100</v>
      </c>
      <c r="M1234" t="s">
        <v>120</v>
      </c>
      <c r="N1234" t="s">
        <v>2812</v>
      </c>
      <c r="P1234" t="s">
        <v>8692</v>
      </c>
      <c r="Q1234" t="s">
        <v>8693</v>
      </c>
      <c r="R1234" t="s">
        <v>137</v>
      </c>
      <c r="S1234" t="s">
        <v>8694</v>
      </c>
      <c r="T1234" t="s">
        <v>3839</v>
      </c>
      <c r="U1234" t="s">
        <v>3840</v>
      </c>
      <c r="V1234" t="s">
        <v>3841</v>
      </c>
      <c r="W1234" t="s">
        <v>3842</v>
      </c>
      <c r="X1234" t="s">
        <v>3843</v>
      </c>
      <c r="Y1234" t="s">
        <v>1671</v>
      </c>
      <c r="Z1234">
        <v>465</v>
      </c>
      <c r="AA1234" t="s">
        <v>1707</v>
      </c>
      <c r="AB1234" t="s">
        <v>1708</v>
      </c>
      <c r="AC1234" t="s">
        <v>1709</v>
      </c>
      <c r="AD1234" t="s">
        <v>1675</v>
      </c>
      <c r="AE1234" s="4" t="s">
        <v>18500</v>
      </c>
      <c r="AI1234" t="s">
        <v>18501</v>
      </c>
      <c r="AJ1234" t="s">
        <v>18502</v>
      </c>
      <c r="AK1234" t="s">
        <v>18503</v>
      </c>
      <c r="AL1234" t="s">
        <v>18504</v>
      </c>
      <c r="AM1234" t="s">
        <v>18505</v>
      </c>
      <c r="AN1234" t="s">
        <v>18506</v>
      </c>
      <c r="AO1234" t="s">
        <v>18507</v>
      </c>
      <c r="AP1234" t="s">
        <v>18508</v>
      </c>
      <c r="AQ1234" t="s">
        <v>18509</v>
      </c>
      <c r="AR1234">
        <v>0.42</v>
      </c>
      <c r="AS1234" t="s">
        <v>94</v>
      </c>
      <c r="AT1234">
        <v>0</v>
      </c>
      <c r="AU1234">
        <v>57651.555335736775</v>
      </c>
      <c r="AV1234">
        <v>36523.517747829297</v>
      </c>
      <c r="AW1234">
        <v>587.3288</v>
      </c>
      <c r="BF1234">
        <v>298</v>
      </c>
      <c r="BJ1234" s="1"/>
    </row>
    <row r="1235" spans="1:62" ht="45.75" x14ac:dyDescent="0.3">
      <c r="A1235">
        <v>9166</v>
      </c>
      <c r="B1235" t="s">
        <v>18510</v>
      </c>
      <c r="C1235" t="s">
        <v>18511</v>
      </c>
      <c r="D1235" t="s">
        <v>18512</v>
      </c>
      <c r="E1235" t="s">
        <v>18513</v>
      </c>
      <c r="F1235" s="1">
        <v>44651</v>
      </c>
      <c r="G1235" s="1">
        <v>44895</v>
      </c>
      <c r="H1235" t="s">
        <v>615</v>
      </c>
      <c r="I1235" t="s">
        <v>639</v>
      </c>
      <c r="K1235" t="s">
        <v>133</v>
      </c>
      <c r="L1235" t="s">
        <v>99</v>
      </c>
      <c r="M1235" t="s">
        <v>69</v>
      </c>
      <c r="N1235" t="s">
        <v>640</v>
      </c>
      <c r="P1235" t="s">
        <v>18514</v>
      </c>
      <c r="Q1235" t="s">
        <v>18515</v>
      </c>
      <c r="R1235" t="s">
        <v>386</v>
      </c>
      <c r="S1235" t="s">
        <v>18516</v>
      </c>
      <c r="T1235" t="s">
        <v>197</v>
      </c>
      <c r="U1235" t="s">
        <v>198</v>
      </c>
      <c r="V1235" t="s">
        <v>199</v>
      </c>
      <c r="W1235" t="s">
        <v>200</v>
      </c>
      <c r="Z1235">
        <v>483</v>
      </c>
      <c r="AA1235" t="s">
        <v>201</v>
      </c>
      <c r="AB1235" t="s">
        <v>202</v>
      </c>
      <c r="AC1235" t="s">
        <v>203</v>
      </c>
      <c r="AD1235" t="s">
        <v>82</v>
      </c>
      <c r="AE1235" s="4" t="s">
        <v>19473</v>
      </c>
      <c r="AF1235" s="3">
        <v>499917</v>
      </c>
      <c r="AG1235" s="15" t="s">
        <v>19447</v>
      </c>
      <c r="AH1235" t="s">
        <v>18517</v>
      </c>
      <c r="AI1235" t="s">
        <v>18518</v>
      </c>
      <c r="AJ1235" t="s">
        <v>18519</v>
      </c>
      <c r="AK1235" t="s">
        <v>18520</v>
      </c>
      <c r="AL1235" t="s">
        <v>18521</v>
      </c>
      <c r="AM1235" t="s">
        <v>18522</v>
      </c>
      <c r="AN1235" t="s">
        <v>18523</v>
      </c>
      <c r="AO1235" t="s">
        <v>18524</v>
      </c>
      <c r="AP1235" t="s">
        <v>18525</v>
      </c>
      <c r="AQ1235" t="s">
        <v>18526</v>
      </c>
      <c r="AR1235">
        <v>0.35</v>
      </c>
      <c r="AS1235" t="s">
        <v>154</v>
      </c>
      <c r="AT1235">
        <v>1</v>
      </c>
      <c r="AU1235">
        <v>83300.131189155407</v>
      </c>
      <c r="AV1235">
        <v>40592.862448333712</v>
      </c>
      <c r="AW1235">
        <v>615.13783000000001</v>
      </c>
      <c r="BF1235">
        <v>600</v>
      </c>
      <c r="BJ1235" s="1"/>
    </row>
    <row r="1236" spans="1:62" ht="45.75" x14ac:dyDescent="0.3">
      <c r="A1236">
        <v>9167</v>
      </c>
      <c r="B1236" t="s">
        <v>18527</v>
      </c>
      <c r="C1236" t="s">
        <v>18528</v>
      </c>
      <c r="D1236" t="s">
        <v>18512</v>
      </c>
      <c r="E1236" t="s">
        <v>18513</v>
      </c>
      <c r="F1236" s="1">
        <v>44651</v>
      </c>
      <c r="G1236" s="1">
        <v>44895</v>
      </c>
      <c r="H1236" t="s">
        <v>615</v>
      </c>
      <c r="I1236" t="s">
        <v>639</v>
      </c>
      <c r="K1236" t="s">
        <v>99</v>
      </c>
      <c r="L1236" t="s">
        <v>99</v>
      </c>
      <c r="M1236" t="s">
        <v>69</v>
      </c>
      <c r="N1236" t="s">
        <v>640</v>
      </c>
      <c r="P1236" t="s">
        <v>18514</v>
      </c>
      <c r="Q1236" t="s">
        <v>18515</v>
      </c>
      <c r="R1236" t="s">
        <v>386</v>
      </c>
      <c r="S1236" t="s">
        <v>18516</v>
      </c>
      <c r="T1236" t="s">
        <v>197</v>
      </c>
      <c r="U1236" t="s">
        <v>198</v>
      </c>
      <c r="V1236" t="s">
        <v>199</v>
      </c>
      <c r="W1236" t="s">
        <v>200</v>
      </c>
      <c r="Z1236">
        <v>483</v>
      </c>
      <c r="AA1236" t="s">
        <v>201</v>
      </c>
      <c r="AB1236" t="s">
        <v>202</v>
      </c>
      <c r="AC1236" t="s">
        <v>203</v>
      </c>
      <c r="AD1236" t="s">
        <v>82</v>
      </c>
      <c r="AE1236" s="4" t="s">
        <v>18529</v>
      </c>
      <c r="AF1236" s="3">
        <v>499951</v>
      </c>
      <c r="AG1236" s="15" t="s">
        <v>19447</v>
      </c>
      <c r="AH1236" t="s">
        <v>18530</v>
      </c>
      <c r="AI1236" t="s">
        <v>18531</v>
      </c>
      <c r="AJ1236" t="s">
        <v>18532</v>
      </c>
      <c r="AK1236" t="s">
        <v>18533</v>
      </c>
      <c r="AL1236" t="s">
        <v>18521</v>
      </c>
      <c r="AM1236" t="s">
        <v>18522</v>
      </c>
      <c r="AN1236" t="s">
        <v>18523</v>
      </c>
      <c r="AO1236" t="s">
        <v>18534</v>
      </c>
      <c r="AP1236" t="s">
        <v>18535</v>
      </c>
      <c r="AQ1236" t="s">
        <v>18536</v>
      </c>
      <c r="AR1236">
        <v>0.25</v>
      </c>
      <c r="AS1236" t="s">
        <v>94</v>
      </c>
      <c r="AT1236">
        <v>0</v>
      </c>
      <c r="AU1236">
        <v>83300.131189155407</v>
      </c>
      <c r="AV1236">
        <v>34102.096708205303</v>
      </c>
      <c r="AW1236">
        <v>587.17016000000001</v>
      </c>
      <c r="BF1236">
        <v>600</v>
      </c>
      <c r="BJ1236" s="1"/>
    </row>
    <row r="1237" spans="1:62" ht="90" x14ac:dyDescent="0.25">
      <c r="A1237">
        <v>9168</v>
      </c>
      <c r="B1237" t="s">
        <v>18537</v>
      </c>
      <c r="C1237" t="s">
        <v>18538</v>
      </c>
      <c r="D1237" t="s">
        <v>18539</v>
      </c>
      <c r="E1237" t="s">
        <v>18540</v>
      </c>
      <c r="F1237" s="1">
        <v>45260</v>
      </c>
      <c r="G1237" s="1">
        <v>45290</v>
      </c>
      <c r="H1237" t="s">
        <v>615</v>
      </c>
      <c r="I1237" t="s">
        <v>639</v>
      </c>
      <c r="J1237" t="s">
        <v>5920</v>
      </c>
      <c r="K1237" t="s">
        <v>120</v>
      </c>
      <c r="L1237" t="s">
        <v>120</v>
      </c>
      <c r="M1237" t="s">
        <v>303</v>
      </c>
      <c r="P1237" t="s">
        <v>10363</v>
      </c>
      <c r="Q1237" t="s">
        <v>10364</v>
      </c>
      <c r="R1237" t="s">
        <v>9082</v>
      </c>
      <c r="S1237" t="s">
        <v>10365</v>
      </c>
      <c r="T1237" t="s">
        <v>13130</v>
      </c>
      <c r="U1237" t="s">
        <v>13131</v>
      </c>
      <c r="V1237" t="s">
        <v>10368</v>
      </c>
      <c r="W1237" t="s">
        <v>10369</v>
      </c>
      <c r="X1237" t="s">
        <v>10370</v>
      </c>
      <c r="Y1237" t="s">
        <v>1755</v>
      </c>
      <c r="Z1237">
        <v>471</v>
      </c>
      <c r="AA1237" t="s">
        <v>9086</v>
      </c>
      <c r="AB1237" t="s">
        <v>9087</v>
      </c>
      <c r="AC1237" t="s">
        <v>9088</v>
      </c>
      <c r="AD1237" t="s">
        <v>8926</v>
      </c>
      <c r="AE1237" s="4" t="s">
        <v>10371</v>
      </c>
      <c r="AH1237" t="s">
        <v>18541</v>
      </c>
      <c r="AI1237" t="s">
        <v>18542</v>
      </c>
      <c r="AJ1237" t="s">
        <v>10374</v>
      </c>
      <c r="AK1237" t="s">
        <v>10375</v>
      </c>
      <c r="AL1237" t="s">
        <v>18543</v>
      </c>
      <c r="AM1237" t="s">
        <v>18544</v>
      </c>
      <c r="AN1237" t="s">
        <v>10378</v>
      </c>
      <c r="AO1237" t="s">
        <v>10379</v>
      </c>
      <c r="AP1237" t="s">
        <v>10380</v>
      </c>
      <c r="AQ1237" t="s">
        <v>18545</v>
      </c>
      <c r="AR1237">
        <v>0.04</v>
      </c>
      <c r="AS1237" t="s">
        <v>154</v>
      </c>
      <c r="AT1237">
        <v>2</v>
      </c>
      <c r="AU1237">
        <v>0</v>
      </c>
      <c r="AV1237">
        <v>0</v>
      </c>
      <c r="AW1237">
        <v>5913.3599999999988</v>
      </c>
      <c r="BF1237">
        <v>995</v>
      </c>
      <c r="BJ1237" s="1"/>
    </row>
    <row r="1238" spans="1:62" ht="45" x14ac:dyDescent="0.25">
      <c r="A1238">
        <v>9169</v>
      </c>
      <c r="B1238" t="s">
        <v>18546</v>
      </c>
      <c r="C1238" t="s">
        <v>18547</v>
      </c>
      <c r="D1238" t="s">
        <v>18548</v>
      </c>
      <c r="E1238" t="s">
        <v>18549</v>
      </c>
      <c r="F1238" s="1">
        <v>45107</v>
      </c>
      <c r="G1238" s="1">
        <v>45107</v>
      </c>
      <c r="H1238" t="s">
        <v>615</v>
      </c>
      <c r="I1238" t="s">
        <v>616</v>
      </c>
      <c r="J1238" t="s">
        <v>5920</v>
      </c>
      <c r="K1238" t="s">
        <v>99</v>
      </c>
      <c r="L1238" t="s">
        <v>100</v>
      </c>
      <c r="M1238" t="s">
        <v>69</v>
      </c>
      <c r="N1238" t="s">
        <v>9240</v>
      </c>
      <c r="O1238" t="s">
        <v>18550</v>
      </c>
      <c r="P1238" t="s">
        <v>9533</v>
      </c>
      <c r="Q1238" t="s">
        <v>9534</v>
      </c>
      <c r="R1238" t="s">
        <v>9512</v>
      </c>
      <c r="S1238" t="s">
        <v>9535</v>
      </c>
      <c r="T1238" t="s">
        <v>9200</v>
      </c>
      <c r="U1238" t="s">
        <v>9201</v>
      </c>
      <c r="V1238" t="s">
        <v>9173</v>
      </c>
      <c r="W1238" t="s">
        <v>9174</v>
      </c>
      <c r="X1238" t="s">
        <v>9175</v>
      </c>
      <c r="Y1238" t="s">
        <v>1755</v>
      </c>
      <c r="Z1238">
        <v>486</v>
      </c>
      <c r="AA1238" t="s">
        <v>9202</v>
      </c>
      <c r="AB1238" t="s">
        <v>9203</v>
      </c>
      <c r="AC1238" t="s">
        <v>9204</v>
      </c>
      <c r="AD1238" t="s">
        <v>8926</v>
      </c>
      <c r="AE1238" s="4" t="s">
        <v>18551</v>
      </c>
      <c r="AH1238" t="s">
        <v>18552</v>
      </c>
      <c r="AI1238" t="s">
        <v>18553</v>
      </c>
      <c r="AJ1238" t="s">
        <v>18554</v>
      </c>
      <c r="AK1238" t="s">
        <v>18555</v>
      </c>
      <c r="AL1238" t="s">
        <v>12671</v>
      </c>
      <c r="AM1238" t="s">
        <v>18556</v>
      </c>
      <c r="AN1238" t="s">
        <v>18557</v>
      </c>
      <c r="AO1238" t="s">
        <v>18558</v>
      </c>
      <c r="AP1238" t="s">
        <v>9254</v>
      </c>
      <c r="AQ1238" t="s">
        <v>18559</v>
      </c>
      <c r="AR1238">
        <v>0.3</v>
      </c>
      <c r="AS1238" t="s">
        <v>94</v>
      </c>
      <c r="AT1238">
        <v>0</v>
      </c>
      <c r="AU1238">
        <v>55810.247594026521</v>
      </c>
      <c r="AV1238">
        <v>29517.586638217923</v>
      </c>
      <c r="AW1238">
        <v>1799.2159999999999</v>
      </c>
      <c r="AX1238">
        <v>1799.2159999999999</v>
      </c>
      <c r="BA1238">
        <v>1799.2159999999999</v>
      </c>
      <c r="BB1238">
        <v>31.019203694290468</v>
      </c>
      <c r="BD1238">
        <v>16.405804882914516</v>
      </c>
      <c r="BF1238">
        <v>812</v>
      </c>
      <c r="BJ1238" s="1"/>
    </row>
    <row r="1239" spans="1:62" x14ac:dyDescent="0.25">
      <c r="A1239">
        <v>9170</v>
      </c>
      <c r="B1239" t="s">
        <v>18560</v>
      </c>
      <c r="C1239" t="s">
        <v>18561</v>
      </c>
      <c r="F1239" s="1">
        <v>44742</v>
      </c>
      <c r="G1239" s="1">
        <v>44926</v>
      </c>
      <c r="H1239" t="s">
        <v>615</v>
      </c>
      <c r="I1239" t="s">
        <v>639</v>
      </c>
      <c r="J1239" t="s">
        <v>1959</v>
      </c>
      <c r="K1239" t="s">
        <v>3013</v>
      </c>
      <c r="L1239" t="s">
        <v>3013</v>
      </c>
      <c r="M1239" t="s">
        <v>69</v>
      </c>
      <c r="P1239" t="s">
        <v>2127</v>
      </c>
      <c r="Q1239" t="s">
        <v>2128</v>
      </c>
      <c r="R1239" t="s">
        <v>1748</v>
      </c>
      <c r="S1239" t="s">
        <v>2129</v>
      </c>
      <c r="T1239" t="s">
        <v>2108</v>
      </c>
      <c r="U1239" t="s">
        <v>2109</v>
      </c>
      <c r="V1239" t="s">
        <v>2085</v>
      </c>
      <c r="W1239" t="s">
        <v>2086</v>
      </c>
      <c r="X1239" t="s">
        <v>2087</v>
      </c>
      <c r="Y1239" t="s">
        <v>1671</v>
      </c>
      <c r="Z1239">
        <v>467</v>
      </c>
      <c r="AA1239" t="s">
        <v>1756</v>
      </c>
      <c r="AB1239" t="s">
        <v>1757</v>
      </c>
      <c r="AC1239" t="s">
        <v>1758</v>
      </c>
      <c r="AD1239" t="s">
        <v>1675</v>
      </c>
      <c r="AE1239" s="4"/>
      <c r="AR1239">
        <v>0</v>
      </c>
      <c r="AS1239" t="s">
        <v>94</v>
      </c>
      <c r="AT1239">
        <v>0</v>
      </c>
      <c r="BF1239">
        <v>631</v>
      </c>
      <c r="BJ1239" s="1"/>
    </row>
    <row r="1240" spans="1:62" x14ac:dyDescent="0.25">
      <c r="A1240">
        <v>9171</v>
      </c>
      <c r="B1240" t="s">
        <v>18562</v>
      </c>
      <c r="C1240" t="s">
        <v>18563</v>
      </c>
      <c r="D1240" t="s">
        <v>18564</v>
      </c>
      <c r="F1240" s="1">
        <v>44228</v>
      </c>
      <c r="G1240" s="1">
        <v>44228</v>
      </c>
      <c r="H1240" t="s">
        <v>615</v>
      </c>
      <c r="K1240" t="s">
        <v>3013</v>
      </c>
      <c r="L1240" t="s">
        <v>3013</v>
      </c>
      <c r="P1240" t="s">
        <v>9221</v>
      </c>
      <c r="Q1240" t="s">
        <v>9222</v>
      </c>
      <c r="R1240" t="s">
        <v>9198</v>
      </c>
      <c r="S1240" t="s">
        <v>9223</v>
      </c>
      <c r="T1240" t="s">
        <v>9200</v>
      </c>
      <c r="U1240" t="s">
        <v>9201</v>
      </c>
      <c r="V1240" t="s">
        <v>9173</v>
      </c>
      <c r="W1240" t="s">
        <v>9174</v>
      </c>
      <c r="X1240" t="s">
        <v>9175</v>
      </c>
      <c r="Y1240" t="s">
        <v>1755</v>
      </c>
      <c r="Z1240">
        <v>471</v>
      </c>
      <c r="AA1240" t="s">
        <v>9086</v>
      </c>
      <c r="AB1240" t="s">
        <v>9087</v>
      </c>
      <c r="AC1240" t="s">
        <v>9088</v>
      </c>
      <c r="AD1240" t="s">
        <v>8926</v>
      </c>
      <c r="AE1240" s="4"/>
      <c r="AR1240">
        <v>0</v>
      </c>
      <c r="AS1240" t="s">
        <v>94</v>
      </c>
      <c r="AT1240">
        <v>0</v>
      </c>
      <c r="AU1240">
        <v>0</v>
      </c>
      <c r="AV1240">
        <v>0</v>
      </c>
      <c r="BF1240">
        <v>-67</v>
      </c>
      <c r="BJ1240" s="1"/>
    </row>
    <row r="1241" spans="1:62" ht="16.5" x14ac:dyDescent="0.3">
      <c r="A1241">
        <v>9172</v>
      </c>
      <c r="B1241" t="s">
        <v>18565</v>
      </c>
      <c r="C1241" t="s">
        <v>18566</v>
      </c>
      <c r="D1241" t="s">
        <v>18567</v>
      </c>
      <c r="E1241" t="s">
        <v>18568</v>
      </c>
      <c r="F1241" s="1">
        <v>44607</v>
      </c>
      <c r="G1241" s="1">
        <v>44788</v>
      </c>
      <c r="H1241" t="s">
        <v>615</v>
      </c>
      <c r="I1241" t="s">
        <v>515</v>
      </c>
      <c r="J1241" t="s">
        <v>2992</v>
      </c>
      <c r="K1241" t="s">
        <v>100</v>
      </c>
      <c r="L1241" t="s">
        <v>99</v>
      </c>
      <c r="M1241" t="s">
        <v>303</v>
      </c>
      <c r="N1241" t="s">
        <v>2869</v>
      </c>
      <c r="P1241" t="s">
        <v>3022</v>
      </c>
      <c r="Q1241" t="s">
        <v>3023</v>
      </c>
      <c r="R1241" t="s">
        <v>817</v>
      </c>
      <c r="S1241" t="s">
        <v>3024</v>
      </c>
      <c r="T1241" t="s">
        <v>3688</v>
      </c>
      <c r="U1241" t="s">
        <v>3689</v>
      </c>
      <c r="V1241" t="s">
        <v>3690</v>
      </c>
      <c r="W1241" t="s">
        <v>3691</v>
      </c>
      <c r="X1241" t="s">
        <v>3692</v>
      </c>
      <c r="Y1241" t="s">
        <v>1671</v>
      </c>
      <c r="Z1241">
        <v>465</v>
      </c>
      <c r="AA1241" t="s">
        <v>1707</v>
      </c>
      <c r="AB1241" t="s">
        <v>1708</v>
      </c>
      <c r="AC1241" t="s">
        <v>1709</v>
      </c>
      <c r="AD1241" t="s">
        <v>1675</v>
      </c>
      <c r="AE1241" s="4" t="s">
        <v>18569</v>
      </c>
      <c r="AF1241" s="3">
        <v>999950</v>
      </c>
      <c r="AG1241" s="15" t="s">
        <v>19447</v>
      </c>
      <c r="AH1241" t="s">
        <v>18570</v>
      </c>
      <c r="AI1241" t="s">
        <v>18571</v>
      </c>
      <c r="AJ1241" t="s">
        <v>18572</v>
      </c>
      <c r="AK1241" t="s">
        <v>18573</v>
      </c>
      <c r="AL1241" t="s">
        <v>18574</v>
      </c>
      <c r="AM1241" t="s">
        <v>18575</v>
      </c>
      <c r="AN1241" t="s">
        <v>18576</v>
      </c>
      <c r="AO1241" t="s">
        <v>18577</v>
      </c>
      <c r="AP1241" t="s">
        <v>18578</v>
      </c>
      <c r="AQ1241" t="s">
        <v>18579</v>
      </c>
      <c r="AR1241">
        <v>0.3</v>
      </c>
      <c r="AS1241" t="s">
        <v>154</v>
      </c>
      <c r="AT1241">
        <v>1</v>
      </c>
      <c r="AU1241">
        <v>115.48180478429224</v>
      </c>
      <c r="AV1241">
        <v>56.579166051667407</v>
      </c>
      <c r="BF1241">
        <v>493</v>
      </c>
      <c r="BJ1241" s="1"/>
    </row>
    <row r="1242" spans="1:62" x14ac:dyDescent="0.25">
      <c r="A1242">
        <v>9173</v>
      </c>
      <c r="B1242" t="s">
        <v>18580</v>
      </c>
      <c r="C1242" t="s">
        <v>18581</v>
      </c>
      <c r="F1242" s="1">
        <v>45323</v>
      </c>
      <c r="G1242" s="1">
        <v>45446</v>
      </c>
      <c r="H1242" t="s">
        <v>615</v>
      </c>
      <c r="I1242" t="s">
        <v>515</v>
      </c>
      <c r="K1242" t="s">
        <v>99</v>
      </c>
      <c r="L1242" t="s">
        <v>303</v>
      </c>
      <c r="M1242" t="s">
        <v>120</v>
      </c>
      <c r="P1242" t="s">
        <v>16967</v>
      </c>
      <c r="Q1242" t="s">
        <v>16968</v>
      </c>
      <c r="R1242" t="s">
        <v>8947</v>
      </c>
      <c r="S1242" t="s">
        <v>16969</v>
      </c>
      <c r="Z1242">
        <v>467</v>
      </c>
      <c r="AA1242" t="s">
        <v>1756</v>
      </c>
      <c r="AB1242" t="s">
        <v>1757</v>
      </c>
      <c r="AC1242" t="s">
        <v>1758</v>
      </c>
      <c r="AD1242" t="s">
        <v>1675</v>
      </c>
      <c r="AE1242" s="4"/>
      <c r="AR1242">
        <v>0.15</v>
      </c>
      <c r="AS1242" t="s">
        <v>154</v>
      </c>
      <c r="AT1242">
        <v>1</v>
      </c>
      <c r="AU1242">
        <v>829198.24868360069</v>
      </c>
      <c r="AV1242">
        <v>220658.85308726309</v>
      </c>
      <c r="AW1242">
        <v>1183.6656</v>
      </c>
      <c r="BF1242">
        <v>1151</v>
      </c>
      <c r="BJ1242" s="1"/>
    </row>
    <row r="1243" spans="1:62" x14ac:dyDescent="0.25">
      <c r="A1243">
        <v>9174</v>
      </c>
      <c r="B1243" t="s">
        <v>18582</v>
      </c>
      <c r="C1243" t="s">
        <v>18583</v>
      </c>
      <c r="D1243" t="s">
        <v>18584</v>
      </c>
      <c r="E1243" t="s">
        <v>18585</v>
      </c>
      <c r="F1243" s="1">
        <v>44561</v>
      </c>
      <c r="G1243" s="1">
        <v>44773</v>
      </c>
      <c r="H1243" t="s">
        <v>615</v>
      </c>
      <c r="I1243" t="s">
        <v>639</v>
      </c>
      <c r="J1243" t="s">
        <v>1959</v>
      </c>
      <c r="K1243" t="s">
        <v>100</v>
      </c>
      <c r="L1243" t="s">
        <v>303</v>
      </c>
      <c r="M1243" t="s">
        <v>69</v>
      </c>
      <c r="N1243" t="s">
        <v>1924</v>
      </c>
      <c r="P1243" t="s">
        <v>2363</v>
      </c>
      <c r="Q1243" t="s">
        <v>2364</v>
      </c>
      <c r="R1243" t="s">
        <v>1748</v>
      </c>
      <c r="S1243" t="s">
        <v>2365</v>
      </c>
      <c r="T1243" t="s">
        <v>2108</v>
      </c>
      <c r="U1243" t="s">
        <v>2109</v>
      </c>
      <c r="V1243" t="s">
        <v>2085</v>
      </c>
      <c r="W1243" t="s">
        <v>2086</v>
      </c>
      <c r="X1243" t="s">
        <v>2087</v>
      </c>
      <c r="Y1243" t="s">
        <v>1671</v>
      </c>
      <c r="Z1243">
        <v>467</v>
      </c>
      <c r="AA1243" t="s">
        <v>1756</v>
      </c>
      <c r="AB1243" t="s">
        <v>1757</v>
      </c>
      <c r="AC1243" t="s">
        <v>1758</v>
      </c>
      <c r="AD1243" t="s">
        <v>1675</v>
      </c>
      <c r="AE1243" s="4"/>
      <c r="AR1243">
        <v>0.18</v>
      </c>
      <c r="AS1243" t="s">
        <v>154</v>
      </c>
      <c r="AT1243">
        <v>2</v>
      </c>
      <c r="AU1243">
        <v>0</v>
      </c>
      <c r="AV1243">
        <v>0</v>
      </c>
      <c r="BF1243">
        <v>478</v>
      </c>
      <c r="BJ1243" s="1"/>
    </row>
    <row r="1244" spans="1:62" ht="16.5" x14ac:dyDescent="0.3">
      <c r="A1244">
        <v>9175</v>
      </c>
      <c r="B1244" t="s">
        <v>18586</v>
      </c>
      <c r="C1244" t="s">
        <v>18587</v>
      </c>
      <c r="D1244" t="s">
        <v>18588</v>
      </c>
      <c r="E1244" t="s">
        <v>18589</v>
      </c>
      <c r="F1244" s="1">
        <v>44890</v>
      </c>
      <c r="G1244" s="1">
        <v>44925</v>
      </c>
      <c r="H1244" t="s">
        <v>615</v>
      </c>
      <c r="I1244" t="s">
        <v>639</v>
      </c>
      <c r="K1244" t="s">
        <v>99</v>
      </c>
      <c r="L1244" t="s">
        <v>99</v>
      </c>
      <c r="M1244" t="s">
        <v>69</v>
      </c>
      <c r="N1244" t="s">
        <v>3074</v>
      </c>
      <c r="P1244" t="s">
        <v>5044</v>
      </c>
      <c r="Q1244" t="s">
        <v>5045</v>
      </c>
      <c r="R1244" t="s">
        <v>753</v>
      </c>
      <c r="S1244" t="s">
        <v>5046</v>
      </c>
      <c r="T1244" t="s">
        <v>8844</v>
      </c>
      <c r="U1244" t="s">
        <v>8845</v>
      </c>
      <c r="V1244" t="s">
        <v>1776</v>
      </c>
      <c r="W1244" t="s">
        <v>1777</v>
      </c>
      <c r="X1244" t="s">
        <v>1778</v>
      </c>
      <c r="Y1244" t="s">
        <v>1671</v>
      </c>
      <c r="Z1244">
        <v>465</v>
      </c>
      <c r="AA1244" t="s">
        <v>1707</v>
      </c>
      <c r="AB1244" t="s">
        <v>1708</v>
      </c>
      <c r="AC1244" t="s">
        <v>1709</v>
      </c>
      <c r="AD1244" t="s">
        <v>1675</v>
      </c>
      <c r="AE1244" s="4" t="s">
        <v>18590</v>
      </c>
      <c r="AF1244" s="3">
        <v>1400000</v>
      </c>
      <c r="AG1244" s="15" t="s">
        <v>19447</v>
      </c>
      <c r="AH1244" t="s">
        <v>18591</v>
      </c>
      <c r="AI1244" t="s">
        <v>18592</v>
      </c>
      <c r="AJ1244" t="s">
        <v>18593</v>
      </c>
      <c r="AK1244" t="s">
        <v>18594</v>
      </c>
      <c r="AL1244" t="s">
        <v>18595</v>
      </c>
      <c r="AM1244" t="s">
        <v>18596</v>
      </c>
      <c r="AN1244" t="s">
        <v>18597</v>
      </c>
      <c r="AO1244" t="s">
        <v>18598</v>
      </c>
      <c r="AP1244" t="s">
        <v>18599</v>
      </c>
      <c r="AQ1244" t="s">
        <v>18600</v>
      </c>
      <c r="AR1244">
        <v>0.25</v>
      </c>
      <c r="AS1244" t="s">
        <v>94</v>
      </c>
      <c r="AT1244">
        <v>0</v>
      </c>
      <c r="AU1244">
        <v>3466.6854276191116</v>
      </c>
      <c r="AV1244">
        <v>1283.422192203757</v>
      </c>
      <c r="AW1244">
        <v>1091.8204800000001</v>
      </c>
      <c r="AX1244">
        <v>512.82047999999998</v>
      </c>
      <c r="BA1244">
        <v>477.35039999999998</v>
      </c>
      <c r="BB1244">
        <v>7.2623494766509298</v>
      </c>
      <c r="BD1244">
        <v>2.6886375128286417</v>
      </c>
      <c r="BF1244">
        <v>630</v>
      </c>
      <c r="BJ1244" s="1"/>
    </row>
    <row r="1245" spans="1:62" x14ac:dyDescent="0.25">
      <c r="A1245">
        <v>9176</v>
      </c>
      <c r="B1245" t="s">
        <v>18601</v>
      </c>
      <c r="C1245" t="s">
        <v>18602</v>
      </c>
      <c r="D1245" t="s">
        <v>18603</v>
      </c>
      <c r="E1245" t="s">
        <v>18604</v>
      </c>
      <c r="F1245" s="1">
        <v>45016</v>
      </c>
      <c r="G1245" s="1">
        <v>45016</v>
      </c>
      <c r="H1245" t="s">
        <v>615</v>
      </c>
      <c r="I1245" t="s">
        <v>616</v>
      </c>
      <c r="J1245" t="s">
        <v>1680</v>
      </c>
      <c r="K1245" t="s">
        <v>3013</v>
      </c>
      <c r="L1245" t="s">
        <v>3013</v>
      </c>
      <c r="M1245" t="s">
        <v>120</v>
      </c>
      <c r="P1245" t="s">
        <v>18605</v>
      </c>
      <c r="Q1245" t="s">
        <v>18606</v>
      </c>
      <c r="R1245" t="s">
        <v>9169</v>
      </c>
      <c r="S1245" t="s">
        <v>18607</v>
      </c>
      <c r="T1245" t="s">
        <v>10248</v>
      </c>
      <c r="U1245" t="s">
        <v>10249</v>
      </c>
      <c r="V1245" t="s">
        <v>10250</v>
      </c>
      <c r="W1245" t="s">
        <v>10251</v>
      </c>
      <c r="X1245" t="s">
        <v>10252</v>
      </c>
      <c r="Y1245" t="s">
        <v>1755</v>
      </c>
      <c r="Z1245">
        <v>484</v>
      </c>
      <c r="AA1245" t="s">
        <v>9176</v>
      </c>
      <c r="AB1245" t="s">
        <v>9177</v>
      </c>
      <c r="AC1245" t="s">
        <v>9178</v>
      </c>
      <c r="AD1245" t="s">
        <v>8926</v>
      </c>
      <c r="AE1245" s="4"/>
      <c r="AR1245">
        <v>0</v>
      </c>
      <c r="AS1245" t="s">
        <v>94</v>
      </c>
      <c r="AT1245">
        <v>0</v>
      </c>
      <c r="AU1245">
        <v>0</v>
      </c>
      <c r="AV1245">
        <v>0</v>
      </c>
      <c r="BF1245">
        <v>721</v>
      </c>
      <c r="BJ1245" s="1"/>
    </row>
    <row r="1246" spans="1:62" ht="105.75" x14ac:dyDescent="0.3">
      <c r="A1246">
        <v>9177</v>
      </c>
      <c r="B1246" t="s">
        <v>18608</v>
      </c>
      <c r="C1246" t="s">
        <v>18609</v>
      </c>
      <c r="D1246" t="s">
        <v>18610</v>
      </c>
      <c r="E1246" t="s">
        <v>18611</v>
      </c>
      <c r="F1246" s="1">
        <v>44681</v>
      </c>
      <c r="G1246" s="1">
        <v>44711</v>
      </c>
      <c r="H1246" t="s">
        <v>615</v>
      </c>
      <c r="I1246" t="s">
        <v>616</v>
      </c>
      <c r="J1246" t="s">
        <v>1959</v>
      </c>
      <c r="K1246" t="s">
        <v>68</v>
      </c>
      <c r="L1246" t="s">
        <v>68</v>
      </c>
      <c r="M1246" t="s">
        <v>69</v>
      </c>
      <c r="N1246" t="s">
        <v>2869</v>
      </c>
      <c r="O1246" t="s">
        <v>18612</v>
      </c>
      <c r="P1246" t="s">
        <v>3327</v>
      </c>
      <c r="Q1246" t="s">
        <v>3328</v>
      </c>
      <c r="R1246" t="s">
        <v>676</v>
      </c>
      <c r="S1246" t="s">
        <v>3329</v>
      </c>
      <c r="T1246" t="s">
        <v>3309</v>
      </c>
      <c r="U1246" t="s">
        <v>3310</v>
      </c>
      <c r="V1246" t="s">
        <v>2773</v>
      </c>
      <c r="W1246" t="s">
        <v>2774</v>
      </c>
      <c r="X1246" t="s">
        <v>2775</v>
      </c>
      <c r="Y1246" t="s">
        <v>1671</v>
      </c>
      <c r="Z1246">
        <v>465</v>
      </c>
      <c r="AA1246" t="s">
        <v>1707</v>
      </c>
      <c r="AB1246" t="s">
        <v>1708</v>
      </c>
      <c r="AC1246" t="s">
        <v>1709</v>
      </c>
      <c r="AD1246" t="s">
        <v>1675</v>
      </c>
      <c r="AE1246" s="4" t="s">
        <v>19474</v>
      </c>
      <c r="AF1246" s="14">
        <v>700000</v>
      </c>
      <c r="AG1246" s="15" t="s">
        <v>19447</v>
      </c>
      <c r="AH1246" t="s">
        <v>18613</v>
      </c>
      <c r="AI1246" t="s">
        <v>18614</v>
      </c>
      <c r="AJ1246" t="s">
        <v>18615</v>
      </c>
      <c r="AK1246" t="s">
        <v>18616</v>
      </c>
      <c r="AL1246" t="s">
        <v>18617</v>
      </c>
      <c r="AM1246" t="s">
        <v>18618</v>
      </c>
      <c r="AN1246" t="s">
        <v>3421</v>
      </c>
      <c r="AO1246" t="s">
        <v>18619</v>
      </c>
      <c r="AP1246" t="s">
        <v>18620</v>
      </c>
      <c r="AQ1246" t="s">
        <v>18621</v>
      </c>
      <c r="AR1246">
        <v>0.64</v>
      </c>
      <c r="AS1246" t="s">
        <v>94</v>
      </c>
      <c r="AT1246">
        <v>0</v>
      </c>
      <c r="AU1246">
        <v>105658.75403980655</v>
      </c>
      <c r="AV1246">
        <v>94248.072132286266</v>
      </c>
      <c r="AW1246">
        <v>1161.51</v>
      </c>
      <c r="BF1246">
        <v>416</v>
      </c>
      <c r="BI1246">
        <v>5552</v>
      </c>
      <c r="BJ1246" s="1">
        <v>44560</v>
      </c>
    </row>
    <row r="1247" spans="1:62" ht="30.75" x14ac:dyDescent="0.3">
      <c r="A1247">
        <v>9178</v>
      </c>
      <c r="B1247" t="s">
        <v>18622</v>
      </c>
      <c r="C1247" t="s">
        <v>18623</v>
      </c>
      <c r="D1247" t="s">
        <v>18624</v>
      </c>
      <c r="E1247" t="s">
        <v>18625</v>
      </c>
      <c r="F1247" s="1">
        <v>44926</v>
      </c>
      <c r="G1247" s="1">
        <v>44926</v>
      </c>
      <c r="H1247" t="s">
        <v>615</v>
      </c>
      <c r="I1247" t="s">
        <v>639</v>
      </c>
      <c r="K1247" t="s">
        <v>99</v>
      </c>
      <c r="L1247" t="s">
        <v>99</v>
      </c>
      <c r="M1247" t="s">
        <v>69</v>
      </c>
      <c r="N1247" t="s">
        <v>18626</v>
      </c>
      <c r="P1247" t="s">
        <v>15005</v>
      </c>
      <c r="Q1247" t="s">
        <v>15006</v>
      </c>
      <c r="R1247" t="s">
        <v>386</v>
      </c>
      <c r="S1247" t="s">
        <v>15007</v>
      </c>
      <c r="T1247" t="s">
        <v>197</v>
      </c>
      <c r="U1247" t="s">
        <v>198</v>
      </c>
      <c r="V1247" t="s">
        <v>199</v>
      </c>
      <c r="W1247" t="s">
        <v>200</v>
      </c>
      <c r="Z1247">
        <v>483</v>
      </c>
      <c r="AA1247" t="s">
        <v>201</v>
      </c>
      <c r="AB1247" t="s">
        <v>202</v>
      </c>
      <c r="AC1247" t="s">
        <v>203</v>
      </c>
      <c r="AD1247" t="s">
        <v>82</v>
      </c>
      <c r="AE1247" s="4" t="s">
        <v>18627</v>
      </c>
      <c r="AF1247" s="3">
        <v>1235206</v>
      </c>
      <c r="AG1247" s="15" t="s">
        <v>19447</v>
      </c>
      <c r="AH1247" t="s">
        <v>18628</v>
      </c>
      <c r="AI1247" t="s">
        <v>18629</v>
      </c>
      <c r="AJ1247" t="s">
        <v>18630</v>
      </c>
      <c r="AK1247" t="s">
        <v>18631</v>
      </c>
      <c r="AL1247" t="s">
        <v>18632</v>
      </c>
      <c r="AM1247" t="s">
        <v>18633</v>
      </c>
      <c r="AN1247" t="s">
        <v>18634</v>
      </c>
      <c r="AO1247" t="s">
        <v>18635</v>
      </c>
      <c r="AP1247" t="s">
        <v>18636</v>
      </c>
      <c r="AQ1247" t="s">
        <v>18637</v>
      </c>
      <c r="AR1247">
        <v>0.25</v>
      </c>
      <c r="AS1247" t="s">
        <v>94</v>
      </c>
      <c r="AT1247">
        <v>0</v>
      </c>
      <c r="AU1247">
        <v>24828.653452486797</v>
      </c>
      <c r="AV1247">
        <v>10164.559516101348</v>
      </c>
      <c r="AW1247">
        <v>1058.6132700000001</v>
      </c>
      <c r="BF1247">
        <v>631</v>
      </c>
      <c r="BJ1247" s="1"/>
    </row>
    <row r="1248" spans="1:62" ht="30" x14ac:dyDescent="0.25">
      <c r="A1248">
        <v>9179</v>
      </c>
      <c r="B1248" t="s">
        <v>18638</v>
      </c>
      <c r="C1248" t="s">
        <v>18639</v>
      </c>
      <c r="D1248" t="s">
        <v>18640</v>
      </c>
      <c r="E1248" t="s">
        <v>18641</v>
      </c>
      <c r="F1248" s="1">
        <v>45260</v>
      </c>
      <c r="G1248" s="1">
        <v>45625</v>
      </c>
      <c r="H1248" t="s">
        <v>615</v>
      </c>
      <c r="I1248" t="s">
        <v>616</v>
      </c>
      <c r="J1248" t="s">
        <v>1804</v>
      </c>
      <c r="K1248" t="s">
        <v>99</v>
      </c>
      <c r="L1248" t="s">
        <v>99</v>
      </c>
      <c r="M1248" t="s">
        <v>303</v>
      </c>
      <c r="N1248" t="s">
        <v>9078</v>
      </c>
      <c r="P1248" t="s">
        <v>18642</v>
      </c>
      <c r="Q1248" t="s">
        <v>18643</v>
      </c>
      <c r="R1248" t="s">
        <v>9082</v>
      </c>
      <c r="S1248" t="s">
        <v>18644</v>
      </c>
      <c r="T1248" t="s">
        <v>9084</v>
      </c>
      <c r="U1248" t="s">
        <v>9085</v>
      </c>
      <c r="V1248" t="s">
        <v>1752</v>
      </c>
      <c r="W1248" t="s">
        <v>1753</v>
      </c>
      <c r="X1248" t="s">
        <v>1754</v>
      </c>
      <c r="Y1248" t="s">
        <v>1755</v>
      </c>
      <c r="Z1248">
        <v>471</v>
      </c>
      <c r="AA1248" t="s">
        <v>9086</v>
      </c>
      <c r="AB1248" t="s">
        <v>9087</v>
      </c>
      <c r="AC1248" t="s">
        <v>9088</v>
      </c>
      <c r="AD1248" t="s">
        <v>8926</v>
      </c>
      <c r="AE1248" s="4" t="s">
        <v>18645</v>
      </c>
      <c r="AH1248" t="s">
        <v>18646</v>
      </c>
      <c r="AI1248" t="s">
        <v>18647</v>
      </c>
      <c r="AJ1248" t="s">
        <v>18648</v>
      </c>
      <c r="AK1248" t="s">
        <v>18649</v>
      </c>
      <c r="AL1248" t="s">
        <v>18650</v>
      </c>
      <c r="AM1248" t="s">
        <v>18651</v>
      </c>
      <c r="AN1248" t="s">
        <v>18652</v>
      </c>
      <c r="AO1248" t="s">
        <v>18653</v>
      </c>
      <c r="AP1248" t="s">
        <v>18654</v>
      </c>
      <c r="AQ1248" t="s">
        <v>18655</v>
      </c>
      <c r="AR1248">
        <v>0.25</v>
      </c>
      <c r="AS1248" t="s">
        <v>94</v>
      </c>
      <c r="AT1248">
        <v>0</v>
      </c>
      <c r="AU1248">
        <v>59101.151811425618</v>
      </c>
      <c r="AV1248">
        <v>26212.453607142063</v>
      </c>
      <c r="AW1248">
        <v>1116.78044</v>
      </c>
      <c r="BF1248">
        <v>1330</v>
      </c>
      <c r="BJ1248" s="1"/>
    </row>
    <row r="1249" spans="1:62" ht="30" x14ac:dyDescent="0.25">
      <c r="A1249">
        <v>9180</v>
      </c>
      <c r="B1249" t="s">
        <v>18656</v>
      </c>
      <c r="C1249" t="s">
        <v>18657</v>
      </c>
      <c r="D1249" t="s">
        <v>18658</v>
      </c>
      <c r="E1249" t="s">
        <v>18659</v>
      </c>
      <c r="F1249" s="1">
        <v>44593</v>
      </c>
      <c r="G1249" s="1">
        <v>44651</v>
      </c>
      <c r="H1249" t="s">
        <v>615</v>
      </c>
      <c r="I1249" t="s">
        <v>639</v>
      </c>
      <c r="J1249" t="s">
        <v>1804</v>
      </c>
      <c r="K1249" t="s">
        <v>100</v>
      </c>
      <c r="L1249" t="s">
        <v>100</v>
      </c>
      <c r="M1249" t="s">
        <v>120</v>
      </c>
      <c r="N1249" t="s">
        <v>8943</v>
      </c>
      <c r="O1249" t="s">
        <v>18660</v>
      </c>
      <c r="P1249" t="s">
        <v>9029</v>
      </c>
      <c r="Q1249" t="s">
        <v>9030</v>
      </c>
      <c r="R1249" t="s">
        <v>8947</v>
      </c>
      <c r="S1249" t="s">
        <v>9031</v>
      </c>
      <c r="T1249" t="s">
        <v>9011</v>
      </c>
      <c r="U1249" t="s">
        <v>9012</v>
      </c>
      <c r="V1249" t="s">
        <v>1752</v>
      </c>
      <c r="W1249" t="s">
        <v>1753</v>
      </c>
      <c r="X1249" t="s">
        <v>1754</v>
      </c>
      <c r="Y1249" t="s">
        <v>1755</v>
      </c>
      <c r="Z1249">
        <v>482</v>
      </c>
      <c r="AA1249" t="s">
        <v>8951</v>
      </c>
      <c r="AB1249" t="s">
        <v>8952</v>
      </c>
      <c r="AC1249" t="s">
        <v>8953</v>
      </c>
      <c r="AD1249" t="s">
        <v>8926</v>
      </c>
      <c r="AE1249" s="4" t="s">
        <v>18661</v>
      </c>
      <c r="AH1249" t="s">
        <v>18662</v>
      </c>
      <c r="AI1249" t="s">
        <v>18663</v>
      </c>
      <c r="AJ1249" t="s">
        <v>18664</v>
      </c>
      <c r="AK1249" t="s">
        <v>18665</v>
      </c>
      <c r="AL1249" t="s">
        <v>18666</v>
      </c>
      <c r="AM1249" t="s">
        <v>18667</v>
      </c>
      <c r="AN1249" t="s">
        <v>18668</v>
      </c>
      <c r="AO1249" t="s">
        <v>18669</v>
      </c>
      <c r="AP1249" t="s">
        <v>18670</v>
      </c>
      <c r="AQ1249" t="s">
        <v>18671</v>
      </c>
      <c r="AR1249">
        <v>0.36</v>
      </c>
      <c r="AS1249" t="s">
        <v>94</v>
      </c>
      <c r="AT1249">
        <v>0</v>
      </c>
      <c r="AU1249">
        <v>474125.18774556613</v>
      </c>
      <c r="AV1249">
        <v>232292.9380679646</v>
      </c>
      <c r="AW1249">
        <v>325.24084999999997</v>
      </c>
      <c r="AX1249">
        <v>325.24084999999997</v>
      </c>
      <c r="BA1249">
        <v>325.24084999999997</v>
      </c>
      <c r="BB1249">
        <v>1457.7664144758144</v>
      </c>
      <c r="BD1249">
        <v>714.21821111328609</v>
      </c>
      <c r="BF1249">
        <v>356</v>
      </c>
      <c r="BJ1249" s="1"/>
    </row>
    <row r="1250" spans="1:62" ht="30" x14ac:dyDescent="0.25">
      <c r="A1250">
        <v>9181</v>
      </c>
      <c r="B1250" t="s">
        <v>18672</v>
      </c>
      <c r="C1250" t="s">
        <v>18673</v>
      </c>
      <c r="D1250" t="s">
        <v>18674</v>
      </c>
      <c r="E1250" t="s">
        <v>18675</v>
      </c>
      <c r="F1250" s="1">
        <v>44134</v>
      </c>
      <c r="G1250" s="1">
        <v>44651</v>
      </c>
      <c r="H1250" t="s">
        <v>615</v>
      </c>
      <c r="I1250" t="s">
        <v>66</v>
      </c>
      <c r="K1250" t="s">
        <v>100</v>
      </c>
      <c r="L1250" t="s">
        <v>100</v>
      </c>
      <c r="M1250" t="s">
        <v>120</v>
      </c>
      <c r="N1250" t="s">
        <v>2869</v>
      </c>
      <c r="O1250" t="s">
        <v>18676</v>
      </c>
      <c r="P1250" t="s">
        <v>5979</v>
      </c>
      <c r="Q1250" t="s">
        <v>5980</v>
      </c>
      <c r="R1250" t="s">
        <v>753</v>
      </c>
      <c r="S1250" t="s">
        <v>5981</v>
      </c>
      <c r="T1250" t="s">
        <v>3284</v>
      </c>
      <c r="U1250" t="s">
        <v>3285</v>
      </c>
      <c r="V1250" t="s">
        <v>3286</v>
      </c>
      <c r="W1250" t="s">
        <v>3287</v>
      </c>
      <c r="X1250" t="s">
        <v>3288</v>
      </c>
      <c r="Y1250" t="s">
        <v>109</v>
      </c>
      <c r="Z1250">
        <v>465</v>
      </c>
      <c r="AA1250" t="s">
        <v>1707</v>
      </c>
      <c r="AB1250" t="s">
        <v>1708</v>
      </c>
      <c r="AC1250" t="s">
        <v>1709</v>
      </c>
      <c r="AD1250" t="s">
        <v>1675</v>
      </c>
      <c r="AE1250" s="4" t="s">
        <v>18677</v>
      </c>
      <c r="AH1250" t="s">
        <v>18678</v>
      </c>
      <c r="AI1250" t="s">
        <v>18679</v>
      </c>
      <c r="AJ1250" t="s">
        <v>18680</v>
      </c>
      <c r="AK1250" t="s">
        <v>18681</v>
      </c>
      <c r="AL1250" t="s">
        <v>18682</v>
      </c>
      <c r="AM1250" t="s">
        <v>18683</v>
      </c>
      <c r="AN1250" t="s">
        <v>18684</v>
      </c>
      <c r="AO1250" t="s">
        <v>18685</v>
      </c>
      <c r="AP1250" t="s">
        <v>18686</v>
      </c>
      <c r="AQ1250" t="s">
        <v>18687</v>
      </c>
      <c r="AR1250">
        <v>0.36</v>
      </c>
      <c r="AS1250" t="s">
        <v>94</v>
      </c>
      <c r="AT1250">
        <v>0</v>
      </c>
      <c r="AU1250">
        <v>3915.8659099023598</v>
      </c>
      <c r="AV1250">
        <v>2109.6960234479761</v>
      </c>
      <c r="BF1250">
        <v>356</v>
      </c>
      <c r="BI1250">
        <v>6429</v>
      </c>
      <c r="BJ1250" s="1">
        <v>44498</v>
      </c>
    </row>
    <row r="1251" spans="1:62" ht="30" x14ac:dyDescent="0.25">
      <c r="A1251">
        <v>9182</v>
      </c>
      <c r="B1251" t="s">
        <v>18688</v>
      </c>
      <c r="C1251" t="s">
        <v>18689</v>
      </c>
      <c r="D1251" t="s">
        <v>18690</v>
      </c>
      <c r="E1251" t="s">
        <v>18691</v>
      </c>
      <c r="F1251" s="1">
        <v>45198</v>
      </c>
      <c r="G1251" s="1">
        <v>45289</v>
      </c>
      <c r="H1251" t="s">
        <v>119</v>
      </c>
      <c r="I1251" t="s">
        <v>66</v>
      </c>
      <c r="J1251" t="s">
        <v>5977</v>
      </c>
      <c r="K1251" t="s">
        <v>133</v>
      </c>
      <c r="L1251" t="s">
        <v>100</v>
      </c>
      <c r="M1251" t="s">
        <v>120</v>
      </c>
      <c r="N1251" t="s">
        <v>4523</v>
      </c>
      <c r="O1251" t="s">
        <v>18692</v>
      </c>
      <c r="P1251" t="s">
        <v>18693</v>
      </c>
      <c r="Q1251" t="s">
        <v>18694</v>
      </c>
      <c r="R1251" t="s">
        <v>10145</v>
      </c>
      <c r="S1251" t="s">
        <v>18695</v>
      </c>
      <c r="T1251" t="s">
        <v>10147</v>
      </c>
      <c r="U1251" t="s">
        <v>10148</v>
      </c>
      <c r="V1251" t="s">
        <v>1890</v>
      </c>
      <c r="W1251" t="s">
        <v>1891</v>
      </c>
      <c r="X1251" t="s">
        <v>1892</v>
      </c>
      <c r="Y1251" t="s">
        <v>1755</v>
      </c>
      <c r="Z1251">
        <v>466</v>
      </c>
      <c r="AA1251" t="s">
        <v>8923</v>
      </c>
      <c r="AB1251" t="s">
        <v>8924</v>
      </c>
      <c r="AC1251" t="s">
        <v>8925</v>
      </c>
      <c r="AD1251" t="s">
        <v>8926</v>
      </c>
      <c r="AE1251" s="4" t="s">
        <v>18696</v>
      </c>
      <c r="AH1251" t="s">
        <v>10170</v>
      </c>
      <c r="AI1251" t="s">
        <v>18697</v>
      </c>
      <c r="AJ1251" t="s">
        <v>10172</v>
      </c>
      <c r="AK1251" t="s">
        <v>18698</v>
      </c>
      <c r="AL1251" t="s">
        <v>10174</v>
      </c>
      <c r="AM1251" t="s">
        <v>10175</v>
      </c>
      <c r="AN1251" t="s">
        <v>18699</v>
      </c>
      <c r="AO1251" t="s">
        <v>18700</v>
      </c>
      <c r="AP1251" t="s">
        <v>10178</v>
      </c>
      <c r="AQ1251" t="s">
        <v>18701</v>
      </c>
      <c r="AR1251">
        <v>0.42</v>
      </c>
      <c r="AS1251" t="s">
        <v>94</v>
      </c>
      <c r="AT1251">
        <v>0</v>
      </c>
      <c r="AU1251">
        <v>872943.64815939288</v>
      </c>
      <c r="AV1251">
        <v>544149.56541797705</v>
      </c>
      <c r="AW1251">
        <v>15038.832419999999</v>
      </c>
      <c r="AX1251">
        <v>15038.832419999999</v>
      </c>
      <c r="BA1251">
        <v>14057.400159999999</v>
      </c>
      <c r="BB1251">
        <v>62.098513112213546</v>
      </c>
      <c r="BD1251">
        <v>38.709118273970866</v>
      </c>
      <c r="BF1251">
        <v>994</v>
      </c>
      <c r="BH1251" t="s">
        <v>18702</v>
      </c>
      <c r="BI1251">
        <v>8626</v>
      </c>
      <c r="BJ1251" s="1">
        <v>44377</v>
      </c>
    </row>
    <row r="1252" spans="1:62" x14ac:dyDescent="0.25">
      <c r="A1252">
        <v>9183</v>
      </c>
      <c r="B1252" t="s">
        <v>18703</v>
      </c>
      <c r="C1252" t="s">
        <v>18704</v>
      </c>
      <c r="F1252" s="1">
        <v>44236</v>
      </c>
      <c r="G1252" s="1">
        <v>44237</v>
      </c>
      <c r="H1252" t="s">
        <v>98</v>
      </c>
      <c r="K1252" t="s">
        <v>3013</v>
      </c>
      <c r="L1252" t="s">
        <v>3013</v>
      </c>
      <c r="AE1252" s="4"/>
      <c r="AR1252">
        <v>0</v>
      </c>
      <c r="AS1252" t="s">
        <v>94</v>
      </c>
      <c r="AT1252">
        <v>0</v>
      </c>
      <c r="AU1252">
        <v>120737.86570356974</v>
      </c>
      <c r="AV1252">
        <v>0</v>
      </c>
      <c r="BF1252">
        <v>-58</v>
      </c>
      <c r="BJ1252" s="1"/>
    </row>
    <row r="1253" spans="1:62" ht="30.75" x14ac:dyDescent="0.3">
      <c r="A1253">
        <v>9184</v>
      </c>
      <c r="B1253" t="s">
        <v>18705</v>
      </c>
      <c r="C1253" t="s">
        <v>18706</v>
      </c>
      <c r="D1253" t="s">
        <v>18707</v>
      </c>
      <c r="E1253" t="s">
        <v>18708</v>
      </c>
      <c r="F1253" s="1">
        <v>44561</v>
      </c>
      <c r="G1253" s="1">
        <v>44681</v>
      </c>
      <c r="H1253" t="s">
        <v>615</v>
      </c>
      <c r="I1253" t="s">
        <v>639</v>
      </c>
      <c r="K1253" t="s">
        <v>99</v>
      </c>
      <c r="L1253" t="s">
        <v>120</v>
      </c>
      <c r="M1253" t="s">
        <v>120</v>
      </c>
      <c r="P1253" t="s">
        <v>4385</v>
      </c>
      <c r="Q1253" t="s">
        <v>4386</v>
      </c>
      <c r="R1253" t="s">
        <v>817</v>
      </c>
      <c r="S1253" t="s">
        <v>4387</v>
      </c>
      <c r="T1253" t="s">
        <v>3653</v>
      </c>
      <c r="U1253" t="s">
        <v>3654</v>
      </c>
      <c r="V1253" t="s">
        <v>2344</v>
      </c>
      <c r="W1253" t="s">
        <v>2345</v>
      </c>
      <c r="X1253" t="s">
        <v>2346</v>
      </c>
      <c r="Y1253" t="s">
        <v>1671</v>
      </c>
      <c r="Z1253">
        <v>465</v>
      </c>
      <c r="AA1253" t="s">
        <v>1707</v>
      </c>
      <c r="AB1253" t="s">
        <v>1708</v>
      </c>
      <c r="AC1253" t="s">
        <v>1709</v>
      </c>
      <c r="AD1253" t="s">
        <v>1675</v>
      </c>
      <c r="AE1253" s="4" t="s">
        <v>18709</v>
      </c>
      <c r="AF1253" s="3">
        <v>600000</v>
      </c>
      <c r="AG1253" s="15" t="s">
        <v>19447</v>
      </c>
      <c r="AH1253" t="s">
        <v>18710</v>
      </c>
      <c r="AI1253" t="s">
        <v>18711</v>
      </c>
      <c r="AJ1253" t="s">
        <v>18712</v>
      </c>
      <c r="AK1253" t="s">
        <v>18713</v>
      </c>
      <c r="AL1253" t="s">
        <v>18714</v>
      </c>
      <c r="AM1253" t="s">
        <v>18715</v>
      </c>
      <c r="AN1253" t="s">
        <v>18716</v>
      </c>
      <c r="AO1253" t="s">
        <v>18717</v>
      </c>
      <c r="AP1253" t="s">
        <v>18718</v>
      </c>
      <c r="AQ1253" t="s">
        <v>18719</v>
      </c>
      <c r="AR1253">
        <v>0.1</v>
      </c>
      <c r="AS1253" t="s">
        <v>154</v>
      </c>
      <c r="AT1253">
        <v>2</v>
      </c>
      <c r="AU1253">
        <v>1250.1190685795257</v>
      </c>
      <c r="AV1253">
        <v>203.23146507530004</v>
      </c>
      <c r="BF1253">
        <v>386</v>
      </c>
      <c r="BJ1253" s="1"/>
    </row>
    <row r="1254" spans="1:62" x14ac:dyDescent="0.25">
      <c r="A1254">
        <v>9185</v>
      </c>
      <c r="B1254" t="s">
        <v>18720</v>
      </c>
      <c r="C1254" t="s">
        <v>18721</v>
      </c>
      <c r="D1254" t="s">
        <v>18722</v>
      </c>
      <c r="E1254" t="s">
        <v>16985</v>
      </c>
      <c r="F1254" s="1">
        <v>45260</v>
      </c>
      <c r="G1254" s="1">
        <v>45293</v>
      </c>
      <c r="H1254" t="s">
        <v>615</v>
      </c>
      <c r="I1254" t="s">
        <v>515</v>
      </c>
      <c r="J1254" t="s">
        <v>5696</v>
      </c>
      <c r="K1254" t="s">
        <v>303</v>
      </c>
      <c r="L1254" t="s">
        <v>99</v>
      </c>
      <c r="M1254" t="s">
        <v>69</v>
      </c>
      <c r="N1254" t="s">
        <v>16986</v>
      </c>
      <c r="O1254" t="s">
        <v>18723</v>
      </c>
      <c r="P1254" t="s">
        <v>2410</v>
      </c>
      <c r="Q1254" t="s">
        <v>2411</v>
      </c>
      <c r="R1254" t="s">
        <v>2081</v>
      </c>
      <c r="S1254" t="s">
        <v>2412</v>
      </c>
      <c r="T1254" t="s">
        <v>5698</v>
      </c>
      <c r="U1254" t="s">
        <v>5699</v>
      </c>
      <c r="V1254" t="s">
        <v>5700</v>
      </c>
      <c r="W1254" t="s">
        <v>5701</v>
      </c>
      <c r="X1254" t="s">
        <v>5702</v>
      </c>
      <c r="Y1254" t="s">
        <v>5703</v>
      </c>
      <c r="Z1254">
        <v>467</v>
      </c>
      <c r="AA1254" t="s">
        <v>1756</v>
      </c>
      <c r="AB1254" t="s">
        <v>1757</v>
      </c>
      <c r="AC1254" t="s">
        <v>1758</v>
      </c>
      <c r="AD1254" t="s">
        <v>1675</v>
      </c>
      <c r="AE1254" s="4" t="s">
        <v>18724</v>
      </c>
      <c r="AH1254" t="s">
        <v>18725</v>
      </c>
      <c r="AI1254" t="s">
        <v>18726</v>
      </c>
      <c r="AJ1254" t="s">
        <v>18727</v>
      </c>
      <c r="AK1254" t="s">
        <v>18728</v>
      </c>
      <c r="AL1254" t="s">
        <v>18729</v>
      </c>
      <c r="AM1254" t="s">
        <v>18730</v>
      </c>
      <c r="AN1254" t="s">
        <v>16995</v>
      </c>
      <c r="AO1254" t="s">
        <v>18731</v>
      </c>
      <c r="AP1254" t="s">
        <v>16997</v>
      </c>
      <c r="AQ1254" t="s">
        <v>18732</v>
      </c>
      <c r="AR1254">
        <v>0.15</v>
      </c>
      <c r="AS1254" t="s">
        <v>94</v>
      </c>
      <c r="AT1254">
        <v>0</v>
      </c>
      <c r="AU1254">
        <v>132160.84621965347</v>
      </c>
      <c r="AV1254">
        <v>43004.443155626301</v>
      </c>
      <c r="AW1254">
        <v>647.15409</v>
      </c>
      <c r="AX1254">
        <v>647.15409</v>
      </c>
      <c r="AY1254">
        <v>35.120395678362748</v>
      </c>
      <c r="AZ1254">
        <v>69.707171250000002</v>
      </c>
      <c r="BA1254">
        <v>573.76994999999999</v>
      </c>
      <c r="BB1254">
        <v>230.3376923445598</v>
      </c>
      <c r="BC1254">
        <v>205.38546259876597</v>
      </c>
      <c r="BD1254">
        <v>74.950671703225836</v>
      </c>
      <c r="BE1254">
        <v>66.831347588686796</v>
      </c>
      <c r="BF1254">
        <v>998</v>
      </c>
      <c r="BI1254">
        <v>7286</v>
      </c>
      <c r="BJ1254" s="1">
        <v>45107</v>
      </c>
    </row>
    <row r="1255" spans="1:62" ht="30.75" x14ac:dyDescent="0.3">
      <c r="A1255">
        <v>9186</v>
      </c>
      <c r="B1255" t="s">
        <v>18733</v>
      </c>
      <c r="C1255" t="s">
        <v>18734</v>
      </c>
      <c r="D1255" t="s">
        <v>18735</v>
      </c>
      <c r="E1255" t="s">
        <v>18736</v>
      </c>
      <c r="F1255" s="1">
        <v>44560</v>
      </c>
      <c r="G1255" s="1">
        <v>44742</v>
      </c>
      <c r="H1255" t="s">
        <v>615</v>
      </c>
      <c r="I1255" t="s">
        <v>616</v>
      </c>
      <c r="J1255" t="s">
        <v>5920</v>
      </c>
      <c r="K1255" t="s">
        <v>99</v>
      </c>
      <c r="L1255" t="s">
        <v>100</v>
      </c>
      <c r="N1255" t="s">
        <v>9382</v>
      </c>
      <c r="P1255" t="s">
        <v>10637</v>
      </c>
      <c r="Q1255" t="s">
        <v>10638</v>
      </c>
      <c r="R1255" t="s">
        <v>9512</v>
      </c>
      <c r="S1255" t="s">
        <v>10639</v>
      </c>
      <c r="T1255" t="s">
        <v>10640</v>
      </c>
      <c r="U1255" t="s">
        <v>10641</v>
      </c>
      <c r="V1255" t="s">
        <v>10642</v>
      </c>
      <c r="W1255" t="s">
        <v>10643</v>
      </c>
      <c r="X1255" t="s">
        <v>10644</v>
      </c>
      <c r="Y1255" t="s">
        <v>1755</v>
      </c>
      <c r="Z1255">
        <v>486</v>
      </c>
      <c r="AA1255" t="s">
        <v>9202</v>
      </c>
      <c r="AB1255" t="s">
        <v>9203</v>
      </c>
      <c r="AC1255" t="s">
        <v>9204</v>
      </c>
      <c r="AD1255" t="s">
        <v>8926</v>
      </c>
      <c r="AE1255" s="4" t="s">
        <v>18737</v>
      </c>
      <c r="AF1255" s="3">
        <v>2000000</v>
      </c>
      <c r="AG1255" s="15" t="s">
        <v>19447</v>
      </c>
      <c r="AH1255" t="s">
        <v>18738</v>
      </c>
      <c r="AI1255" t="s">
        <v>18739</v>
      </c>
      <c r="AJ1255" t="s">
        <v>18740</v>
      </c>
      <c r="AK1255" t="s">
        <v>18741</v>
      </c>
      <c r="AL1255" t="s">
        <v>18742</v>
      </c>
      <c r="AM1255" t="s">
        <v>18738</v>
      </c>
      <c r="AN1255" t="s">
        <v>18743</v>
      </c>
      <c r="AO1255" t="s">
        <v>18744</v>
      </c>
      <c r="AP1255" t="s">
        <v>18745</v>
      </c>
      <c r="AQ1255" t="s">
        <v>18746</v>
      </c>
      <c r="AR1255">
        <v>0.3</v>
      </c>
      <c r="AS1255" t="s">
        <v>94</v>
      </c>
      <c r="AT1255">
        <v>0</v>
      </c>
      <c r="AU1255">
        <v>132370.89954789871</v>
      </c>
      <c r="AV1255">
        <v>68114.881605275601</v>
      </c>
      <c r="AW1255">
        <v>3933.7618000000002</v>
      </c>
      <c r="AX1255">
        <v>3933.7618000000002</v>
      </c>
      <c r="BA1255">
        <v>3933.7618000000002</v>
      </c>
      <c r="BB1255">
        <v>33.649952965606282</v>
      </c>
      <c r="BD1255">
        <v>17.315456570165384</v>
      </c>
      <c r="BF1255">
        <v>447</v>
      </c>
      <c r="BJ1255" s="1"/>
    </row>
    <row r="1256" spans="1:62" ht="30.75" x14ac:dyDescent="0.3">
      <c r="A1256">
        <v>9187</v>
      </c>
      <c r="B1256" t="s">
        <v>18747</v>
      </c>
      <c r="C1256" t="s">
        <v>18748</v>
      </c>
      <c r="D1256" t="s">
        <v>18749</v>
      </c>
      <c r="E1256" t="s">
        <v>18750</v>
      </c>
      <c r="F1256" s="1">
        <v>44742</v>
      </c>
      <c r="G1256" s="1">
        <v>44925</v>
      </c>
      <c r="H1256" t="s">
        <v>615</v>
      </c>
      <c r="I1256" t="s">
        <v>616</v>
      </c>
      <c r="J1256" t="s">
        <v>5920</v>
      </c>
      <c r="K1256" t="s">
        <v>68</v>
      </c>
      <c r="L1256" t="s">
        <v>68</v>
      </c>
      <c r="N1256" t="s">
        <v>9382</v>
      </c>
      <c r="P1256" t="s">
        <v>10637</v>
      </c>
      <c r="Q1256" t="s">
        <v>10638</v>
      </c>
      <c r="R1256" t="s">
        <v>9512</v>
      </c>
      <c r="S1256" t="s">
        <v>10639</v>
      </c>
      <c r="T1256" t="s">
        <v>10640</v>
      </c>
      <c r="U1256" t="s">
        <v>10641</v>
      </c>
      <c r="V1256" t="s">
        <v>10642</v>
      </c>
      <c r="W1256" t="s">
        <v>10643</v>
      </c>
      <c r="X1256" t="s">
        <v>10644</v>
      </c>
      <c r="Y1256" t="s">
        <v>1755</v>
      </c>
      <c r="Z1256">
        <v>486</v>
      </c>
      <c r="AA1256" t="s">
        <v>9202</v>
      </c>
      <c r="AB1256" t="s">
        <v>9203</v>
      </c>
      <c r="AC1256" t="s">
        <v>9204</v>
      </c>
      <c r="AD1256" t="s">
        <v>8926</v>
      </c>
      <c r="AE1256" s="4" t="s">
        <v>18737</v>
      </c>
      <c r="AF1256" s="3">
        <v>2000000</v>
      </c>
      <c r="AG1256" s="15" t="s">
        <v>19447</v>
      </c>
      <c r="AH1256" t="s">
        <v>18738</v>
      </c>
      <c r="AI1256" t="s">
        <v>18739</v>
      </c>
      <c r="AJ1256" t="s">
        <v>18740</v>
      </c>
      <c r="AK1256" t="s">
        <v>18741</v>
      </c>
      <c r="AL1256" t="s">
        <v>18742</v>
      </c>
      <c r="AM1256" t="s">
        <v>18738</v>
      </c>
      <c r="AN1256" t="s">
        <v>18743</v>
      </c>
      <c r="AO1256" t="s">
        <v>18744</v>
      </c>
      <c r="AP1256" t="s">
        <v>18745</v>
      </c>
      <c r="AQ1256" t="s">
        <v>18746</v>
      </c>
      <c r="AR1256">
        <v>0.64</v>
      </c>
      <c r="AS1256" t="s">
        <v>94</v>
      </c>
      <c r="AT1256">
        <v>0</v>
      </c>
      <c r="AU1256">
        <v>0</v>
      </c>
      <c r="AV1256">
        <v>0</v>
      </c>
      <c r="BF1256">
        <v>630</v>
      </c>
      <c r="BJ1256" s="1"/>
    </row>
    <row r="1257" spans="1:62" ht="45" x14ac:dyDescent="0.25">
      <c r="A1257">
        <v>9188</v>
      </c>
      <c r="B1257" t="s">
        <v>18751</v>
      </c>
      <c r="C1257" t="s">
        <v>18752</v>
      </c>
      <c r="D1257" t="s">
        <v>18753</v>
      </c>
      <c r="E1257" t="s">
        <v>18754</v>
      </c>
      <c r="F1257" s="1">
        <v>45382</v>
      </c>
      <c r="G1257" s="1">
        <v>45382</v>
      </c>
      <c r="H1257" t="s">
        <v>615</v>
      </c>
      <c r="I1257" t="s">
        <v>66</v>
      </c>
      <c r="J1257" t="s">
        <v>5920</v>
      </c>
      <c r="K1257" t="s">
        <v>69</v>
      </c>
      <c r="L1257" t="s">
        <v>303</v>
      </c>
      <c r="M1257" t="s">
        <v>120</v>
      </c>
      <c r="N1257" t="s">
        <v>9271</v>
      </c>
      <c r="P1257" t="s">
        <v>18755</v>
      </c>
      <c r="Q1257" t="s">
        <v>18756</v>
      </c>
      <c r="R1257" t="s">
        <v>9082</v>
      </c>
      <c r="S1257" t="s">
        <v>18757</v>
      </c>
      <c r="T1257" t="s">
        <v>9720</v>
      </c>
      <c r="U1257" t="s">
        <v>9721</v>
      </c>
      <c r="V1257" t="s">
        <v>9722</v>
      </c>
      <c r="W1257" t="s">
        <v>9723</v>
      </c>
      <c r="X1257" t="s">
        <v>9724</v>
      </c>
      <c r="Y1257" t="s">
        <v>109</v>
      </c>
      <c r="Z1257">
        <v>471</v>
      </c>
      <c r="AA1257" t="s">
        <v>9086</v>
      </c>
      <c r="AB1257" t="s">
        <v>9087</v>
      </c>
      <c r="AC1257" t="s">
        <v>9088</v>
      </c>
      <c r="AD1257" t="s">
        <v>8926</v>
      </c>
      <c r="AE1257" s="4" t="s">
        <v>18758</v>
      </c>
      <c r="AH1257" t="s">
        <v>18759</v>
      </c>
      <c r="AI1257" t="s">
        <v>18760</v>
      </c>
      <c r="AJ1257" t="s">
        <v>18761</v>
      </c>
      <c r="AK1257" t="s">
        <v>18762</v>
      </c>
      <c r="AL1257" t="s">
        <v>18763</v>
      </c>
      <c r="AM1257" t="s">
        <v>18764</v>
      </c>
      <c r="AN1257" t="s">
        <v>18754</v>
      </c>
      <c r="AO1257" t="s">
        <v>18765</v>
      </c>
      <c r="AP1257" t="s">
        <v>18766</v>
      </c>
      <c r="AQ1257" t="s">
        <v>18767</v>
      </c>
      <c r="AR1257">
        <v>0</v>
      </c>
      <c r="AS1257" t="s">
        <v>154</v>
      </c>
      <c r="AT1257">
        <v>1</v>
      </c>
      <c r="AU1257">
        <v>1181036684.1482058</v>
      </c>
      <c r="AV1257">
        <v>60238334.777124077</v>
      </c>
      <c r="AW1257">
        <v>0</v>
      </c>
      <c r="BF1257">
        <v>1087</v>
      </c>
      <c r="BJ1257" s="1"/>
    </row>
    <row r="1258" spans="1:62" x14ac:dyDescent="0.25">
      <c r="A1258">
        <v>9189</v>
      </c>
      <c r="B1258" t="s">
        <v>18768</v>
      </c>
      <c r="C1258" t="s">
        <v>18769</v>
      </c>
      <c r="D1258" t="s">
        <v>18770</v>
      </c>
      <c r="E1258" t="s">
        <v>18771</v>
      </c>
      <c r="F1258" s="1">
        <v>45642</v>
      </c>
      <c r="G1258" s="1">
        <v>45642</v>
      </c>
      <c r="H1258" t="s">
        <v>615</v>
      </c>
      <c r="I1258" t="s">
        <v>515</v>
      </c>
      <c r="K1258" t="s">
        <v>100</v>
      </c>
      <c r="L1258" t="s">
        <v>303</v>
      </c>
      <c r="M1258" t="s">
        <v>120</v>
      </c>
      <c r="N1258" t="s">
        <v>7284</v>
      </c>
      <c r="P1258" t="s">
        <v>7441</v>
      </c>
      <c r="Q1258" t="s">
        <v>7442</v>
      </c>
      <c r="R1258" t="s">
        <v>428</v>
      </c>
      <c r="S1258" t="s">
        <v>7443</v>
      </c>
      <c r="T1258" t="s">
        <v>7366</v>
      </c>
      <c r="U1258" t="s">
        <v>7367</v>
      </c>
      <c r="V1258" t="s">
        <v>7368</v>
      </c>
      <c r="W1258" t="s">
        <v>7369</v>
      </c>
      <c r="X1258" t="s">
        <v>7370</v>
      </c>
      <c r="Y1258" t="s">
        <v>7371</v>
      </c>
      <c r="Z1258">
        <v>483</v>
      </c>
      <c r="AA1258" t="s">
        <v>201</v>
      </c>
      <c r="AB1258" t="s">
        <v>202</v>
      </c>
      <c r="AC1258" t="s">
        <v>203</v>
      </c>
      <c r="AD1258" t="s">
        <v>82</v>
      </c>
      <c r="AE1258" s="4"/>
      <c r="AR1258">
        <v>0.18</v>
      </c>
      <c r="AS1258" t="s">
        <v>154</v>
      </c>
      <c r="AT1258">
        <v>2</v>
      </c>
      <c r="AU1258">
        <v>84.571534556886036</v>
      </c>
      <c r="AV1258">
        <v>24.860991249017445</v>
      </c>
      <c r="BF1258">
        <v>1347</v>
      </c>
      <c r="BJ1258" s="1"/>
    </row>
    <row r="1259" spans="1:62" ht="60" x14ac:dyDescent="0.25">
      <c r="A1259">
        <v>9190</v>
      </c>
      <c r="B1259" t="s">
        <v>18772</v>
      </c>
      <c r="C1259" t="s">
        <v>18773</v>
      </c>
      <c r="D1259" t="s">
        <v>18774</v>
      </c>
      <c r="E1259" t="s">
        <v>18775</v>
      </c>
      <c r="F1259" s="1">
        <v>45291</v>
      </c>
      <c r="G1259" s="1">
        <v>45473</v>
      </c>
      <c r="H1259" t="s">
        <v>615</v>
      </c>
      <c r="I1259" t="s">
        <v>515</v>
      </c>
      <c r="K1259" t="s">
        <v>99</v>
      </c>
      <c r="L1259" t="s">
        <v>99</v>
      </c>
      <c r="M1259" t="s">
        <v>69</v>
      </c>
      <c r="N1259" t="s">
        <v>2812</v>
      </c>
      <c r="P1259" t="s">
        <v>4062</v>
      </c>
      <c r="Q1259" t="s">
        <v>4063</v>
      </c>
      <c r="R1259" t="s">
        <v>817</v>
      </c>
      <c r="S1259" t="s">
        <v>4064</v>
      </c>
      <c r="T1259" t="s">
        <v>2851</v>
      </c>
      <c r="U1259" t="s">
        <v>2852</v>
      </c>
      <c r="V1259" t="s">
        <v>2773</v>
      </c>
      <c r="W1259" t="s">
        <v>2774</v>
      </c>
      <c r="X1259" t="s">
        <v>2775</v>
      </c>
      <c r="Y1259" t="s">
        <v>1671</v>
      </c>
      <c r="Z1259">
        <v>465</v>
      </c>
      <c r="AA1259" t="s">
        <v>1707</v>
      </c>
      <c r="AB1259" t="s">
        <v>1708</v>
      </c>
      <c r="AC1259" t="s">
        <v>1709</v>
      </c>
      <c r="AD1259" t="s">
        <v>1675</v>
      </c>
      <c r="AE1259" s="4" t="s">
        <v>18776</v>
      </c>
      <c r="AH1259" t="s">
        <v>18777</v>
      </c>
      <c r="AI1259" t="s">
        <v>18778</v>
      </c>
      <c r="AJ1259" t="s">
        <v>18779</v>
      </c>
      <c r="AK1259" t="s">
        <v>18780</v>
      </c>
      <c r="AL1259" t="s">
        <v>18781</v>
      </c>
      <c r="AM1259" t="s">
        <v>18782</v>
      </c>
      <c r="AN1259" t="s">
        <v>18783</v>
      </c>
      <c r="AO1259" t="s">
        <v>18784</v>
      </c>
      <c r="AP1259" t="s">
        <v>18785</v>
      </c>
      <c r="AQ1259" t="s">
        <v>18774</v>
      </c>
      <c r="AR1259">
        <v>0.25</v>
      </c>
      <c r="AS1259" t="s">
        <v>94</v>
      </c>
      <c r="AT1259">
        <v>0</v>
      </c>
      <c r="AU1259">
        <v>111310.97266047492</v>
      </c>
      <c r="AV1259">
        <v>49368.474511938235</v>
      </c>
      <c r="AW1259">
        <v>2347.6088</v>
      </c>
      <c r="BF1259">
        <v>1178</v>
      </c>
      <c r="BJ1259" s="1"/>
    </row>
    <row r="1260" spans="1:62" x14ac:dyDescent="0.25">
      <c r="A1260">
        <v>9191</v>
      </c>
      <c r="B1260" t="s">
        <v>18786</v>
      </c>
      <c r="C1260" t="s">
        <v>18787</v>
      </c>
      <c r="D1260" t="s">
        <v>18788</v>
      </c>
      <c r="E1260" t="s">
        <v>18789</v>
      </c>
      <c r="F1260" s="1">
        <v>44407</v>
      </c>
      <c r="G1260" s="1">
        <v>45260</v>
      </c>
      <c r="H1260" t="s">
        <v>615</v>
      </c>
      <c r="I1260" t="s">
        <v>66</v>
      </c>
      <c r="J1260" t="s">
        <v>1959</v>
      </c>
      <c r="K1260" t="s">
        <v>133</v>
      </c>
      <c r="L1260" t="s">
        <v>100</v>
      </c>
      <c r="M1260" t="s">
        <v>120</v>
      </c>
      <c r="N1260" t="s">
        <v>1084</v>
      </c>
      <c r="P1260" t="s">
        <v>8692</v>
      </c>
      <c r="Q1260" t="s">
        <v>8693</v>
      </c>
      <c r="R1260" t="s">
        <v>137</v>
      </c>
      <c r="S1260" t="s">
        <v>8694</v>
      </c>
      <c r="T1260" t="s">
        <v>6089</v>
      </c>
      <c r="U1260" t="s">
        <v>6090</v>
      </c>
      <c r="V1260" t="s">
        <v>3286</v>
      </c>
      <c r="W1260" t="s">
        <v>3287</v>
      </c>
      <c r="X1260" t="s">
        <v>3288</v>
      </c>
      <c r="Y1260" t="s">
        <v>109</v>
      </c>
      <c r="Z1260">
        <v>465</v>
      </c>
      <c r="AA1260" t="s">
        <v>1707</v>
      </c>
      <c r="AB1260" t="s">
        <v>1708</v>
      </c>
      <c r="AC1260" t="s">
        <v>1709</v>
      </c>
      <c r="AD1260" t="s">
        <v>1675</v>
      </c>
      <c r="AE1260" s="4" t="s">
        <v>18790</v>
      </c>
      <c r="AH1260" t="s">
        <v>18791</v>
      </c>
      <c r="AI1260" t="s">
        <v>18792</v>
      </c>
      <c r="AJ1260" t="s">
        <v>18793</v>
      </c>
      <c r="AK1260" t="s">
        <v>18794</v>
      </c>
      <c r="AL1260" t="s">
        <v>18795</v>
      </c>
      <c r="AM1260" t="s">
        <v>18796</v>
      </c>
      <c r="AN1260" t="s">
        <v>18797</v>
      </c>
      <c r="AO1260" t="s">
        <v>18798</v>
      </c>
      <c r="AP1260" t="s">
        <v>18799</v>
      </c>
      <c r="AQ1260" t="s">
        <v>18800</v>
      </c>
      <c r="AR1260">
        <v>0.42</v>
      </c>
      <c r="AS1260" t="s">
        <v>94</v>
      </c>
      <c r="AT1260">
        <v>0</v>
      </c>
      <c r="AU1260">
        <v>17320.535903265198</v>
      </c>
      <c r="AV1260">
        <v>10972.937274299056</v>
      </c>
      <c r="AW1260">
        <v>1772.903</v>
      </c>
      <c r="BF1260">
        <v>965</v>
      </c>
      <c r="BJ1260" s="1"/>
    </row>
    <row r="1261" spans="1:62" x14ac:dyDescent="0.25">
      <c r="A1261">
        <v>9192</v>
      </c>
      <c r="B1261" t="s">
        <v>18801</v>
      </c>
      <c r="C1261" t="s">
        <v>18802</v>
      </c>
      <c r="D1261" t="s">
        <v>18803</v>
      </c>
      <c r="E1261" t="s">
        <v>18804</v>
      </c>
      <c r="F1261" s="1">
        <v>44439</v>
      </c>
      <c r="G1261" s="1">
        <v>44439</v>
      </c>
      <c r="H1261" t="s">
        <v>98</v>
      </c>
      <c r="I1261" t="s">
        <v>66</v>
      </c>
      <c r="J1261" t="s">
        <v>1804</v>
      </c>
      <c r="K1261" t="s">
        <v>100</v>
      </c>
      <c r="L1261" t="s">
        <v>100</v>
      </c>
      <c r="M1261" t="s">
        <v>120</v>
      </c>
      <c r="N1261" t="s">
        <v>8943</v>
      </c>
      <c r="O1261" t="s">
        <v>18805</v>
      </c>
      <c r="P1261" t="s">
        <v>9104</v>
      </c>
      <c r="Q1261" t="s">
        <v>9105</v>
      </c>
      <c r="R1261" t="s">
        <v>8972</v>
      </c>
      <c r="S1261" t="s">
        <v>9106</v>
      </c>
      <c r="T1261" t="s">
        <v>10513</v>
      </c>
      <c r="U1261" t="s">
        <v>10514</v>
      </c>
      <c r="V1261" t="s">
        <v>5399</v>
      </c>
      <c r="W1261" t="s">
        <v>5400</v>
      </c>
      <c r="X1261" t="s">
        <v>5401</v>
      </c>
      <c r="Y1261" t="s">
        <v>1755</v>
      </c>
      <c r="Z1261">
        <v>482</v>
      </c>
      <c r="AA1261" t="s">
        <v>8951</v>
      </c>
      <c r="AB1261" t="s">
        <v>8952</v>
      </c>
      <c r="AC1261" t="s">
        <v>8953</v>
      </c>
      <c r="AD1261" t="s">
        <v>8926</v>
      </c>
      <c r="AE1261" s="4" t="s">
        <v>18806</v>
      </c>
      <c r="AH1261" t="s">
        <v>18807</v>
      </c>
      <c r="AI1261" t="s">
        <v>18808</v>
      </c>
      <c r="AJ1261" t="s">
        <v>18809</v>
      </c>
      <c r="AK1261" t="s">
        <v>18810</v>
      </c>
      <c r="AL1261" t="s">
        <v>18811</v>
      </c>
      <c r="AM1261" t="s">
        <v>18812</v>
      </c>
      <c r="AN1261" t="s">
        <v>18813</v>
      </c>
      <c r="AP1261" t="s">
        <v>18814</v>
      </c>
      <c r="AQ1261" t="s">
        <v>18815</v>
      </c>
      <c r="AR1261">
        <v>0.36</v>
      </c>
      <c r="AS1261" t="s">
        <v>94</v>
      </c>
      <c r="AT1261">
        <v>0</v>
      </c>
      <c r="AU1261">
        <v>0</v>
      </c>
      <c r="AV1261">
        <v>0</v>
      </c>
      <c r="AW1261">
        <v>193.11600000000007</v>
      </c>
      <c r="BF1261">
        <v>144</v>
      </c>
      <c r="BJ1261" s="1"/>
    </row>
    <row r="1262" spans="1:62" ht="30" x14ac:dyDescent="0.25">
      <c r="A1262">
        <v>9193</v>
      </c>
      <c r="B1262" t="s">
        <v>18816</v>
      </c>
      <c r="C1262" t="s">
        <v>18817</v>
      </c>
      <c r="D1262" t="s">
        <v>18818</v>
      </c>
      <c r="E1262" t="s">
        <v>18819</v>
      </c>
      <c r="F1262" s="1">
        <v>44926</v>
      </c>
      <c r="G1262" s="1">
        <v>46599</v>
      </c>
      <c r="H1262" t="s">
        <v>615</v>
      </c>
      <c r="I1262" t="s">
        <v>66</v>
      </c>
      <c r="J1262" t="s">
        <v>1804</v>
      </c>
      <c r="K1262" t="s">
        <v>99</v>
      </c>
      <c r="L1262" t="s">
        <v>99</v>
      </c>
      <c r="M1262" t="s">
        <v>120</v>
      </c>
      <c r="O1262" t="s">
        <v>18820</v>
      </c>
      <c r="P1262" t="s">
        <v>9104</v>
      </c>
      <c r="Q1262" t="s">
        <v>9105</v>
      </c>
      <c r="R1262" t="s">
        <v>8972</v>
      </c>
      <c r="S1262" t="s">
        <v>9106</v>
      </c>
      <c r="Z1262">
        <v>482</v>
      </c>
      <c r="AA1262" t="s">
        <v>8951</v>
      </c>
      <c r="AB1262" t="s">
        <v>8952</v>
      </c>
      <c r="AC1262" t="s">
        <v>8953</v>
      </c>
      <c r="AD1262" t="s">
        <v>8926</v>
      </c>
      <c r="AE1262" s="4" t="s">
        <v>18821</v>
      </c>
      <c r="AH1262" t="s">
        <v>18822</v>
      </c>
      <c r="AI1262" t="s">
        <v>18823</v>
      </c>
      <c r="AJ1262" t="s">
        <v>18824</v>
      </c>
      <c r="AK1262" t="s">
        <v>18825</v>
      </c>
      <c r="AL1262" t="s">
        <v>18826</v>
      </c>
      <c r="AM1262" t="s">
        <v>18827</v>
      </c>
      <c r="AN1262" t="s">
        <v>18828</v>
      </c>
      <c r="AO1262" t="s">
        <v>18829</v>
      </c>
      <c r="AP1262" t="s">
        <v>18830</v>
      </c>
      <c r="AQ1262" t="s">
        <v>18831</v>
      </c>
      <c r="AR1262">
        <v>0.25</v>
      </c>
      <c r="AS1262" t="s">
        <v>94</v>
      </c>
      <c r="AT1262">
        <v>0</v>
      </c>
      <c r="AU1262">
        <v>0</v>
      </c>
      <c r="AV1262">
        <v>0</v>
      </c>
      <c r="AW1262">
        <v>1690.1016</v>
      </c>
      <c r="BF1262">
        <v>2304</v>
      </c>
      <c r="BJ1262" s="1"/>
    </row>
    <row r="1263" spans="1:62" ht="30" x14ac:dyDescent="0.25">
      <c r="A1263">
        <v>9194</v>
      </c>
      <c r="B1263" t="s">
        <v>18832</v>
      </c>
      <c r="C1263" t="s">
        <v>18833</v>
      </c>
      <c r="D1263" t="s">
        <v>18834</v>
      </c>
      <c r="E1263" t="s">
        <v>18835</v>
      </c>
      <c r="F1263" s="1">
        <v>45350</v>
      </c>
      <c r="G1263" s="1">
        <v>45565</v>
      </c>
      <c r="H1263" t="s">
        <v>615</v>
      </c>
      <c r="I1263" t="s">
        <v>66</v>
      </c>
      <c r="K1263" t="s">
        <v>99</v>
      </c>
      <c r="L1263" t="s">
        <v>99</v>
      </c>
      <c r="M1263" t="s">
        <v>69</v>
      </c>
      <c r="O1263" t="s">
        <v>18836</v>
      </c>
      <c r="P1263" t="s">
        <v>3364</v>
      </c>
      <c r="Q1263" t="s">
        <v>3365</v>
      </c>
      <c r="R1263" t="s">
        <v>1962</v>
      </c>
      <c r="S1263" t="s">
        <v>3366</v>
      </c>
      <c r="T1263" t="s">
        <v>2996</v>
      </c>
      <c r="U1263" t="s">
        <v>2997</v>
      </c>
      <c r="V1263" t="s">
        <v>2773</v>
      </c>
      <c r="W1263" t="s">
        <v>2774</v>
      </c>
      <c r="X1263" t="s">
        <v>2775</v>
      </c>
      <c r="Y1263" t="s">
        <v>1671</v>
      </c>
      <c r="Z1263">
        <v>465</v>
      </c>
      <c r="AA1263" t="s">
        <v>1707</v>
      </c>
      <c r="AB1263" t="s">
        <v>1708</v>
      </c>
      <c r="AC1263" t="s">
        <v>1709</v>
      </c>
      <c r="AD1263" t="s">
        <v>1675</v>
      </c>
      <c r="AE1263" s="4" t="s">
        <v>18837</v>
      </c>
      <c r="AH1263" t="s">
        <v>18838</v>
      </c>
      <c r="AI1263" t="s">
        <v>18839</v>
      </c>
      <c r="AJ1263" t="s">
        <v>18840</v>
      </c>
      <c r="AK1263" t="s">
        <v>18841</v>
      </c>
      <c r="AL1263" t="s">
        <v>18842</v>
      </c>
      <c r="AM1263" t="s">
        <v>18843</v>
      </c>
      <c r="AN1263" t="s">
        <v>18844</v>
      </c>
      <c r="AO1263" t="s">
        <v>18845</v>
      </c>
      <c r="AP1263" t="s">
        <v>18846</v>
      </c>
      <c r="AQ1263" t="s">
        <v>18847</v>
      </c>
      <c r="AR1263">
        <v>0.25</v>
      </c>
      <c r="AS1263" t="s">
        <v>94</v>
      </c>
      <c r="AT1263">
        <v>0</v>
      </c>
      <c r="AU1263">
        <v>41052.328184861275</v>
      </c>
      <c r="AV1263">
        <v>18207.466606476784</v>
      </c>
      <c r="AW1263">
        <v>7750</v>
      </c>
      <c r="BF1263">
        <v>1270</v>
      </c>
      <c r="BJ1263" s="1"/>
    </row>
    <row r="1264" spans="1:62" x14ac:dyDescent="0.25">
      <c r="A1264">
        <v>9195</v>
      </c>
      <c r="B1264" t="s">
        <v>18848</v>
      </c>
      <c r="C1264" t="s">
        <v>18849</v>
      </c>
      <c r="D1264" t="s">
        <v>18850</v>
      </c>
      <c r="E1264" t="s">
        <v>18851</v>
      </c>
      <c r="F1264" s="1">
        <v>45169</v>
      </c>
      <c r="G1264" s="1">
        <v>45169</v>
      </c>
      <c r="H1264" t="s">
        <v>615</v>
      </c>
      <c r="I1264" t="s">
        <v>616</v>
      </c>
      <c r="K1264" t="s">
        <v>3013</v>
      </c>
      <c r="L1264" t="s">
        <v>3013</v>
      </c>
      <c r="M1264" t="s">
        <v>69</v>
      </c>
      <c r="P1264" t="s">
        <v>11337</v>
      </c>
      <c r="Q1264" t="s">
        <v>11338</v>
      </c>
      <c r="R1264" t="s">
        <v>10145</v>
      </c>
      <c r="S1264" t="s">
        <v>11339</v>
      </c>
      <c r="T1264" t="s">
        <v>11340</v>
      </c>
      <c r="U1264" t="s">
        <v>11341</v>
      </c>
      <c r="V1264" t="s">
        <v>1890</v>
      </c>
      <c r="W1264" t="s">
        <v>1891</v>
      </c>
      <c r="X1264" t="s">
        <v>1892</v>
      </c>
      <c r="Y1264" t="s">
        <v>1755</v>
      </c>
      <c r="Z1264">
        <v>466</v>
      </c>
      <c r="AA1264" t="s">
        <v>8923</v>
      </c>
      <c r="AB1264" t="s">
        <v>8924</v>
      </c>
      <c r="AC1264" t="s">
        <v>8925</v>
      </c>
      <c r="AD1264" t="s">
        <v>8926</v>
      </c>
      <c r="AE1264" s="4"/>
      <c r="AR1264">
        <v>0</v>
      </c>
      <c r="AS1264" t="s">
        <v>94</v>
      </c>
      <c r="AT1264">
        <v>0</v>
      </c>
      <c r="AU1264">
        <v>0</v>
      </c>
      <c r="AV1264">
        <v>0</v>
      </c>
      <c r="BF1264">
        <v>874</v>
      </c>
      <c r="BJ1264" s="1"/>
    </row>
    <row r="1265" spans="1:62" ht="60" x14ac:dyDescent="0.25">
      <c r="A1265">
        <v>9196</v>
      </c>
      <c r="B1265" t="s">
        <v>18852</v>
      </c>
      <c r="C1265" t="s">
        <v>18853</v>
      </c>
      <c r="D1265" t="s">
        <v>18854</v>
      </c>
      <c r="E1265" t="s">
        <v>18855</v>
      </c>
      <c r="F1265" s="1">
        <v>44564</v>
      </c>
      <c r="G1265" s="1">
        <v>44564</v>
      </c>
      <c r="H1265" t="s">
        <v>615</v>
      </c>
      <c r="I1265" t="s">
        <v>639</v>
      </c>
      <c r="J1265" t="s">
        <v>5920</v>
      </c>
      <c r="K1265" t="s">
        <v>99</v>
      </c>
      <c r="L1265" t="s">
        <v>100</v>
      </c>
      <c r="M1265" t="s">
        <v>120</v>
      </c>
      <c r="N1265" t="s">
        <v>14106</v>
      </c>
      <c r="P1265" t="s">
        <v>13970</v>
      </c>
      <c r="Q1265" t="s">
        <v>13971</v>
      </c>
      <c r="R1265" t="s">
        <v>13972</v>
      </c>
      <c r="S1265" t="s">
        <v>13973</v>
      </c>
      <c r="T1265" t="s">
        <v>9911</v>
      </c>
      <c r="U1265" t="s">
        <v>9912</v>
      </c>
      <c r="V1265" t="s">
        <v>9722</v>
      </c>
      <c r="W1265" t="s">
        <v>9723</v>
      </c>
      <c r="X1265" t="s">
        <v>9724</v>
      </c>
      <c r="Y1265" t="s">
        <v>109</v>
      </c>
      <c r="Z1265">
        <v>484</v>
      </c>
      <c r="AA1265" t="s">
        <v>9176</v>
      </c>
      <c r="AB1265" t="s">
        <v>9177</v>
      </c>
      <c r="AC1265" t="s">
        <v>9178</v>
      </c>
      <c r="AD1265" t="s">
        <v>8926</v>
      </c>
      <c r="AE1265" s="4" t="s">
        <v>18856</v>
      </c>
      <c r="AH1265" t="s">
        <v>18857</v>
      </c>
      <c r="AI1265" t="s">
        <v>18858</v>
      </c>
      <c r="AJ1265" t="s">
        <v>18859</v>
      </c>
      <c r="AK1265" t="s">
        <v>18860</v>
      </c>
      <c r="AL1265" t="s">
        <v>18861</v>
      </c>
      <c r="AN1265" t="s">
        <v>18862</v>
      </c>
      <c r="AO1265" t="s">
        <v>18863</v>
      </c>
      <c r="AP1265" t="s">
        <v>18864</v>
      </c>
      <c r="AQ1265" t="s">
        <v>18865</v>
      </c>
      <c r="AR1265">
        <v>0.3</v>
      </c>
      <c r="AS1265" t="s">
        <v>94</v>
      </c>
      <c r="AT1265">
        <v>0</v>
      </c>
      <c r="AU1265">
        <v>0</v>
      </c>
      <c r="AV1265">
        <v>0</v>
      </c>
      <c r="AW1265">
        <v>46.91</v>
      </c>
      <c r="AX1265">
        <v>46.91</v>
      </c>
      <c r="BA1265">
        <v>46.91</v>
      </c>
      <c r="BB1265">
        <v>0</v>
      </c>
      <c r="BD1265">
        <v>0</v>
      </c>
      <c r="BF1265">
        <v>269</v>
      </c>
      <c r="BJ1265" s="1"/>
    </row>
    <row r="1266" spans="1:62" ht="90.75" x14ac:dyDescent="0.3">
      <c r="A1266">
        <v>9197</v>
      </c>
      <c r="B1266" t="s">
        <v>18866</v>
      </c>
      <c r="C1266" t="s">
        <v>18867</v>
      </c>
      <c r="D1266" t="s">
        <v>18868</v>
      </c>
      <c r="E1266" t="s">
        <v>18869</v>
      </c>
      <c r="F1266" s="1">
        <v>44959</v>
      </c>
      <c r="G1266" s="1">
        <v>44959</v>
      </c>
      <c r="H1266" t="s">
        <v>615</v>
      </c>
      <c r="I1266" t="s">
        <v>515</v>
      </c>
      <c r="K1266" t="s">
        <v>99</v>
      </c>
      <c r="L1266" t="s">
        <v>99</v>
      </c>
      <c r="M1266" t="s">
        <v>303</v>
      </c>
      <c r="N1266" t="s">
        <v>2869</v>
      </c>
      <c r="P1266" t="s">
        <v>3126</v>
      </c>
      <c r="Q1266" t="s">
        <v>3127</v>
      </c>
      <c r="R1266" t="s">
        <v>817</v>
      </c>
      <c r="S1266" t="s">
        <v>3128</v>
      </c>
      <c r="T1266" t="s">
        <v>2851</v>
      </c>
      <c r="U1266" t="s">
        <v>2852</v>
      </c>
      <c r="V1266" t="s">
        <v>2773</v>
      </c>
      <c r="W1266" t="s">
        <v>2774</v>
      </c>
      <c r="X1266" t="s">
        <v>2775</v>
      </c>
      <c r="Y1266" t="s">
        <v>1671</v>
      </c>
      <c r="Z1266">
        <v>465</v>
      </c>
      <c r="AA1266" t="s">
        <v>1707</v>
      </c>
      <c r="AB1266" t="s">
        <v>1708</v>
      </c>
      <c r="AC1266" t="s">
        <v>1709</v>
      </c>
      <c r="AD1266" t="s">
        <v>1675</v>
      </c>
      <c r="AE1266" s="4" t="s">
        <v>18870</v>
      </c>
      <c r="AF1266" s="3">
        <v>8800000</v>
      </c>
      <c r="AG1266" s="15" t="s">
        <v>19447</v>
      </c>
      <c r="AH1266" t="s">
        <v>18871</v>
      </c>
      <c r="AI1266" t="s">
        <v>18872</v>
      </c>
      <c r="AJ1266" t="s">
        <v>18873</v>
      </c>
      <c r="AL1266" t="s">
        <v>3134</v>
      </c>
      <c r="AN1266" t="s">
        <v>3136</v>
      </c>
      <c r="AO1266" t="s">
        <v>18874</v>
      </c>
      <c r="AP1266" t="s">
        <v>3138</v>
      </c>
      <c r="AQ1266" t="s">
        <v>3139</v>
      </c>
      <c r="AR1266">
        <v>0.25</v>
      </c>
      <c r="AS1266" t="s">
        <v>94</v>
      </c>
      <c r="AT1266">
        <v>0</v>
      </c>
      <c r="AU1266">
        <v>32457.404702233831</v>
      </c>
      <c r="AV1266">
        <v>14395.459122017686</v>
      </c>
      <c r="AW1266">
        <v>5087.3926799999999</v>
      </c>
      <c r="BF1266">
        <v>664</v>
      </c>
      <c r="BJ1266" s="1"/>
    </row>
    <row r="1267" spans="1:62" x14ac:dyDescent="0.25">
      <c r="A1267">
        <v>9198</v>
      </c>
      <c r="B1267" t="s">
        <v>18875</v>
      </c>
      <c r="C1267" t="s">
        <v>18876</v>
      </c>
      <c r="D1267" t="s">
        <v>18877</v>
      </c>
      <c r="E1267" t="s">
        <v>18878</v>
      </c>
      <c r="F1267" s="1">
        <v>45169</v>
      </c>
      <c r="G1267" s="1">
        <v>45260</v>
      </c>
      <c r="H1267" t="s">
        <v>615</v>
      </c>
      <c r="I1267" t="s">
        <v>66</v>
      </c>
      <c r="K1267" t="s">
        <v>3013</v>
      </c>
      <c r="L1267" t="s">
        <v>3013</v>
      </c>
      <c r="M1267" t="s">
        <v>303</v>
      </c>
      <c r="P1267" t="s">
        <v>18879</v>
      </c>
      <c r="Q1267" t="s">
        <v>18880</v>
      </c>
      <c r="R1267" t="s">
        <v>9169</v>
      </c>
      <c r="S1267" t="s">
        <v>18881</v>
      </c>
      <c r="Z1267">
        <v>484</v>
      </c>
      <c r="AA1267" t="s">
        <v>9176</v>
      </c>
      <c r="AB1267" t="s">
        <v>9177</v>
      </c>
      <c r="AC1267" t="s">
        <v>9178</v>
      </c>
      <c r="AD1267" t="s">
        <v>8926</v>
      </c>
      <c r="AE1267" s="4" t="s">
        <v>18882</v>
      </c>
      <c r="AH1267" t="s">
        <v>18883</v>
      </c>
      <c r="AI1267" t="s">
        <v>18884</v>
      </c>
      <c r="AJ1267" t="s">
        <v>18885</v>
      </c>
      <c r="AK1267" t="s">
        <v>18886</v>
      </c>
      <c r="AL1267" t="s">
        <v>18887</v>
      </c>
      <c r="AM1267" t="s">
        <v>18888</v>
      </c>
      <c r="AN1267" t="s">
        <v>14853</v>
      </c>
      <c r="AO1267" t="s">
        <v>18889</v>
      </c>
      <c r="AP1267" t="s">
        <v>18890</v>
      </c>
      <c r="AQ1267" t="s">
        <v>18891</v>
      </c>
      <c r="AR1267">
        <v>0</v>
      </c>
      <c r="AS1267" t="s">
        <v>94</v>
      </c>
      <c r="AT1267">
        <v>0</v>
      </c>
      <c r="AU1267">
        <v>0</v>
      </c>
      <c r="AV1267">
        <v>0</v>
      </c>
      <c r="BF1267">
        <v>965</v>
      </c>
      <c r="BJ1267" s="1"/>
    </row>
    <row r="1268" spans="1:62" x14ac:dyDescent="0.25">
      <c r="A1268">
        <v>9199</v>
      </c>
      <c r="B1268" t="s">
        <v>18892</v>
      </c>
      <c r="C1268" t="s">
        <v>18893</v>
      </c>
      <c r="D1268" t="s">
        <v>18894</v>
      </c>
      <c r="E1268" t="s">
        <v>18895</v>
      </c>
      <c r="F1268" s="1">
        <v>44408</v>
      </c>
      <c r="G1268" s="1">
        <v>44561</v>
      </c>
      <c r="H1268" t="s">
        <v>98</v>
      </c>
      <c r="I1268" t="s">
        <v>515</v>
      </c>
      <c r="J1268" t="s">
        <v>1804</v>
      </c>
      <c r="K1268" t="s">
        <v>68</v>
      </c>
      <c r="L1268" t="s">
        <v>68</v>
      </c>
      <c r="M1268" t="s">
        <v>120</v>
      </c>
      <c r="N1268" t="s">
        <v>4523</v>
      </c>
      <c r="P1268" t="s">
        <v>10166</v>
      </c>
      <c r="Q1268" t="s">
        <v>10167</v>
      </c>
      <c r="R1268" t="s">
        <v>10145</v>
      </c>
      <c r="S1268" t="s">
        <v>10168</v>
      </c>
      <c r="T1268" t="s">
        <v>10147</v>
      </c>
      <c r="U1268" t="s">
        <v>10148</v>
      </c>
      <c r="V1268" t="s">
        <v>1890</v>
      </c>
      <c r="W1268" t="s">
        <v>1891</v>
      </c>
      <c r="X1268" t="s">
        <v>1892</v>
      </c>
      <c r="Y1268" t="s">
        <v>1755</v>
      </c>
      <c r="Z1268">
        <v>466</v>
      </c>
      <c r="AA1268" t="s">
        <v>8923</v>
      </c>
      <c r="AB1268" t="s">
        <v>8924</v>
      </c>
      <c r="AC1268" t="s">
        <v>8925</v>
      </c>
      <c r="AD1268" t="s">
        <v>8926</v>
      </c>
      <c r="AE1268" s="4"/>
      <c r="AR1268">
        <v>0.64</v>
      </c>
      <c r="AS1268" t="s">
        <v>94</v>
      </c>
      <c r="AT1268">
        <v>0</v>
      </c>
      <c r="AU1268">
        <v>245649.54046083285</v>
      </c>
      <c r="AV1268">
        <v>169851.06644834336</v>
      </c>
      <c r="AW1268">
        <v>1045.755672</v>
      </c>
      <c r="BF1268">
        <v>266</v>
      </c>
      <c r="BJ1268" s="1"/>
    </row>
    <row r="1269" spans="1:62" x14ac:dyDescent="0.25">
      <c r="A1269">
        <v>9200</v>
      </c>
      <c r="B1269" t="s">
        <v>18896</v>
      </c>
      <c r="C1269" t="s">
        <v>18897</v>
      </c>
      <c r="D1269" t="s">
        <v>18898</v>
      </c>
      <c r="E1269" t="s">
        <v>18899</v>
      </c>
      <c r="F1269" s="1">
        <v>45019</v>
      </c>
      <c r="G1269" s="1">
        <v>44958</v>
      </c>
      <c r="H1269" t="s">
        <v>615</v>
      </c>
      <c r="I1269" t="s">
        <v>66</v>
      </c>
      <c r="K1269" t="s">
        <v>99</v>
      </c>
      <c r="L1269" t="s">
        <v>99</v>
      </c>
      <c r="M1269" t="s">
        <v>303</v>
      </c>
      <c r="P1269" t="s">
        <v>7724</v>
      </c>
      <c r="Q1269" t="s">
        <v>7725</v>
      </c>
      <c r="R1269" t="s">
        <v>1962</v>
      </c>
      <c r="S1269" t="s">
        <v>7726</v>
      </c>
      <c r="T1269" t="s">
        <v>2996</v>
      </c>
      <c r="U1269" t="s">
        <v>2997</v>
      </c>
      <c r="V1269" t="s">
        <v>2773</v>
      </c>
      <c r="W1269" t="s">
        <v>2774</v>
      </c>
      <c r="X1269" t="s">
        <v>2775</v>
      </c>
      <c r="Y1269" t="s">
        <v>1671</v>
      </c>
      <c r="Z1269">
        <v>465</v>
      </c>
      <c r="AA1269" t="s">
        <v>1707</v>
      </c>
      <c r="AB1269" t="s">
        <v>1708</v>
      </c>
      <c r="AC1269" t="s">
        <v>1709</v>
      </c>
      <c r="AD1269" t="s">
        <v>1675</v>
      </c>
      <c r="AE1269" s="4"/>
      <c r="AR1269">
        <v>0.25</v>
      </c>
      <c r="AS1269" t="s">
        <v>94</v>
      </c>
      <c r="AT1269">
        <v>0</v>
      </c>
      <c r="AU1269">
        <v>0</v>
      </c>
      <c r="AV1269">
        <v>0</v>
      </c>
      <c r="BF1269">
        <v>663</v>
      </c>
      <c r="BJ1269" s="1"/>
    </row>
    <row r="1270" spans="1:62" ht="75" x14ac:dyDescent="0.25">
      <c r="A1270">
        <v>9201</v>
      </c>
      <c r="B1270" t="s">
        <v>18900</v>
      </c>
      <c r="C1270" t="s">
        <v>18901</v>
      </c>
      <c r="D1270" t="s">
        <v>18902</v>
      </c>
      <c r="E1270" t="s">
        <v>18903</v>
      </c>
      <c r="F1270" s="1">
        <v>44614</v>
      </c>
      <c r="G1270" s="1">
        <v>44614</v>
      </c>
      <c r="H1270" t="s">
        <v>615</v>
      </c>
      <c r="I1270" t="s">
        <v>66</v>
      </c>
      <c r="J1270" t="s">
        <v>2829</v>
      </c>
      <c r="K1270" t="s">
        <v>99</v>
      </c>
      <c r="L1270" t="s">
        <v>99</v>
      </c>
      <c r="M1270" t="s">
        <v>303</v>
      </c>
      <c r="P1270" t="s">
        <v>18904</v>
      </c>
      <c r="Q1270" t="s">
        <v>18905</v>
      </c>
      <c r="R1270" t="s">
        <v>9082</v>
      </c>
      <c r="S1270" t="s">
        <v>18906</v>
      </c>
      <c r="T1270" t="s">
        <v>11479</v>
      </c>
      <c r="U1270" t="s">
        <v>11480</v>
      </c>
      <c r="V1270" t="s">
        <v>3841</v>
      </c>
      <c r="W1270" t="s">
        <v>3842</v>
      </c>
      <c r="X1270" t="s">
        <v>3843</v>
      </c>
      <c r="Y1270" t="s">
        <v>1671</v>
      </c>
      <c r="Z1270">
        <v>486</v>
      </c>
      <c r="AA1270" t="s">
        <v>9202</v>
      </c>
      <c r="AB1270" t="s">
        <v>9203</v>
      </c>
      <c r="AC1270" t="s">
        <v>9204</v>
      </c>
      <c r="AD1270" t="s">
        <v>8926</v>
      </c>
      <c r="AE1270" s="4" t="s">
        <v>18907</v>
      </c>
      <c r="AH1270" t="s">
        <v>18908</v>
      </c>
      <c r="AI1270" t="s">
        <v>18909</v>
      </c>
      <c r="AJ1270" t="s">
        <v>18910</v>
      </c>
      <c r="AK1270" t="s">
        <v>18911</v>
      </c>
      <c r="AL1270" t="s">
        <v>18912</v>
      </c>
      <c r="AM1270" t="s">
        <v>18913</v>
      </c>
      <c r="AN1270" t="s">
        <v>18914</v>
      </c>
      <c r="AO1270" t="s">
        <v>18915</v>
      </c>
      <c r="AP1270" t="s">
        <v>18916</v>
      </c>
      <c r="AQ1270" t="s">
        <v>18917</v>
      </c>
      <c r="AR1270">
        <v>0.25</v>
      </c>
      <c r="AS1270" t="s">
        <v>94</v>
      </c>
      <c r="AT1270">
        <v>0</v>
      </c>
      <c r="AU1270">
        <v>32530.490763859969</v>
      </c>
      <c r="AV1270">
        <v>14427.874141708277</v>
      </c>
      <c r="AW1270">
        <v>133.72559999999999</v>
      </c>
      <c r="BF1270">
        <v>319</v>
      </c>
      <c r="BJ1270" s="1"/>
    </row>
    <row r="1271" spans="1:62" x14ac:dyDescent="0.25">
      <c r="A1271">
        <v>9203</v>
      </c>
      <c r="B1271" t="s">
        <v>18918</v>
      </c>
      <c r="C1271" t="s">
        <v>18919</v>
      </c>
      <c r="D1271" t="s">
        <v>12188</v>
      </c>
      <c r="E1271" t="s">
        <v>12189</v>
      </c>
      <c r="F1271" s="1">
        <v>44918</v>
      </c>
      <c r="G1271" s="1">
        <v>46388</v>
      </c>
      <c r="H1271" t="s">
        <v>615</v>
      </c>
      <c r="I1271" t="s">
        <v>66</v>
      </c>
      <c r="J1271" t="s">
        <v>1959</v>
      </c>
      <c r="K1271" t="s">
        <v>132</v>
      </c>
      <c r="L1271" t="s">
        <v>133</v>
      </c>
      <c r="M1271" t="s">
        <v>120</v>
      </c>
      <c r="N1271" t="s">
        <v>1699</v>
      </c>
      <c r="O1271" t="s">
        <v>18920</v>
      </c>
      <c r="P1271" t="s">
        <v>6358</v>
      </c>
      <c r="Q1271" t="s">
        <v>6359</v>
      </c>
      <c r="R1271" t="s">
        <v>1703</v>
      </c>
      <c r="S1271" t="s">
        <v>6360</v>
      </c>
      <c r="T1271" t="s">
        <v>18921</v>
      </c>
      <c r="U1271" t="s">
        <v>18922</v>
      </c>
      <c r="V1271" t="s">
        <v>2773</v>
      </c>
      <c r="W1271" t="s">
        <v>2774</v>
      </c>
      <c r="X1271" t="s">
        <v>2775</v>
      </c>
      <c r="Y1271" t="s">
        <v>1671</v>
      </c>
      <c r="Z1271">
        <v>465</v>
      </c>
      <c r="AA1271" t="s">
        <v>1707</v>
      </c>
      <c r="AB1271" t="s">
        <v>1708</v>
      </c>
      <c r="AC1271" t="s">
        <v>1709</v>
      </c>
      <c r="AD1271" t="s">
        <v>1675</v>
      </c>
      <c r="AE1271" s="4"/>
      <c r="AR1271">
        <v>0.63</v>
      </c>
      <c r="AS1271" t="s">
        <v>154</v>
      </c>
      <c r="AT1271">
        <v>1</v>
      </c>
      <c r="AU1271">
        <v>89612.620121271422</v>
      </c>
      <c r="AV1271">
        <v>72595.300584253462</v>
      </c>
      <c r="BF1271">
        <v>2093</v>
      </c>
      <c r="BJ1271" s="1"/>
    </row>
    <row r="1272" spans="1:62" ht="30" x14ac:dyDescent="0.25">
      <c r="A1272">
        <v>9204</v>
      </c>
      <c r="B1272" t="s">
        <v>18923</v>
      </c>
      <c r="C1272" t="s">
        <v>18924</v>
      </c>
      <c r="D1272" t="s">
        <v>18925</v>
      </c>
      <c r="E1272" t="s">
        <v>18926</v>
      </c>
      <c r="F1272" s="1">
        <v>45169</v>
      </c>
      <c r="G1272" s="1">
        <v>45169</v>
      </c>
      <c r="H1272" t="s">
        <v>615</v>
      </c>
      <c r="I1272" t="s">
        <v>639</v>
      </c>
      <c r="J1272" t="s">
        <v>11031</v>
      </c>
      <c r="K1272" t="s">
        <v>99</v>
      </c>
      <c r="L1272" t="s">
        <v>99</v>
      </c>
      <c r="M1272" t="s">
        <v>69</v>
      </c>
      <c r="N1272" t="s">
        <v>8943</v>
      </c>
      <c r="P1272" t="s">
        <v>18927</v>
      </c>
      <c r="Q1272" t="s">
        <v>18928</v>
      </c>
      <c r="R1272" t="s">
        <v>8947</v>
      </c>
      <c r="S1272" t="s">
        <v>18929</v>
      </c>
      <c r="T1272" t="s">
        <v>9955</v>
      </c>
      <c r="U1272" t="s">
        <v>9956</v>
      </c>
      <c r="V1272" t="s">
        <v>9722</v>
      </c>
      <c r="W1272" t="s">
        <v>9723</v>
      </c>
      <c r="X1272" t="s">
        <v>9724</v>
      </c>
      <c r="Y1272" t="s">
        <v>109</v>
      </c>
      <c r="Z1272">
        <v>482</v>
      </c>
      <c r="AA1272" t="s">
        <v>8951</v>
      </c>
      <c r="AB1272" t="s">
        <v>8952</v>
      </c>
      <c r="AC1272" t="s">
        <v>8953</v>
      </c>
      <c r="AD1272" t="s">
        <v>8926</v>
      </c>
      <c r="AE1272" s="4" t="s">
        <v>18930</v>
      </c>
      <c r="AH1272" t="s">
        <v>18931</v>
      </c>
      <c r="AI1272" t="s">
        <v>18932</v>
      </c>
      <c r="AK1272" t="s">
        <v>18933</v>
      </c>
      <c r="AL1272" t="s">
        <v>18934</v>
      </c>
      <c r="AM1272" t="s">
        <v>18935</v>
      </c>
      <c r="AN1272" t="s">
        <v>18936</v>
      </c>
      <c r="AO1272" t="s">
        <v>18937</v>
      </c>
      <c r="AP1272" t="s">
        <v>18938</v>
      </c>
      <c r="AQ1272" t="s">
        <v>18939</v>
      </c>
      <c r="AR1272">
        <v>0.25</v>
      </c>
      <c r="AS1272" t="s">
        <v>94</v>
      </c>
      <c r="AT1272">
        <v>0</v>
      </c>
      <c r="AU1272">
        <v>15046.807625535175</v>
      </c>
      <c r="AV1272">
        <v>6673.5373970103037</v>
      </c>
      <c r="BF1272">
        <v>874</v>
      </c>
      <c r="BJ1272" s="1"/>
    </row>
    <row r="1273" spans="1:62" x14ac:dyDescent="0.25">
      <c r="A1273">
        <v>9205</v>
      </c>
      <c r="B1273" t="s">
        <v>18940</v>
      </c>
      <c r="C1273" t="s">
        <v>18941</v>
      </c>
      <c r="D1273" t="s">
        <v>18942</v>
      </c>
      <c r="E1273" t="s">
        <v>18943</v>
      </c>
      <c r="F1273" s="1">
        <v>44256</v>
      </c>
      <c r="G1273" s="1">
        <v>46082</v>
      </c>
      <c r="H1273" t="s">
        <v>615</v>
      </c>
      <c r="I1273" t="s">
        <v>639</v>
      </c>
      <c r="K1273" t="s">
        <v>68</v>
      </c>
      <c r="L1273" t="s">
        <v>100</v>
      </c>
      <c r="N1273" t="s">
        <v>3074</v>
      </c>
      <c r="P1273" t="s">
        <v>4458</v>
      </c>
      <c r="Q1273" t="s">
        <v>4459</v>
      </c>
      <c r="R1273" t="s">
        <v>1703</v>
      </c>
      <c r="S1273" t="s">
        <v>4460</v>
      </c>
      <c r="T1273" t="s">
        <v>18921</v>
      </c>
      <c r="U1273" t="s">
        <v>18922</v>
      </c>
      <c r="V1273" t="s">
        <v>2773</v>
      </c>
      <c r="W1273" t="s">
        <v>2774</v>
      </c>
      <c r="X1273" t="s">
        <v>2775</v>
      </c>
      <c r="Y1273" t="s">
        <v>1671</v>
      </c>
      <c r="Z1273">
        <v>465</v>
      </c>
      <c r="AA1273" t="s">
        <v>1707</v>
      </c>
      <c r="AB1273" t="s">
        <v>1708</v>
      </c>
      <c r="AC1273" t="s">
        <v>1709</v>
      </c>
      <c r="AD1273" t="s">
        <v>1675</v>
      </c>
      <c r="AE1273" s="4"/>
      <c r="AR1273">
        <v>0.48</v>
      </c>
      <c r="AS1273" t="s">
        <v>154</v>
      </c>
      <c r="AT1273">
        <v>1</v>
      </c>
      <c r="AU1273">
        <v>336173.56685565761</v>
      </c>
      <c r="AV1273">
        <v>224901.22233064039</v>
      </c>
      <c r="BF1273">
        <v>1787</v>
      </c>
      <c r="BJ1273" s="1"/>
    </row>
    <row r="1274" spans="1:62" x14ac:dyDescent="0.25">
      <c r="A1274">
        <v>9206</v>
      </c>
      <c r="B1274" t="s">
        <v>18944</v>
      </c>
      <c r="C1274" t="s">
        <v>18945</v>
      </c>
      <c r="F1274" s="1">
        <v>45078</v>
      </c>
      <c r="G1274" s="1">
        <v>45261</v>
      </c>
      <c r="H1274" t="s">
        <v>615</v>
      </c>
      <c r="I1274" t="s">
        <v>639</v>
      </c>
      <c r="K1274" t="s">
        <v>99</v>
      </c>
      <c r="L1274" t="s">
        <v>99</v>
      </c>
      <c r="M1274" t="s">
        <v>69</v>
      </c>
      <c r="P1274" t="s">
        <v>2848</v>
      </c>
      <c r="Q1274" t="s">
        <v>2849</v>
      </c>
      <c r="R1274" t="s">
        <v>817</v>
      </c>
      <c r="S1274" t="s">
        <v>2850</v>
      </c>
      <c r="T1274" t="s">
        <v>18921</v>
      </c>
      <c r="U1274" t="s">
        <v>18922</v>
      </c>
      <c r="V1274" t="s">
        <v>2773</v>
      </c>
      <c r="W1274" t="s">
        <v>2774</v>
      </c>
      <c r="X1274" t="s">
        <v>2775</v>
      </c>
      <c r="Y1274" t="s">
        <v>1671</v>
      </c>
      <c r="Z1274">
        <v>465</v>
      </c>
      <c r="AA1274" t="s">
        <v>1707</v>
      </c>
      <c r="AB1274" t="s">
        <v>1708</v>
      </c>
      <c r="AC1274" t="s">
        <v>1709</v>
      </c>
      <c r="AD1274" t="s">
        <v>1675</v>
      </c>
      <c r="AE1274" s="4"/>
      <c r="AR1274">
        <v>0.25</v>
      </c>
      <c r="AS1274" t="s">
        <v>94</v>
      </c>
      <c r="AT1274">
        <v>0</v>
      </c>
      <c r="AU1274">
        <v>6690.6061993605881</v>
      </c>
      <c r="AV1274">
        <v>2967.4075585527257</v>
      </c>
      <c r="BF1274">
        <v>966</v>
      </c>
      <c r="BJ1274" s="1"/>
    </row>
    <row r="1275" spans="1:62" x14ac:dyDescent="0.25">
      <c r="A1275">
        <v>9207</v>
      </c>
      <c r="B1275" t="s">
        <v>18946</v>
      </c>
      <c r="C1275" t="s">
        <v>18947</v>
      </c>
      <c r="D1275" t="s">
        <v>17902</v>
      </c>
      <c r="E1275" t="s">
        <v>17903</v>
      </c>
      <c r="F1275" s="1">
        <v>44561</v>
      </c>
      <c r="G1275" s="1">
        <v>46391</v>
      </c>
      <c r="H1275" t="s">
        <v>615</v>
      </c>
      <c r="I1275" t="s">
        <v>515</v>
      </c>
      <c r="K1275" t="s">
        <v>133</v>
      </c>
      <c r="L1275" t="s">
        <v>100</v>
      </c>
      <c r="M1275" t="s">
        <v>69</v>
      </c>
      <c r="P1275" t="s">
        <v>2642</v>
      </c>
      <c r="Q1275" t="s">
        <v>2643</v>
      </c>
      <c r="R1275" t="s">
        <v>753</v>
      </c>
      <c r="S1275" t="s">
        <v>2644</v>
      </c>
      <c r="T1275" t="s">
        <v>18921</v>
      </c>
      <c r="U1275" t="s">
        <v>18922</v>
      </c>
      <c r="V1275" t="s">
        <v>2773</v>
      </c>
      <c r="W1275" t="s">
        <v>2774</v>
      </c>
      <c r="X1275" t="s">
        <v>2775</v>
      </c>
      <c r="Y1275" t="s">
        <v>1671</v>
      </c>
      <c r="Z1275">
        <v>465</v>
      </c>
      <c r="AA1275" t="s">
        <v>1707</v>
      </c>
      <c r="AB1275" t="s">
        <v>1708</v>
      </c>
      <c r="AC1275" t="s">
        <v>1709</v>
      </c>
      <c r="AD1275" t="s">
        <v>1675</v>
      </c>
      <c r="AE1275" s="4"/>
      <c r="AR1275">
        <v>0.42</v>
      </c>
      <c r="AS1275" t="s">
        <v>94</v>
      </c>
      <c r="AT1275">
        <v>0</v>
      </c>
      <c r="AU1275">
        <v>12132.574522172165</v>
      </c>
      <c r="AV1275">
        <v>7686.2505843399967</v>
      </c>
      <c r="AW1275">
        <v>1994.1543504000001</v>
      </c>
      <c r="BF1275">
        <v>2096</v>
      </c>
      <c r="BJ1275" s="1"/>
    </row>
    <row r="1276" spans="1:62" x14ac:dyDescent="0.25">
      <c r="A1276">
        <v>9208</v>
      </c>
      <c r="B1276" t="s">
        <v>18948</v>
      </c>
      <c r="C1276" t="s">
        <v>18949</v>
      </c>
      <c r="D1276" t="s">
        <v>12341</v>
      </c>
      <c r="E1276" t="s">
        <v>18950</v>
      </c>
      <c r="F1276" s="1">
        <v>44531</v>
      </c>
      <c r="G1276" s="1">
        <v>44896</v>
      </c>
      <c r="H1276" t="s">
        <v>615</v>
      </c>
      <c r="I1276" t="s">
        <v>66</v>
      </c>
      <c r="K1276" t="s">
        <v>100</v>
      </c>
      <c r="L1276" t="s">
        <v>100</v>
      </c>
      <c r="M1276" t="s">
        <v>69</v>
      </c>
      <c r="N1276" t="s">
        <v>1699</v>
      </c>
      <c r="P1276" t="s">
        <v>3273</v>
      </c>
      <c r="Q1276" t="s">
        <v>3274</v>
      </c>
      <c r="R1276" t="s">
        <v>1703</v>
      </c>
      <c r="S1276" t="s">
        <v>3275</v>
      </c>
      <c r="T1276" t="s">
        <v>18921</v>
      </c>
      <c r="U1276" t="s">
        <v>18922</v>
      </c>
      <c r="V1276" t="s">
        <v>2773</v>
      </c>
      <c r="W1276" t="s">
        <v>2774</v>
      </c>
      <c r="X1276" t="s">
        <v>2775</v>
      </c>
      <c r="Y1276" t="s">
        <v>1671</v>
      </c>
      <c r="Z1276">
        <v>465</v>
      </c>
      <c r="AA1276" t="s">
        <v>1707</v>
      </c>
      <c r="AB1276" t="s">
        <v>1708</v>
      </c>
      <c r="AC1276" t="s">
        <v>1709</v>
      </c>
      <c r="AD1276" t="s">
        <v>1675</v>
      </c>
      <c r="AE1276" s="4"/>
      <c r="AR1276">
        <v>0.36</v>
      </c>
      <c r="AS1276" t="s">
        <v>94</v>
      </c>
      <c r="AT1276">
        <v>0</v>
      </c>
      <c r="AU1276">
        <v>31884.81799873861</v>
      </c>
      <c r="AV1276">
        <v>18745.980793572147</v>
      </c>
      <c r="BF1276">
        <v>601</v>
      </c>
      <c r="BJ1276" s="1"/>
    </row>
    <row r="1277" spans="1:62" x14ac:dyDescent="0.25">
      <c r="A1277">
        <v>9209</v>
      </c>
      <c r="B1277" t="s">
        <v>18951</v>
      </c>
      <c r="C1277" t="s">
        <v>18952</v>
      </c>
      <c r="D1277" t="s">
        <v>18953</v>
      </c>
      <c r="E1277" t="s">
        <v>18954</v>
      </c>
      <c r="F1277" s="1">
        <v>45611</v>
      </c>
      <c r="G1277" s="1">
        <v>45641</v>
      </c>
      <c r="H1277" t="s">
        <v>615</v>
      </c>
      <c r="I1277" t="s">
        <v>616</v>
      </c>
      <c r="J1277" t="s">
        <v>5920</v>
      </c>
      <c r="K1277" t="s">
        <v>99</v>
      </c>
      <c r="L1277" t="s">
        <v>100</v>
      </c>
      <c r="M1277" t="s">
        <v>69</v>
      </c>
      <c r="N1277" t="s">
        <v>9382</v>
      </c>
      <c r="O1277" t="s">
        <v>18955</v>
      </c>
      <c r="P1277" t="s">
        <v>18956</v>
      </c>
      <c r="Q1277" t="s">
        <v>18957</v>
      </c>
      <c r="R1277" t="s">
        <v>7347</v>
      </c>
      <c r="S1277" t="s">
        <v>18958</v>
      </c>
      <c r="T1277" t="s">
        <v>9384</v>
      </c>
      <c r="U1277" t="s">
        <v>9385</v>
      </c>
      <c r="V1277" t="s">
        <v>9386</v>
      </c>
      <c r="W1277" t="s">
        <v>9387</v>
      </c>
      <c r="X1277" t="s">
        <v>9388</v>
      </c>
      <c r="Y1277" t="s">
        <v>1755</v>
      </c>
      <c r="Z1277">
        <v>485</v>
      </c>
      <c r="AA1277" t="s">
        <v>9389</v>
      </c>
      <c r="AB1277" t="s">
        <v>9390</v>
      </c>
      <c r="AC1277" t="s">
        <v>9391</v>
      </c>
      <c r="AD1277" t="s">
        <v>8926</v>
      </c>
      <c r="AE1277" s="4"/>
      <c r="AH1277" t="s">
        <v>18959</v>
      </c>
      <c r="AI1277" t="s">
        <v>18960</v>
      </c>
      <c r="AJ1277" t="s">
        <v>18961</v>
      </c>
      <c r="AK1277" t="s">
        <v>18962</v>
      </c>
      <c r="AL1277" t="s">
        <v>18963</v>
      </c>
      <c r="AM1277" t="s">
        <v>18964</v>
      </c>
      <c r="AN1277" t="s">
        <v>18965</v>
      </c>
      <c r="AO1277" t="s">
        <v>18966</v>
      </c>
      <c r="AP1277" t="s">
        <v>18967</v>
      </c>
      <c r="AQ1277" t="s">
        <v>18968</v>
      </c>
      <c r="AR1277">
        <v>0.3</v>
      </c>
      <c r="AS1277" t="s">
        <v>94</v>
      </c>
      <c r="AT1277">
        <v>0</v>
      </c>
      <c r="AU1277">
        <v>0</v>
      </c>
      <c r="AV1277">
        <v>0</v>
      </c>
      <c r="BF1277">
        <v>1346</v>
      </c>
      <c r="BJ1277" s="1"/>
    </row>
    <row r="1278" spans="1:62" x14ac:dyDescent="0.25">
      <c r="A1278">
        <v>9210</v>
      </c>
      <c r="B1278" t="s">
        <v>18969</v>
      </c>
      <c r="C1278" t="s">
        <v>18970</v>
      </c>
      <c r="D1278" t="s">
        <v>5937</v>
      </c>
      <c r="E1278" t="s">
        <v>5938</v>
      </c>
      <c r="F1278" s="1">
        <v>45214</v>
      </c>
      <c r="G1278" s="1">
        <v>46310</v>
      </c>
      <c r="H1278" t="s">
        <v>615</v>
      </c>
      <c r="I1278" t="s">
        <v>515</v>
      </c>
      <c r="K1278" t="s">
        <v>99</v>
      </c>
      <c r="L1278" t="s">
        <v>133</v>
      </c>
      <c r="P1278" t="s">
        <v>5939</v>
      </c>
      <c r="Q1278" t="s">
        <v>5940</v>
      </c>
      <c r="R1278" t="s">
        <v>753</v>
      </c>
      <c r="S1278" t="s">
        <v>5941</v>
      </c>
      <c r="T1278" t="s">
        <v>18921</v>
      </c>
      <c r="U1278" t="s">
        <v>18922</v>
      </c>
      <c r="V1278" t="s">
        <v>2773</v>
      </c>
      <c r="W1278" t="s">
        <v>2774</v>
      </c>
      <c r="X1278" t="s">
        <v>2775</v>
      </c>
      <c r="Y1278" t="s">
        <v>1671</v>
      </c>
      <c r="Z1278">
        <v>465</v>
      </c>
      <c r="AA1278" t="s">
        <v>1707</v>
      </c>
      <c r="AB1278" t="s">
        <v>1708</v>
      </c>
      <c r="AC1278" t="s">
        <v>1709</v>
      </c>
      <c r="AD1278" t="s">
        <v>1675</v>
      </c>
      <c r="AE1278" s="4"/>
      <c r="AR1278">
        <v>0.35</v>
      </c>
      <c r="AS1278" t="s">
        <v>890</v>
      </c>
      <c r="AT1278">
        <v>0</v>
      </c>
      <c r="AU1278">
        <v>99261.12057963894</v>
      </c>
      <c r="AV1278">
        <v>61633.799237685991</v>
      </c>
      <c r="BF1278">
        <v>2015</v>
      </c>
      <c r="BJ1278" s="1"/>
    </row>
    <row r="1279" spans="1:62" ht="90.75" x14ac:dyDescent="0.3">
      <c r="A1279">
        <v>9211</v>
      </c>
      <c r="B1279" t="s">
        <v>18971</v>
      </c>
      <c r="C1279" t="s">
        <v>18972</v>
      </c>
      <c r="D1279" t="s">
        <v>13675</v>
      </c>
      <c r="E1279" t="s">
        <v>13676</v>
      </c>
      <c r="F1279" s="1">
        <v>44316</v>
      </c>
      <c r="G1279" s="1">
        <v>44834</v>
      </c>
      <c r="H1279" t="s">
        <v>615</v>
      </c>
      <c r="I1279" t="s">
        <v>66</v>
      </c>
      <c r="J1279" t="s">
        <v>2829</v>
      </c>
      <c r="K1279" t="s">
        <v>133</v>
      </c>
      <c r="L1279" t="s">
        <v>100</v>
      </c>
      <c r="M1279" t="s">
        <v>120</v>
      </c>
      <c r="N1279" t="s">
        <v>3686</v>
      </c>
      <c r="P1279" t="s">
        <v>13677</v>
      </c>
      <c r="Q1279" t="s">
        <v>13678</v>
      </c>
      <c r="R1279" t="s">
        <v>817</v>
      </c>
      <c r="S1279" t="s">
        <v>13679</v>
      </c>
      <c r="T1279" t="s">
        <v>18921</v>
      </c>
      <c r="U1279" t="s">
        <v>18922</v>
      </c>
      <c r="V1279" t="s">
        <v>2773</v>
      </c>
      <c r="W1279" t="s">
        <v>2774</v>
      </c>
      <c r="X1279" t="s">
        <v>2775</v>
      </c>
      <c r="Y1279" t="s">
        <v>1671</v>
      </c>
      <c r="Z1279">
        <v>465</v>
      </c>
      <c r="AA1279" t="s">
        <v>1707</v>
      </c>
      <c r="AB1279" t="s">
        <v>1708</v>
      </c>
      <c r="AC1279" t="s">
        <v>1709</v>
      </c>
      <c r="AD1279" t="s">
        <v>1675</v>
      </c>
      <c r="AE1279" s="4" t="s">
        <v>13680</v>
      </c>
      <c r="AF1279" s="14">
        <v>11700000</v>
      </c>
      <c r="AG1279" s="15" t="s">
        <v>19447</v>
      </c>
      <c r="AO1279" t="s">
        <v>18973</v>
      </c>
      <c r="AQ1279" t="s">
        <v>13690</v>
      </c>
      <c r="AR1279">
        <v>0.42</v>
      </c>
      <c r="AS1279" t="s">
        <v>94</v>
      </c>
      <c r="AT1279">
        <v>0</v>
      </c>
      <c r="AU1279">
        <v>102721.88903297213</v>
      </c>
      <c r="AV1279">
        <v>66733.721749252596</v>
      </c>
      <c r="BF1279">
        <v>539</v>
      </c>
      <c r="BJ1279" s="1"/>
    </row>
    <row r="1280" spans="1:62" ht="75.75" x14ac:dyDescent="0.3">
      <c r="A1280">
        <v>9212</v>
      </c>
      <c r="B1280" t="s">
        <v>18974</v>
      </c>
      <c r="C1280" t="s">
        <v>18975</v>
      </c>
      <c r="D1280" t="s">
        <v>18976</v>
      </c>
      <c r="E1280" t="s">
        <v>18977</v>
      </c>
      <c r="F1280" s="1">
        <v>44561</v>
      </c>
      <c r="G1280" s="1">
        <v>45291</v>
      </c>
      <c r="H1280" t="s">
        <v>615</v>
      </c>
      <c r="I1280" t="s">
        <v>515</v>
      </c>
      <c r="K1280" t="s">
        <v>99</v>
      </c>
      <c r="L1280" t="s">
        <v>99</v>
      </c>
      <c r="M1280" t="s">
        <v>303</v>
      </c>
      <c r="P1280" t="s">
        <v>18978</v>
      </c>
      <c r="Q1280" t="s">
        <v>18979</v>
      </c>
      <c r="R1280" t="s">
        <v>1664</v>
      </c>
      <c r="S1280" t="s">
        <v>18980</v>
      </c>
      <c r="T1280" t="s">
        <v>2554</v>
      </c>
      <c r="U1280" t="s">
        <v>2555</v>
      </c>
      <c r="V1280" t="s">
        <v>1776</v>
      </c>
      <c r="W1280" t="s">
        <v>1777</v>
      </c>
      <c r="X1280" t="s">
        <v>1778</v>
      </c>
      <c r="Y1280" t="s">
        <v>1671</v>
      </c>
      <c r="Z1280">
        <v>470</v>
      </c>
      <c r="AA1280" t="s">
        <v>1672</v>
      </c>
      <c r="AB1280" t="s">
        <v>1673</v>
      </c>
      <c r="AC1280" t="s">
        <v>1674</v>
      </c>
      <c r="AD1280" t="s">
        <v>1675</v>
      </c>
      <c r="AE1280" s="4" t="s">
        <v>18981</v>
      </c>
      <c r="AF1280" s="14">
        <v>1495800000</v>
      </c>
      <c r="AG1280" s="15" t="s">
        <v>19447</v>
      </c>
      <c r="AH1280" t="s">
        <v>4498</v>
      </c>
      <c r="AI1280" t="s">
        <v>18982</v>
      </c>
      <c r="AJ1280" t="s">
        <v>4514</v>
      </c>
      <c r="AK1280" t="s">
        <v>4515</v>
      </c>
      <c r="AL1280" t="s">
        <v>4502</v>
      </c>
      <c r="AM1280" t="s">
        <v>4503</v>
      </c>
      <c r="AN1280" t="s">
        <v>4504</v>
      </c>
      <c r="AO1280" t="s">
        <v>4516</v>
      </c>
      <c r="AP1280" t="s">
        <v>4506</v>
      </c>
      <c r="AQ1280" t="s">
        <v>4517</v>
      </c>
      <c r="AR1280">
        <v>0.25</v>
      </c>
      <c r="AS1280" t="s">
        <v>94</v>
      </c>
      <c r="AT1280">
        <v>0</v>
      </c>
      <c r="AU1280">
        <v>13372.664835675232</v>
      </c>
      <c r="AV1280">
        <v>5931.0241148503565</v>
      </c>
      <c r="BF1280">
        <v>996</v>
      </c>
      <c r="BJ1280" s="1"/>
    </row>
    <row r="1281" spans="1:62" x14ac:dyDescent="0.25">
      <c r="A1281">
        <v>9213</v>
      </c>
      <c r="B1281" t="s">
        <v>18983</v>
      </c>
      <c r="C1281" t="s">
        <v>18984</v>
      </c>
      <c r="D1281" t="s">
        <v>18985</v>
      </c>
      <c r="E1281" t="s">
        <v>6043</v>
      </c>
      <c r="F1281" s="1">
        <v>44561</v>
      </c>
      <c r="G1281" s="1">
        <v>44562</v>
      </c>
      <c r="H1281" t="s">
        <v>615</v>
      </c>
      <c r="I1281" t="s">
        <v>639</v>
      </c>
      <c r="K1281" t="s">
        <v>68</v>
      </c>
      <c r="L1281" t="s">
        <v>133</v>
      </c>
      <c r="M1281" t="s">
        <v>120</v>
      </c>
      <c r="P1281" t="s">
        <v>4424</v>
      </c>
      <c r="Q1281" t="s">
        <v>4425</v>
      </c>
      <c r="R1281" t="s">
        <v>1703</v>
      </c>
      <c r="S1281" t="s">
        <v>4426</v>
      </c>
      <c r="T1281" t="s">
        <v>18921</v>
      </c>
      <c r="U1281" t="s">
        <v>18922</v>
      </c>
      <c r="V1281" t="s">
        <v>2773</v>
      </c>
      <c r="W1281" t="s">
        <v>2774</v>
      </c>
      <c r="X1281" t="s">
        <v>2775</v>
      </c>
      <c r="Y1281" t="s">
        <v>1671</v>
      </c>
      <c r="Z1281">
        <v>465</v>
      </c>
      <c r="AA1281" t="s">
        <v>1707</v>
      </c>
      <c r="AB1281" t="s">
        <v>1708</v>
      </c>
      <c r="AC1281" t="s">
        <v>1709</v>
      </c>
      <c r="AD1281" t="s">
        <v>1675</v>
      </c>
      <c r="AE1281" s="4"/>
      <c r="AR1281">
        <v>0.56000000000000005</v>
      </c>
      <c r="AS1281" t="s">
        <v>94</v>
      </c>
      <c r="AT1281">
        <v>0</v>
      </c>
      <c r="AU1281">
        <v>12545.738395044977</v>
      </c>
      <c r="AV1281">
        <v>9791.9969761150369</v>
      </c>
      <c r="BF1281">
        <v>267</v>
      </c>
      <c r="BJ1281" s="1"/>
    </row>
    <row r="1282" spans="1:62" x14ac:dyDescent="0.25">
      <c r="A1282">
        <v>9214</v>
      </c>
      <c r="B1282" t="s">
        <v>18986</v>
      </c>
      <c r="C1282" t="s">
        <v>18987</v>
      </c>
      <c r="D1282" t="s">
        <v>18988</v>
      </c>
      <c r="E1282" t="s">
        <v>18989</v>
      </c>
      <c r="F1282" s="1">
        <v>45291</v>
      </c>
      <c r="G1282" s="1">
        <v>47848</v>
      </c>
      <c r="H1282" t="s">
        <v>615</v>
      </c>
      <c r="I1282" t="s">
        <v>515</v>
      </c>
      <c r="K1282" t="s">
        <v>3013</v>
      </c>
      <c r="L1282" t="s">
        <v>3013</v>
      </c>
      <c r="M1282" t="s">
        <v>69</v>
      </c>
      <c r="P1282" t="s">
        <v>1662</v>
      </c>
      <c r="Q1282" t="s">
        <v>1663</v>
      </c>
      <c r="R1282" t="s">
        <v>1664</v>
      </c>
      <c r="S1282" t="s">
        <v>1665</v>
      </c>
      <c r="T1282" t="s">
        <v>1681</v>
      </c>
      <c r="U1282" t="s">
        <v>1682</v>
      </c>
      <c r="V1282" t="s">
        <v>1668</v>
      </c>
      <c r="W1282" t="s">
        <v>1669</v>
      </c>
      <c r="X1282" t="s">
        <v>1670</v>
      </c>
      <c r="Y1282" t="s">
        <v>1671</v>
      </c>
      <c r="Z1282">
        <v>470</v>
      </c>
      <c r="AA1282" t="s">
        <v>1672</v>
      </c>
      <c r="AB1282" t="s">
        <v>1673</v>
      </c>
      <c r="AC1282" t="s">
        <v>1674</v>
      </c>
      <c r="AD1282" t="s">
        <v>1675</v>
      </c>
      <c r="AE1282" s="4"/>
      <c r="AR1282">
        <v>0</v>
      </c>
      <c r="AS1282" t="s">
        <v>94</v>
      </c>
      <c r="AT1282">
        <v>0</v>
      </c>
      <c r="AU1282">
        <v>119131.39119927819</v>
      </c>
      <c r="AV1282">
        <v>0</v>
      </c>
      <c r="BF1282">
        <v>3553</v>
      </c>
      <c r="BJ1282" s="1"/>
    </row>
    <row r="1283" spans="1:62" x14ac:dyDescent="0.25">
      <c r="A1283">
        <v>9215</v>
      </c>
      <c r="B1283" t="s">
        <v>18990</v>
      </c>
      <c r="C1283" t="s">
        <v>18991</v>
      </c>
      <c r="D1283" t="s">
        <v>4403</v>
      </c>
      <c r="E1283" t="s">
        <v>4404</v>
      </c>
      <c r="F1283" s="1">
        <v>45653</v>
      </c>
      <c r="G1283" s="1">
        <v>45873</v>
      </c>
      <c r="H1283" t="s">
        <v>98</v>
      </c>
      <c r="I1283" t="s">
        <v>515</v>
      </c>
      <c r="K1283" t="s">
        <v>3013</v>
      </c>
      <c r="L1283" t="s">
        <v>3013</v>
      </c>
      <c r="M1283" t="s">
        <v>303</v>
      </c>
      <c r="P1283" t="s">
        <v>4406</v>
      </c>
      <c r="Q1283" t="s">
        <v>4407</v>
      </c>
      <c r="R1283" t="s">
        <v>817</v>
      </c>
      <c r="S1283" t="s">
        <v>4408</v>
      </c>
      <c r="T1283" t="s">
        <v>18921</v>
      </c>
      <c r="U1283" t="s">
        <v>18922</v>
      </c>
      <c r="V1283" t="s">
        <v>2773</v>
      </c>
      <c r="W1283" t="s">
        <v>2774</v>
      </c>
      <c r="X1283" t="s">
        <v>2775</v>
      </c>
      <c r="Y1283" t="s">
        <v>1671</v>
      </c>
      <c r="Z1283">
        <v>465</v>
      </c>
      <c r="AA1283" t="s">
        <v>1707</v>
      </c>
      <c r="AB1283" t="s">
        <v>1708</v>
      </c>
      <c r="AC1283" t="s">
        <v>1709</v>
      </c>
      <c r="AD1283" t="s">
        <v>1675</v>
      </c>
      <c r="AE1283" s="4"/>
      <c r="AR1283">
        <v>0</v>
      </c>
      <c r="AS1283" t="s">
        <v>94</v>
      </c>
      <c r="AT1283">
        <v>0</v>
      </c>
      <c r="BF1283">
        <v>1578</v>
      </c>
      <c r="BJ1283" s="1"/>
    </row>
    <row r="1284" spans="1:62" x14ac:dyDescent="0.25">
      <c r="A1284">
        <v>9216</v>
      </c>
      <c r="B1284" t="s">
        <v>18992</v>
      </c>
      <c r="C1284" t="s">
        <v>18993</v>
      </c>
      <c r="D1284" t="s">
        <v>4403</v>
      </c>
      <c r="E1284" t="s">
        <v>4404</v>
      </c>
      <c r="F1284" s="1">
        <v>45653</v>
      </c>
      <c r="G1284" s="1">
        <v>45873</v>
      </c>
      <c r="H1284" t="s">
        <v>615</v>
      </c>
      <c r="I1284" t="s">
        <v>515</v>
      </c>
      <c r="K1284" t="s">
        <v>133</v>
      </c>
      <c r="L1284" t="s">
        <v>99</v>
      </c>
      <c r="M1284" t="s">
        <v>303</v>
      </c>
      <c r="P1284" t="s">
        <v>4406</v>
      </c>
      <c r="Q1284" t="s">
        <v>4407</v>
      </c>
      <c r="R1284" t="s">
        <v>817</v>
      </c>
      <c r="S1284" t="s">
        <v>4408</v>
      </c>
      <c r="T1284" t="s">
        <v>18921</v>
      </c>
      <c r="U1284" t="s">
        <v>18922</v>
      </c>
      <c r="V1284" t="s">
        <v>2773</v>
      </c>
      <c r="W1284" t="s">
        <v>2774</v>
      </c>
      <c r="X1284" t="s">
        <v>2775</v>
      </c>
      <c r="Y1284" t="s">
        <v>1671</v>
      </c>
      <c r="Z1284">
        <v>465</v>
      </c>
      <c r="AA1284" t="s">
        <v>1707</v>
      </c>
      <c r="AB1284" t="s">
        <v>1708</v>
      </c>
      <c r="AC1284" t="s">
        <v>1709</v>
      </c>
      <c r="AD1284" t="s">
        <v>1675</v>
      </c>
      <c r="AE1284" s="4"/>
      <c r="AR1284">
        <v>0.35</v>
      </c>
      <c r="AS1284" t="s">
        <v>154</v>
      </c>
      <c r="AT1284">
        <v>1</v>
      </c>
      <c r="AU1284">
        <v>5772.6311348274867</v>
      </c>
      <c r="AV1284">
        <v>3047.5731093567897</v>
      </c>
      <c r="BF1284">
        <v>1578</v>
      </c>
      <c r="BJ1284" s="1"/>
    </row>
    <row r="1285" spans="1:62" x14ac:dyDescent="0.25">
      <c r="A1285">
        <v>9217</v>
      </c>
      <c r="B1285" t="s">
        <v>18994</v>
      </c>
      <c r="C1285" t="s">
        <v>18995</v>
      </c>
      <c r="D1285" t="s">
        <v>18996</v>
      </c>
      <c r="E1285" t="s">
        <v>6223</v>
      </c>
      <c r="F1285" s="1">
        <v>44530</v>
      </c>
      <c r="G1285" s="1">
        <v>46052</v>
      </c>
      <c r="H1285" t="s">
        <v>615</v>
      </c>
      <c r="I1285" t="s">
        <v>66</v>
      </c>
      <c r="J1285" t="s">
        <v>1959</v>
      </c>
      <c r="K1285" t="s">
        <v>67</v>
      </c>
      <c r="L1285" t="s">
        <v>68</v>
      </c>
      <c r="P1285" t="s">
        <v>18997</v>
      </c>
      <c r="Q1285" t="s">
        <v>18998</v>
      </c>
      <c r="R1285" t="s">
        <v>1703</v>
      </c>
      <c r="S1285" t="s">
        <v>18999</v>
      </c>
      <c r="T1285" t="s">
        <v>18921</v>
      </c>
      <c r="U1285" t="s">
        <v>18922</v>
      </c>
      <c r="V1285" t="s">
        <v>2773</v>
      </c>
      <c r="W1285" t="s">
        <v>2774</v>
      </c>
      <c r="X1285" t="s">
        <v>2775</v>
      </c>
      <c r="Y1285" t="s">
        <v>1671</v>
      </c>
      <c r="Z1285">
        <v>465</v>
      </c>
      <c r="AA1285" t="s">
        <v>1707</v>
      </c>
      <c r="AB1285" t="s">
        <v>1708</v>
      </c>
      <c r="AC1285" t="s">
        <v>1709</v>
      </c>
      <c r="AD1285" t="s">
        <v>1675</v>
      </c>
      <c r="AE1285" s="4"/>
      <c r="AR1285">
        <v>0.8</v>
      </c>
      <c r="AS1285" t="s">
        <v>94</v>
      </c>
      <c r="AT1285">
        <v>0</v>
      </c>
      <c r="AU1285">
        <v>195235.16040607513</v>
      </c>
      <c r="AV1285">
        <v>184726.19420412128</v>
      </c>
      <c r="BF1285">
        <v>1757</v>
      </c>
      <c r="BJ1285" s="1"/>
    </row>
    <row r="1286" spans="1:62" x14ac:dyDescent="0.25">
      <c r="A1286">
        <v>9218</v>
      </c>
      <c r="B1286" t="s">
        <v>19000</v>
      </c>
      <c r="C1286" t="s">
        <v>19001</v>
      </c>
      <c r="D1286" t="s">
        <v>19002</v>
      </c>
      <c r="E1286" t="s">
        <v>19003</v>
      </c>
      <c r="F1286" s="1">
        <v>44742</v>
      </c>
      <c r="G1286" s="1">
        <v>46052</v>
      </c>
      <c r="H1286" t="s">
        <v>615</v>
      </c>
      <c r="I1286" t="s">
        <v>66</v>
      </c>
      <c r="J1286" t="s">
        <v>1959</v>
      </c>
      <c r="K1286" t="s">
        <v>133</v>
      </c>
      <c r="L1286" t="s">
        <v>133</v>
      </c>
      <c r="P1286" t="s">
        <v>18997</v>
      </c>
      <c r="Q1286" t="s">
        <v>18998</v>
      </c>
      <c r="R1286" t="s">
        <v>1703</v>
      </c>
      <c r="S1286" t="s">
        <v>18999</v>
      </c>
      <c r="T1286" t="s">
        <v>18921</v>
      </c>
      <c r="U1286" t="s">
        <v>18922</v>
      </c>
      <c r="V1286" t="s">
        <v>2773</v>
      </c>
      <c r="W1286" t="s">
        <v>2774</v>
      </c>
      <c r="X1286" t="s">
        <v>2775</v>
      </c>
      <c r="Y1286" t="s">
        <v>1671</v>
      </c>
      <c r="Z1286">
        <v>465</v>
      </c>
      <c r="AA1286" t="s">
        <v>1707</v>
      </c>
      <c r="AB1286" t="s">
        <v>1708</v>
      </c>
      <c r="AC1286" t="s">
        <v>1709</v>
      </c>
      <c r="AD1286" t="s">
        <v>1675</v>
      </c>
      <c r="AE1286" s="4"/>
      <c r="AR1286">
        <v>0.49</v>
      </c>
      <c r="AS1286" t="s">
        <v>94</v>
      </c>
      <c r="AT1286">
        <v>0</v>
      </c>
      <c r="AU1286">
        <v>141815.51519660771</v>
      </c>
      <c r="AV1286">
        <v>104817.0923642339</v>
      </c>
      <c r="BF1286">
        <v>1757</v>
      </c>
      <c r="BJ1286" s="1"/>
    </row>
    <row r="1287" spans="1:62" x14ac:dyDescent="0.25">
      <c r="A1287">
        <v>9219</v>
      </c>
      <c r="B1287" t="s">
        <v>19004</v>
      </c>
      <c r="C1287" t="s">
        <v>19005</v>
      </c>
      <c r="D1287" t="s">
        <v>19006</v>
      </c>
      <c r="E1287" t="s">
        <v>19007</v>
      </c>
      <c r="F1287" s="1">
        <v>44561</v>
      </c>
      <c r="G1287" s="1">
        <v>46023</v>
      </c>
      <c r="H1287" t="s">
        <v>615</v>
      </c>
      <c r="I1287" t="s">
        <v>66</v>
      </c>
      <c r="J1287" t="s">
        <v>1959</v>
      </c>
      <c r="K1287" t="s">
        <v>133</v>
      </c>
      <c r="L1287" t="s">
        <v>100</v>
      </c>
      <c r="P1287" t="s">
        <v>18997</v>
      </c>
      <c r="Q1287" t="s">
        <v>18998</v>
      </c>
      <c r="R1287" t="s">
        <v>1703</v>
      </c>
      <c r="S1287" t="s">
        <v>18999</v>
      </c>
      <c r="T1287" t="s">
        <v>18921</v>
      </c>
      <c r="U1287" t="s">
        <v>18922</v>
      </c>
      <c r="V1287" t="s">
        <v>2773</v>
      </c>
      <c r="W1287" t="s">
        <v>2774</v>
      </c>
      <c r="X1287" t="s">
        <v>2775</v>
      </c>
      <c r="Y1287" t="s">
        <v>1671</v>
      </c>
      <c r="Z1287">
        <v>465</v>
      </c>
      <c r="AA1287" t="s">
        <v>1707</v>
      </c>
      <c r="AB1287" t="s">
        <v>1708</v>
      </c>
      <c r="AC1287" t="s">
        <v>1709</v>
      </c>
      <c r="AD1287" t="s">
        <v>1675</v>
      </c>
      <c r="AE1287" s="4"/>
      <c r="AR1287">
        <v>0.42</v>
      </c>
      <c r="AS1287" t="s">
        <v>94</v>
      </c>
      <c r="AT1287">
        <v>0</v>
      </c>
      <c r="AU1287">
        <v>60365.79358064245</v>
      </c>
      <c r="AV1287">
        <v>38243.046876442393</v>
      </c>
      <c r="BF1287">
        <v>1728</v>
      </c>
      <c r="BJ1287" s="1"/>
    </row>
    <row r="1288" spans="1:62" x14ac:dyDescent="0.25">
      <c r="A1288">
        <v>9220</v>
      </c>
      <c r="B1288" t="s">
        <v>19008</v>
      </c>
      <c r="C1288" t="s">
        <v>19009</v>
      </c>
      <c r="D1288" t="s">
        <v>19010</v>
      </c>
      <c r="E1288" t="s">
        <v>19011</v>
      </c>
      <c r="F1288" s="1">
        <v>44561</v>
      </c>
      <c r="G1288" s="1">
        <v>44562</v>
      </c>
      <c r="H1288" t="s">
        <v>615</v>
      </c>
      <c r="I1288" t="s">
        <v>639</v>
      </c>
      <c r="K1288" t="s">
        <v>68</v>
      </c>
      <c r="L1288" t="s">
        <v>133</v>
      </c>
      <c r="M1288" t="s">
        <v>120</v>
      </c>
      <c r="P1288" t="s">
        <v>4424</v>
      </c>
      <c r="Q1288" t="s">
        <v>4425</v>
      </c>
      <c r="R1288" t="s">
        <v>1703</v>
      </c>
      <c r="S1288" t="s">
        <v>4426</v>
      </c>
      <c r="T1288" t="s">
        <v>18921</v>
      </c>
      <c r="U1288" t="s">
        <v>18922</v>
      </c>
      <c r="V1288" t="s">
        <v>2773</v>
      </c>
      <c r="W1288" t="s">
        <v>2774</v>
      </c>
      <c r="X1288" t="s">
        <v>2775</v>
      </c>
      <c r="Y1288" t="s">
        <v>1671</v>
      </c>
      <c r="Z1288">
        <v>465</v>
      </c>
      <c r="AA1288" t="s">
        <v>1707</v>
      </c>
      <c r="AB1288" t="s">
        <v>1708</v>
      </c>
      <c r="AC1288" t="s">
        <v>1709</v>
      </c>
      <c r="AD1288" t="s">
        <v>1675</v>
      </c>
      <c r="AE1288" s="4"/>
      <c r="AR1288">
        <v>0.56000000000000005</v>
      </c>
      <c r="AS1288" t="s">
        <v>94</v>
      </c>
      <c r="AT1288">
        <v>0</v>
      </c>
      <c r="AU1288">
        <v>590.63940871604166</v>
      </c>
      <c r="AV1288">
        <v>460.99632576477927</v>
      </c>
      <c r="BF1288">
        <v>267</v>
      </c>
      <c r="BJ1288" s="1"/>
    </row>
    <row r="1289" spans="1:62" x14ac:dyDescent="0.25">
      <c r="A1289">
        <v>9222</v>
      </c>
      <c r="B1289" t="s">
        <v>19012</v>
      </c>
      <c r="C1289" t="s">
        <v>19013</v>
      </c>
      <c r="D1289" t="s">
        <v>19014</v>
      </c>
      <c r="E1289" t="s">
        <v>19015</v>
      </c>
      <c r="F1289" s="1">
        <v>45290</v>
      </c>
      <c r="G1289" s="1">
        <v>45626</v>
      </c>
      <c r="H1289" t="s">
        <v>615</v>
      </c>
      <c r="I1289" t="s">
        <v>515</v>
      </c>
      <c r="J1289" t="s">
        <v>3739</v>
      </c>
      <c r="K1289" t="s">
        <v>3013</v>
      </c>
      <c r="L1289" t="s">
        <v>3013</v>
      </c>
      <c r="M1289" t="s">
        <v>120</v>
      </c>
      <c r="P1289" t="s">
        <v>19016</v>
      </c>
      <c r="Q1289" t="s">
        <v>19017</v>
      </c>
      <c r="R1289" t="s">
        <v>1962</v>
      </c>
      <c r="S1289" t="s">
        <v>19018</v>
      </c>
      <c r="T1289" t="s">
        <v>2996</v>
      </c>
      <c r="U1289" t="s">
        <v>2997</v>
      </c>
      <c r="V1289" t="s">
        <v>2773</v>
      </c>
      <c r="W1289" t="s">
        <v>2774</v>
      </c>
      <c r="X1289" t="s">
        <v>2775</v>
      </c>
      <c r="Y1289" t="s">
        <v>1671</v>
      </c>
      <c r="Z1289">
        <v>465</v>
      </c>
      <c r="AA1289" t="s">
        <v>1707</v>
      </c>
      <c r="AB1289" t="s">
        <v>1708</v>
      </c>
      <c r="AC1289" t="s">
        <v>1709</v>
      </c>
      <c r="AD1289" t="s">
        <v>1675</v>
      </c>
      <c r="AE1289" s="4"/>
      <c r="AR1289">
        <v>0</v>
      </c>
      <c r="AS1289" t="s">
        <v>94</v>
      </c>
      <c r="AT1289">
        <v>0</v>
      </c>
      <c r="AU1289">
        <v>0</v>
      </c>
      <c r="AV1289">
        <v>0</v>
      </c>
      <c r="BF1289">
        <v>1331</v>
      </c>
      <c r="BJ1289" s="1"/>
    </row>
    <row r="1290" spans="1:62" x14ac:dyDescent="0.25">
      <c r="A1290">
        <v>9223</v>
      </c>
      <c r="B1290" t="s">
        <v>19019</v>
      </c>
      <c r="C1290" t="s">
        <v>19020</v>
      </c>
      <c r="D1290" t="s">
        <v>19021</v>
      </c>
      <c r="E1290" t="s">
        <v>2810</v>
      </c>
      <c r="F1290" s="1">
        <v>45289</v>
      </c>
      <c r="G1290" s="1">
        <v>46173</v>
      </c>
      <c r="H1290" t="s">
        <v>615</v>
      </c>
      <c r="I1290" t="s">
        <v>515</v>
      </c>
      <c r="J1290" t="s">
        <v>2811</v>
      </c>
      <c r="K1290" t="s">
        <v>132</v>
      </c>
      <c r="L1290" t="s">
        <v>133</v>
      </c>
      <c r="M1290" t="s">
        <v>69</v>
      </c>
      <c r="N1290" t="s">
        <v>2812</v>
      </c>
      <c r="P1290" t="s">
        <v>2768</v>
      </c>
      <c r="Q1290" t="s">
        <v>2769</v>
      </c>
      <c r="R1290" t="s">
        <v>1703</v>
      </c>
      <c r="S1290" t="s">
        <v>2770</v>
      </c>
      <c r="T1290" t="s">
        <v>18921</v>
      </c>
      <c r="U1290" t="s">
        <v>18922</v>
      </c>
      <c r="V1290" t="s">
        <v>2773</v>
      </c>
      <c r="W1290" t="s">
        <v>2774</v>
      </c>
      <c r="X1290" t="s">
        <v>2775</v>
      </c>
      <c r="Y1290" t="s">
        <v>1671</v>
      </c>
      <c r="Z1290">
        <v>465</v>
      </c>
      <c r="AA1290" t="s">
        <v>1707</v>
      </c>
      <c r="AB1290" t="s">
        <v>1708</v>
      </c>
      <c r="AC1290" t="s">
        <v>1709</v>
      </c>
      <c r="AD1290" t="s">
        <v>1675</v>
      </c>
      <c r="AE1290" s="4"/>
      <c r="AR1290">
        <v>0.63</v>
      </c>
      <c r="AS1290" t="s">
        <v>154</v>
      </c>
      <c r="AT1290">
        <v>1</v>
      </c>
      <c r="AU1290">
        <v>68752.503928850594</v>
      </c>
      <c r="AV1290">
        <v>55696.493215805793</v>
      </c>
      <c r="BF1290">
        <v>1878</v>
      </c>
      <c r="BJ1290" s="1"/>
    </row>
    <row r="1291" spans="1:62" x14ac:dyDescent="0.25">
      <c r="A1291">
        <v>9225</v>
      </c>
      <c r="B1291" t="s">
        <v>19022</v>
      </c>
      <c r="C1291" t="s">
        <v>19023</v>
      </c>
      <c r="D1291" t="s">
        <v>19024</v>
      </c>
      <c r="E1291" t="s">
        <v>19025</v>
      </c>
      <c r="F1291" s="1">
        <v>44526</v>
      </c>
      <c r="G1291" s="1">
        <v>46755</v>
      </c>
      <c r="H1291" t="s">
        <v>615</v>
      </c>
      <c r="I1291" t="s">
        <v>66</v>
      </c>
      <c r="K1291" t="s">
        <v>68</v>
      </c>
      <c r="L1291" t="s">
        <v>133</v>
      </c>
      <c r="M1291" t="s">
        <v>69</v>
      </c>
      <c r="N1291" t="s">
        <v>1699</v>
      </c>
      <c r="P1291" t="s">
        <v>6414</v>
      </c>
      <c r="Q1291" t="s">
        <v>6415</v>
      </c>
      <c r="R1291" t="s">
        <v>1703</v>
      </c>
      <c r="S1291" t="s">
        <v>6416</v>
      </c>
      <c r="T1291" t="s">
        <v>18921</v>
      </c>
      <c r="U1291" t="s">
        <v>18922</v>
      </c>
      <c r="V1291" t="s">
        <v>2773</v>
      </c>
      <c r="W1291" t="s">
        <v>2774</v>
      </c>
      <c r="X1291" t="s">
        <v>2775</v>
      </c>
      <c r="Y1291" t="s">
        <v>1671</v>
      </c>
      <c r="Z1291">
        <v>465</v>
      </c>
      <c r="AA1291" t="s">
        <v>1707</v>
      </c>
      <c r="AB1291" t="s">
        <v>1708</v>
      </c>
      <c r="AC1291" t="s">
        <v>1709</v>
      </c>
      <c r="AD1291" t="s">
        <v>1675</v>
      </c>
      <c r="AE1291" s="4"/>
      <c r="AR1291">
        <v>0.56000000000000005</v>
      </c>
      <c r="AS1291" t="s">
        <v>94</v>
      </c>
      <c r="AT1291">
        <v>0</v>
      </c>
      <c r="AU1291">
        <v>10670.036432973026</v>
      </c>
      <c r="AV1291">
        <v>8328.0043945420239</v>
      </c>
      <c r="BF1291">
        <v>2460</v>
      </c>
      <c r="BJ1291" s="1"/>
    </row>
    <row r="1292" spans="1:62" x14ac:dyDescent="0.25">
      <c r="A1292">
        <v>9226</v>
      </c>
      <c r="B1292" t="s">
        <v>19026</v>
      </c>
      <c r="C1292" t="s">
        <v>19027</v>
      </c>
      <c r="D1292" t="s">
        <v>19028</v>
      </c>
      <c r="E1292" t="s">
        <v>19029</v>
      </c>
      <c r="F1292" s="1">
        <v>44377</v>
      </c>
      <c r="G1292" s="1">
        <v>44498</v>
      </c>
      <c r="H1292" t="s">
        <v>615</v>
      </c>
      <c r="I1292" t="s">
        <v>66</v>
      </c>
      <c r="K1292" t="s">
        <v>67</v>
      </c>
      <c r="L1292" t="s">
        <v>132</v>
      </c>
      <c r="M1292" t="s">
        <v>120</v>
      </c>
      <c r="P1292" t="s">
        <v>14951</v>
      </c>
      <c r="Q1292" t="s">
        <v>14952</v>
      </c>
      <c r="R1292" t="s">
        <v>676</v>
      </c>
      <c r="S1292" t="s">
        <v>14953</v>
      </c>
      <c r="Z1292">
        <v>465</v>
      </c>
      <c r="AA1292" t="s">
        <v>1707</v>
      </c>
      <c r="AB1292" t="s">
        <v>1708</v>
      </c>
      <c r="AC1292" t="s">
        <v>1709</v>
      </c>
      <c r="AD1292" t="s">
        <v>1675</v>
      </c>
      <c r="AE1292" s="4"/>
      <c r="AR1292">
        <v>0.9</v>
      </c>
      <c r="AS1292" t="s">
        <v>94</v>
      </c>
      <c r="AT1292">
        <v>0</v>
      </c>
      <c r="BF1292">
        <v>203</v>
      </c>
      <c r="BJ1292" s="1"/>
    </row>
    <row r="1293" spans="1:62" x14ac:dyDescent="0.25">
      <c r="A1293">
        <v>9227</v>
      </c>
      <c r="B1293" t="s">
        <v>19030</v>
      </c>
      <c r="C1293" t="s">
        <v>19031</v>
      </c>
      <c r="D1293" t="s">
        <v>19032</v>
      </c>
      <c r="E1293" t="s">
        <v>6413</v>
      </c>
      <c r="F1293" s="1">
        <v>44895</v>
      </c>
      <c r="G1293" s="1">
        <v>46755</v>
      </c>
      <c r="H1293" t="s">
        <v>615</v>
      </c>
      <c r="I1293" t="s">
        <v>639</v>
      </c>
      <c r="K1293" t="s">
        <v>100</v>
      </c>
      <c r="L1293" t="s">
        <v>100</v>
      </c>
      <c r="M1293" t="s">
        <v>303</v>
      </c>
      <c r="N1293" t="s">
        <v>1084</v>
      </c>
      <c r="P1293" t="s">
        <v>6414</v>
      </c>
      <c r="Q1293" t="s">
        <v>6415</v>
      </c>
      <c r="R1293" t="s">
        <v>1703</v>
      </c>
      <c r="S1293" t="s">
        <v>6416</v>
      </c>
      <c r="T1293" t="s">
        <v>18921</v>
      </c>
      <c r="U1293" t="s">
        <v>18922</v>
      </c>
      <c r="V1293" t="s">
        <v>2773</v>
      </c>
      <c r="W1293" t="s">
        <v>2774</v>
      </c>
      <c r="X1293" t="s">
        <v>2775</v>
      </c>
      <c r="Y1293" t="s">
        <v>1671</v>
      </c>
      <c r="Z1293">
        <v>465</v>
      </c>
      <c r="AA1293" t="s">
        <v>1707</v>
      </c>
      <c r="AB1293" t="s">
        <v>1708</v>
      </c>
      <c r="AC1293" t="s">
        <v>1709</v>
      </c>
      <c r="AD1293" t="s">
        <v>1675</v>
      </c>
      <c r="AE1293" s="4"/>
      <c r="AR1293">
        <v>0.36</v>
      </c>
      <c r="AS1293" t="s">
        <v>94</v>
      </c>
      <c r="AT1293">
        <v>0</v>
      </c>
      <c r="AU1293">
        <v>4911.4133323771885</v>
      </c>
      <c r="AV1293">
        <v>2887.5579594551641</v>
      </c>
      <c r="BF1293">
        <v>2460</v>
      </c>
      <c r="BJ1293" s="1"/>
    </row>
    <row r="1294" spans="1:62" x14ac:dyDescent="0.25">
      <c r="A1294">
        <v>9228</v>
      </c>
      <c r="B1294" t="s">
        <v>19033</v>
      </c>
      <c r="C1294" t="s">
        <v>19027</v>
      </c>
      <c r="D1294" t="s">
        <v>19028</v>
      </c>
      <c r="E1294" t="s">
        <v>19029</v>
      </c>
      <c r="F1294" s="1">
        <v>44499</v>
      </c>
      <c r="G1294" s="1">
        <v>44742</v>
      </c>
      <c r="H1294" t="s">
        <v>615</v>
      </c>
      <c r="I1294" t="s">
        <v>66</v>
      </c>
      <c r="K1294" t="s">
        <v>67</v>
      </c>
      <c r="L1294" t="s">
        <v>132</v>
      </c>
      <c r="M1294" t="s">
        <v>120</v>
      </c>
      <c r="P1294" t="s">
        <v>14951</v>
      </c>
      <c r="Q1294" t="s">
        <v>14952</v>
      </c>
      <c r="R1294" t="s">
        <v>676</v>
      </c>
      <c r="S1294" t="s">
        <v>14953</v>
      </c>
      <c r="T1294" t="s">
        <v>18921</v>
      </c>
      <c r="U1294" t="s">
        <v>18922</v>
      </c>
      <c r="V1294" t="s">
        <v>2773</v>
      </c>
      <c r="W1294" t="s">
        <v>2774</v>
      </c>
      <c r="X1294" t="s">
        <v>2775</v>
      </c>
      <c r="Y1294" t="s">
        <v>1671</v>
      </c>
      <c r="Z1294">
        <v>465</v>
      </c>
      <c r="AA1294" t="s">
        <v>1707</v>
      </c>
      <c r="AB1294" t="s">
        <v>1708</v>
      </c>
      <c r="AC1294" t="s">
        <v>1709</v>
      </c>
      <c r="AD1294" t="s">
        <v>1675</v>
      </c>
      <c r="AE1294" s="4"/>
      <c r="AR1294">
        <v>0.9</v>
      </c>
      <c r="AS1294" t="s">
        <v>94</v>
      </c>
      <c r="AT1294">
        <v>0</v>
      </c>
      <c r="AU1294">
        <v>39073.068576599675</v>
      </c>
      <c r="AV1294">
        <v>39073.068576599675</v>
      </c>
      <c r="BF1294">
        <v>447</v>
      </c>
      <c r="BJ1294" s="1"/>
    </row>
    <row r="1295" spans="1:62" x14ac:dyDescent="0.25">
      <c r="A1295">
        <v>9229</v>
      </c>
      <c r="B1295" t="s">
        <v>19034</v>
      </c>
      <c r="C1295" t="s">
        <v>19035</v>
      </c>
      <c r="D1295" t="s">
        <v>19036</v>
      </c>
      <c r="E1295" t="s">
        <v>19037</v>
      </c>
      <c r="F1295" s="1">
        <v>44256</v>
      </c>
      <c r="G1295" s="1">
        <v>44621</v>
      </c>
      <c r="H1295" t="s">
        <v>615</v>
      </c>
      <c r="I1295" t="s">
        <v>639</v>
      </c>
      <c r="K1295" t="s">
        <v>68</v>
      </c>
      <c r="L1295" t="s">
        <v>100</v>
      </c>
      <c r="P1295" t="s">
        <v>4458</v>
      </c>
      <c r="Q1295" t="s">
        <v>4459</v>
      </c>
      <c r="R1295" t="s">
        <v>1703</v>
      </c>
      <c r="S1295" t="s">
        <v>4460</v>
      </c>
      <c r="T1295" t="s">
        <v>18921</v>
      </c>
      <c r="U1295" t="s">
        <v>18922</v>
      </c>
      <c r="V1295" t="s">
        <v>2773</v>
      </c>
      <c r="W1295" t="s">
        <v>2774</v>
      </c>
      <c r="X1295" t="s">
        <v>2775</v>
      </c>
      <c r="Y1295" t="s">
        <v>1671</v>
      </c>
      <c r="Z1295">
        <v>465</v>
      </c>
      <c r="AA1295" t="s">
        <v>1707</v>
      </c>
      <c r="AB1295" t="s">
        <v>1708</v>
      </c>
      <c r="AC1295" t="s">
        <v>1709</v>
      </c>
      <c r="AD1295" t="s">
        <v>1675</v>
      </c>
      <c r="AE1295" s="4"/>
      <c r="AR1295">
        <v>0.48</v>
      </c>
      <c r="AS1295" t="s">
        <v>154</v>
      </c>
      <c r="AT1295">
        <v>1</v>
      </c>
      <c r="AU1295">
        <v>744869.31608555664</v>
      </c>
      <c r="AV1295">
        <v>498320.02328772796</v>
      </c>
      <c r="BF1295">
        <v>326</v>
      </c>
      <c r="BJ1295" s="1"/>
    </row>
    <row r="1296" spans="1:62" x14ac:dyDescent="0.25">
      <c r="A1296">
        <v>9230</v>
      </c>
      <c r="B1296" t="s">
        <v>19038</v>
      </c>
      <c r="C1296" t="s">
        <v>19039</v>
      </c>
      <c r="D1296" t="s">
        <v>19032</v>
      </c>
      <c r="E1296" t="s">
        <v>6413</v>
      </c>
      <c r="F1296" s="1">
        <v>44895</v>
      </c>
      <c r="G1296" s="1">
        <v>45260</v>
      </c>
      <c r="H1296" t="s">
        <v>615</v>
      </c>
      <c r="I1296" t="s">
        <v>639</v>
      </c>
      <c r="K1296" t="s">
        <v>100</v>
      </c>
      <c r="L1296" t="s">
        <v>100</v>
      </c>
      <c r="M1296" t="s">
        <v>303</v>
      </c>
      <c r="N1296" t="s">
        <v>1084</v>
      </c>
      <c r="P1296" t="s">
        <v>6414</v>
      </c>
      <c r="Q1296" t="s">
        <v>6415</v>
      </c>
      <c r="R1296" t="s">
        <v>1703</v>
      </c>
      <c r="S1296" t="s">
        <v>6416</v>
      </c>
      <c r="T1296" t="s">
        <v>18921</v>
      </c>
      <c r="U1296" t="s">
        <v>18922</v>
      </c>
      <c r="V1296" t="s">
        <v>2773</v>
      </c>
      <c r="W1296" t="s">
        <v>2774</v>
      </c>
      <c r="X1296" t="s">
        <v>2775</v>
      </c>
      <c r="Y1296" t="s">
        <v>1671</v>
      </c>
      <c r="Z1296">
        <v>465</v>
      </c>
      <c r="AA1296" t="s">
        <v>1707</v>
      </c>
      <c r="AB1296" t="s">
        <v>1708</v>
      </c>
      <c r="AC1296" t="s">
        <v>1709</v>
      </c>
      <c r="AD1296" t="s">
        <v>1675</v>
      </c>
      <c r="AE1296" s="4"/>
      <c r="AR1296">
        <v>0.36</v>
      </c>
      <c r="AS1296" t="s">
        <v>94</v>
      </c>
      <c r="AT1296">
        <v>0</v>
      </c>
      <c r="AU1296">
        <v>8410.9306788961585</v>
      </c>
      <c r="AV1296">
        <v>4945.0225799906311</v>
      </c>
      <c r="BF1296">
        <v>965</v>
      </c>
      <c r="BJ1296" s="1"/>
    </row>
    <row r="1297" spans="1:62" x14ac:dyDescent="0.25">
      <c r="A1297">
        <v>9231</v>
      </c>
      <c r="B1297" t="s">
        <v>19040</v>
      </c>
      <c r="C1297" t="s">
        <v>19041</v>
      </c>
      <c r="D1297" t="s">
        <v>19042</v>
      </c>
      <c r="E1297" t="s">
        <v>19043</v>
      </c>
      <c r="F1297" s="1">
        <v>45291</v>
      </c>
      <c r="G1297" s="1">
        <v>47483</v>
      </c>
      <c r="H1297" t="s">
        <v>615</v>
      </c>
      <c r="I1297" t="s">
        <v>515</v>
      </c>
      <c r="K1297" t="s">
        <v>3013</v>
      </c>
      <c r="L1297" t="s">
        <v>3013</v>
      </c>
      <c r="M1297" t="s">
        <v>120</v>
      </c>
      <c r="P1297" t="s">
        <v>1662</v>
      </c>
      <c r="Q1297" t="s">
        <v>1663</v>
      </c>
      <c r="R1297" t="s">
        <v>1664</v>
      </c>
      <c r="S1297" t="s">
        <v>1665</v>
      </c>
      <c r="T1297" t="s">
        <v>1681</v>
      </c>
      <c r="U1297" t="s">
        <v>1682</v>
      </c>
      <c r="V1297" t="s">
        <v>1668</v>
      </c>
      <c r="W1297" t="s">
        <v>1669</v>
      </c>
      <c r="X1297" t="s">
        <v>1670</v>
      </c>
      <c r="Y1297" t="s">
        <v>1671</v>
      </c>
      <c r="Z1297">
        <v>470</v>
      </c>
      <c r="AA1297" t="s">
        <v>1672</v>
      </c>
      <c r="AB1297" t="s">
        <v>1673</v>
      </c>
      <c r="AC1297" t="s">
        <v>1674</v>
      </c>
      <c r="AD1297" t="s">
        <v>1675</v>
      </c>
      <c r="AE1297" s="4"/>
      <c r="AR1297">
        <v>0</v>
      </c>
      <c r="AS1297" t="s">
        <v>94</v>
      </c>
      <c r="AT1297">
        <v>0</v>
      </c>
      <c r="AU1297">
        <v>674729.30654004205</v>
      </c>
      <c r="AV1297">
        <v>0</v>
      </c>
      <c r="BF1297">
        <v>3188</v>
      </c>
      <c r="BJ1297" s="1"/>
    </row>
    <row r="1298" spans="1:62" x14ac:dyDescent="0.25">
      <c r="A1298">
        <v>9232</v>
      </c>
      <c r="B1298" t="s">
        <v>19044</v>
      </c>
      <c r="C1298" t="s">
        <v>19045</v>
      </c>
      <c r="D1298" t="s">
        <v>18985</v>
      </c>
      <c r="E1298" t="s">
        <v>6043</v>
      </c>
      <c r="F1298" s="1">
        <v>44562</v>
      </c>
      <c r="G1298" s="1">
        <v>44562</v>
      </c>
      <c r="H1298" t="s">
        <v>615</v>
      </c>
      <c r="I1298" t="s">
        <v>639</v>
      </c>
      <c r="K1298" t="s">
        <v>68</v>
      </c>
      <c r="L1298" t="s">
        <v>133</v>
      </c>
      <c r="M1298" t="s">
        <v>120</v>
      </c>
      <c r="P1298" t="s">
        <v>4424</v>
      </c>
      <c r="Q1298" t="s">
        <v>4425</v>
      </c>
      <c r="R1298" t="s">
        <v>1703</v>
      </c>
      <c r="S1298" t="s">
        <v>4426</v>
      </c>
      <c r="T1298" t="s">
        <v>18921</v>
      </c>
      <c r="U1298" t="s">
        <v>18922</v>
      </c>
      <c r="V1298" t="s">
        <v>2773</v>
      </c>
      <c r="W1298" t="s">
        <v>2774</v>
      </c>
      <c r="X1298" t="s">
        <v>2775</v>
      </c>
      <c r="Y1298" t="s">
        <v>1671</v>
      </c>
      <c r="Z1298">
        <v>465</v>
      </c>
      <c r="AA1298" t="s">
        <v>1707</v>
      </c>
      <c r="AB1298" t="s">
        <v>1708</v>
      </c>
      <c r="AC1298" t="s">
        <v>1709</v>
      </c>
      <c r="AD1298" t="s">
        <v>1675</v>
      </c>
      <c r="AE1298" s="4"/>
      <c r="AR1298">
        <v>0.56000000000000005</v>
      </c>
      <c r="AS1298" t="s">
        <v>94</v>
      </c>
      <c r="AT1298">
        <v>0</v>
      </c>
      <c r="AU1298">
        <v>21717.356720482145</v>
      </c>
      <c r="AV1298">
        <v>16950.480285812653</v>
      </c>
      <c r="BF1298">
        <v>267</v>
      </c>
      <c r="BJ1298" s="1"/>
    </row>
    <row r="1299" spans="1:62" x14ac:dyDescent="0.25">
      <c r="A1299">
        <v>9233</v>
      </c>
      <c r="B1299" t="s">
        <v>19046</v>
      </c>
      <c r="C1299" t="s">
        <v>19047</v>
      </c>
      <c r="D1299" t="s">
        <v>19048</v>
      </c>
      <c r="E1299" t="s">
        <v>6223</v>
      </c>
      <c r="F1299" s="1">
        <v>44530</v>
      </c>
      <c r="G1299" s="1">
        <v>44956</v>
      </c>
      <c r="H1299" t="s">
        <v>615</v>
      </c>
      <c r="I1299" t="s">
        <v>66</v>
      </c>
      <c r="J1299" t="s">
        <v>1959</v>
      </c>
      <c r="K1299" t="s">
        <v>67</v>
      </c>
      <c r="L1299" t="s">
        <v>68</v>
      </c>
      <c r="P1299" t="s">
        <v>18997</v>
      </c>
      <c r="Q1299" t="s">
        <v>18998</v>
      </c>
      <c r="R1299" t="s">
        <v>1703</v>
      </c>
      <c r="S1299" t="s">
        <v>18999</v>
      </c>
      <c r="T1299" t="s">
        <v>18921</v>
      </c>
      <c r="U1299" t="s">
        <v>18922</v>
      </c>
      <c r="V1299" t="s">
        <v>2773</v>
      </c>
      <c r="W1299" t="s">
        <v>2774</v>
      </c>
      <c r="X1299" t="s">
        <v>2775</v>
      </c>
      <c r="Y1299" t="s">
        <v>1671</v>
      </c>
      <c r="Z1299">
        <v>465</v>
      </c>
      <c r="AA1299" t="s">
        <v>1707</v>
      </c>
      <c r="AB1299" t="s">
        <v>1708</v>
      </c>
      <c r="AC1299" t="s">
        <v>1709</v>
      </c>
      <c r="AD1299" t="s">
        <v>1675</v>
      </c>
      <c r="AE1299" s="4"/>
      <c r="AR1299">
        <v>0.8</v>
      </c>
      <c r="AS1299" t="s">
        <v>94</v>
      </c>
      <c r="AT1299">
        <v>0</v>
      </c>
      <c r="AU1299">
        <v>255602.51987980754</v>
      </c>
      <c r="AV1299">
        <v>241844.14645483517</v>
      </c>
      <c r="BF1299">
        <v>661</v>
      </c>
      <c r="BJ1299" s="1"/>
    </row>
    <row r="1300" spans="1:62" ht="45.75" x14ac:dyDescent="0.3">
      <c r="A1300">
        <v>9234</v>
      </c>
      <c r="B1300" t="s">
        <v>19049</v>
      </c>
      <c r="C1300" t="s">
        <v>19050</v>
      </c>
      <c r="D1300" t="s">
        <v>19051</v>
      </c>
      <c r="E1300" t="s">
        <v>19052</v>
      </c>
      <c r="F1300" s="1">
        <v>45278</v>
      </c>
      <c r="G1300" s="1">
        <v>45278</v>
      </c>
      <c r="H1300" t="s">
        <v>615</v>
      </c>
      <c r="I1300" t="s">
        <v>515</v>
      </c>
      <c r="J1300" t="s">
        <v>5920</v>
      </c>
      <c r="K1300" t="s">
        <v>99</v>
      </c>
      <c r="L1300" t="s">
        <v>99</v>
      </c>
      <c r="M1300" t="s">
        <v>120</v>
      </c>
      <c r="N1300" t="s">
        <v>9271</v>
      </c>
      <c r="P1300" t="s">
        <v>9680</v>
      </c>
      <c r="Q1300" t="s">
        <v>9681</v>
      </c>
      <c r="R1300" t="s">
        <v>9198</v>
      </c>
      <c r="S1300" t="s">
        <v>9682</v>
      </c>
      <c r="T1300" t="s">
        <v>9720</v>
      </c>
      <c r="U1300" t="s">
        <v>9721</v>
      </c>
      <c r="V1300" t="s">
        <v>9722</v>
      </c>
      <c r="W1300" t="s">
        <v>9723</v>
      </c>
      <c r="X1300" t="s">
        <v>9724</v>
      </c>
      <c r="Y1300" t="s">
        <v>109</v>
      </c>
      <c r="Z1300">
        <v>486</v>
      </c>
      <c r="AA1300" t="s">
        <v>9202</v>
      </c>
      <c r="AB1300" t="s">
        <v>9203</v>
      </c>
      <c r="AC1300" t="s">
        <v>9204</v>
      </c>
      <c r="AD1300" t="s">
        <v>8926</v>
      </c>
      <c r="AE1300" s="4" t="s">
        <v>19053</v>
      </c>
      <c r="AF1300" s="14">
        <v>719000</v>
      </c>
      <c r="AG1300" s="15" t="s">
        <v>19447</v>
      </c>
      <c r="AH1300" t="s">
        <v>19054</v>
      </c>
      <c r="AI1300" t="s">
        <v>19055</v>
      </c>
      <c r="AJ1300" t="s">
        <v>19056</v>
      </c>
      <c r="AK1300" t="s">
        <v>19057</v>
      </c>
      <c r="AL1300" t="s">
        <v>19058</v>
      </c>
      <c r="AM1300" t="s">
        <v>19059</v>
      </c>
      <c r="AN1300" t="s">
        <v>19052</v>
      </c>
      <c r="AO1300" t="s">
        <v>19060</v>
      </c>
      <c r="AP1300" t="s">
        <v>19061</v>
      </c>
      <c r="AQ1300" t="s">
        <v>19062</v>
      </c>
      <c r="AR1300">
        <v>0.25</v>
      </c>
      <c r="AS1300" t="s">
        <v>94</v>
      </c>
      <c r="AT1300">
        <v>0</v>
      </c>
      <c r="AU1300">
        <v>0</v>
      </c>
      <c r="AV1300">
        <v>0</v>
      </c>
      <c r="AW1300">
        <v>1003.66688</v>
      </c>
      <c r="BF1300">
        <v>983</v>
      </c>
      <c r="BJ1300" s="1"/>
    </row>
    <row r="1301" spans="1:62" x14ac:dyDescent="0.25">
      <c r="A1301">
        <v>9235</v>
      </c>
      <c r="B1301" t="s">
        <v>19063</v>
      </c>
      <c r="C1301" t="s">
        <v>19064</v>
      </c>
      <c r="D1301" t="s">
        <v>19065</v>
      </c>
      <c r="E1301" t="s">
        <v>6207</v>
      </c>
      <c r="F1301" s="1">
        <v>44742</v>
      </c>
      <c r="G1301" s="1">
        <v>44956</v>
      </c>
      <c r="H1301" t="s">
        <v>615</v>
      </c>
      <c r="I1301" t="s">
        <v>66</v>
      </c>
      <c r="J1301" t="s">
        <v>1959</v>
      </c>
      <c r="K1301" t="s">
        <v>133</v>
      </c>
      <c r="L1301" t="s">
        <v>133</v>
      </c>
      <c r="P1301" t="s">
        <v>18997</v>
      </c>
      <c r="Q1301" t="s">
        <v>18998</v>
      </c>
      <c r="R1301" t="s">
        <v>1703</v>
      </c>
      <c r="S1301" t="s">
        <v>18999</v>
      </c>
      <c r="T1301" t="s">
        <v>18921</v>
      </c>
      <c r="U1301" t="s">
        <v>18922</v>
      </c>
      <c r="V1301" t="s">
        <v>2773</v>
      </c>
      <c r="W1301" t="s">
        <v>2774</v>
      </c>
      <c r="X1301" t="s">
        <v>2775</v>
      </c>
      <c r="Y1301" t="s">
        <v>1671</v>
      </c>
      <c r="Z1301">
        <v>465</v>
      </c>
      <c r="AA1301" t="s">
        <v>1707</v>
      </c>
      <c r="AB1301" t="s">
        <v>1708</v>
      </c>
      <c r="AC1301" t="s">
        <v>1709</v>
      </c>
      <c r="AD1301" t="s">
        <v>1675</v>
      </c>
      <c r="AE1301" s="4"/>
      <c r="AR1301">
        <v>0.49</v>
      </c>
      <c r="AS1301" t="s">
        <v>94</v>
      </c>
      <c r="AT1301">
        <v>0</v>
      </c>
      <c r="AU1301">
        <v>185701.51783557149</v>
      </c>
      <c r="AV1301">
        <v>137253.62221590782</v>
      </c>
      <c r="BF1301">
        <v>661</v>
      </c>
      <c r="BJ1301" s="1"/>
    </row>
    <row r="1302" spans="1:62" x14ac:dyDescent="0.25">
      <c r="A1302">
        <v>9236</v>
      </c>
      <c r="B1302" t="s">
        <v>19066</v>
      </c>
      <c r="C1302" t="s">
        <v>19067</v>
      </c>
      <c r="D1302" t="s">
        <v>19068</v>
      </c>
      <c r="E1302" t="s">
        <v>19007</v>
      </c>
      <c r="F1302" s="1">
        <v>44561</v>
      </c>
      <c r="G1302" s="1">
        <v>44956</v>
      </c>
      <c r="H1302" t="s">
        <v>615</v>
      </c>
      <c r="I1302" t="s">
        <v>66</v>
      </c>
      <c r="J1302" t="s">
        <v>1959</v>
      </c>
      <c r="K1302" t="s">
        <v>133</v>
      </c>
      <c r="L1302" t="s">
        <v>100</v>
      </c>
      <c r="P1302" t="s">
        <v>18997</v>
      </c>
      <c r="Q1302" t="s">
        <v>18998</v>
      </c>
      <c r="R1302" t="s">
        <v>1703</v>
      </c>
      <c r="S1302" t="s">
        <v>18999</v>
      </c>
      <c r="T1302" t="s">
        <v>18921</v>
      </c>
      <c r="U1302" t="s">
        <v>18922</v>
      </c>
      <c r="V1302" t="s">
        <v>2773</v>
      </c>
      <c r="W1302" t="s">
        <v>2774</v>
      </c>
      <c r="X1302" t="s">
        <v>2775</v>
      </c>
      <c r="Y1302" t="s">
        <v>1671</v>
      </c>
      <c r="Z1302">
        <v>465</v>
      </c>
      <c r="AA1302" t="s">
        <v>1707</v>
      </c>
      <c r="AB1302" t="s">
        <v>1708</v>
      </c>
      <c r="AC1302" t="s">
        <v>1709</v>
      </c>
      <c r="AD1302" t="s">
        <v>1675</v>
      </c>
      <c r="AE1302" s="4"/>
      <c r="AR1302">
        <v>0.42</v>
      </c>
      <c r="AS1302" t="s">
        <v>94</v>
      </c>
      <c r="AT1302">
        <v>0</v>
      </c>
      <c r="AU1302">
        <v>79080.057056970996</v>
      </c>
      <c r="AV1302">
        <v>50098.940966979579</v>
      </c>
      <c r="BF1302">
        <v>661</v>
      </c>
      <c r="BJ1302" s="1"/>
    </row>
    <row r="1303" spans="1:62" ht="60" x14ac:dyDescent="0.25">
      <c r="A1303">
        <v>9237</v>
      </c>
      <c r="B1303" t="s">
        <v>19069</v>
      </c>
      <c r="C1303" t="s">
        <v>19070</v>
      </c>
      <c r="D1303" t="s">
        <v>19071</v>
      </c>
      <c r="E1303" t="s">
        <v>19072</v>
      </c>
      <c r="F1303" s="1">
        <v>44377</v>
      </c>
      <c r="G1303" s="1">
        <v>44428</v>
      </c>
      <c r="H1303" t="s">
        <v>615</v>
      </c>
      <c r="I1303" t="s">
        <v>515</v>
      </c>
      <c r="K1303" t="s">
        <v>99</v>
      </c>
      <c r="L1303" t="s">
        <v>303</v>
      </c>
      <c r="M1303" t="s">
        <v>303</v>
      </c>
      <c r="P1303" t="s">
        <v>12042</v>
      </c>
      <c r="Q1303" t="s">
        <v>12043</v>
      </c>
      <c r="R1303" t="s">
        <v>817</v>
      </c>
      <c r="S1303" t="s">
        <v>12044</v>
      </c>
      <c r="Z1303">
        <v>464</v>
      </c>
      <c r="AA1303" t="s">
        <v>430</v>
      </c>
      <c r="AB1303" t="s">
        <v>431</v>
      </c>
      <c r="AC1303" t="s">
        <v>432</v>
      </c>
      <c r="AD1303" t="s">
        <v>433</v>
      </c>
      <c r="AE1303" s="4" t="s">
        <v>19073</v>
      </c>
      <c r="AH1303" t="s">
        <v>19074</v>
      </c>
      <c r="AI1303" t="s">
        <v>19075</v>
      </c>
      <c r="AJ1303" t="s">
        <v>19076</v>
      </c>
      <c r="AK1303" t="s">
        <v>19077</v>
      </c>
      <c r="AL1303" t="s">
        <v>19078</v>
      </c>
      <c r="AM1303" t="s">
        <v>19079</v>
      </c>
      <c r="AN1303" t="s">
        <v>19080</v>
      </c>
      <c r="AO1303" t="s">
        <v>19081</v>
      </c>
      <c r="AP1303" t="s">
        <v>19082</v>
      </c>
      <c r="AQ1303" t="s">
        <v>19083</v>
      </c>
      <c r="AR1303">
        <v>0.15</v>
      </c>
      <c r="AS1303" t="s">
        <v>154</v>
      </c>
      <c r="AT1303">
        <v>1</v>
      </c>
      <c r="AU1303">
        <v>0</v>
      </c>
      <c r="AV1303">
        <v>0</v>
      </c>
      <c r="BF1303">
        <v>133</v>
      </c>
      <c r="BJ1303" s="1"/>
    </row>
    <row r="1304" spans="1:62" x14ac:dyDescent="0.25">
      <c r="A1304">
        <v>9238</v>
      </c>
      <c r="B1304" t="s">
        <v>19084</v>
      </c>
      <c r="C1304" t="s">
        <v>19085</v>
      </c>
      <c r="D1304" t="s">
        <v>19086</v>
      </c>
      <c r="E1304" t="s">
        <v>19087</v>
      </c>
      <c r="F1304" s="1">
        <v>44834</v>
      </c>
      <c r="G1304" s="1">
        <v>44834</v>
      </c>
      <c r="H1304" t="s">
        <v>615</v>
      </c>
      <c r="I1304" t="s">
        <v>66</v>
      </c>
      <c r="K1304" t="s">
        <v>99</v>
      </c>
      <c r="L1304" t="s">
        <v>99</v>
      </c>
      <c r="M1304" t="s">
        <v>69</v>
      </c>
      <c r="N1304" t="s">
        <v>220</v>
      </c>
      <c r="P1304" t="s">
        <v>19088</v>
      </c>
      <c r="Q1304" t="s">
        <v>19089</v>
      </c>
      <c r="R1304" t="s">
        <v>137</v>
      </c>
      <c r="S1304" t="s">
        <v>19090</v>
      </c>
      <c r="T1304" t="s">
        <v>104</v>
      </c>
      <c r="U1304" t="s">
        <v>105</v>
      </c>
      <c r="V1304" t="s">
        <v>106</v>
      </c>
      <c r="W1304" t="s">
        <v>107</v>
      </c>
      <c r="X1304" t="s">
        <v>108</v>
      </c>
      <c r="Y1304" t="s">
        <v>109</v>
      </c>
      <c r="Z1304">
        <v>478</v>
      </c>
      <c r="AA1304" t="s">
        <v>79</v>
      </c>
      <c r="AB1304" t="s">
        <v>80</v>
      </c>
      <c r="AC1304" t="s">
        <v>81</v>
      </c>
      <c r="AD1304" t="s">
        <v>82</v>
      </c>
      <c r="AE1304" s="4"/>
      <c r="AR1304">
        <v>0.25</v>
      </c>
      <c r="AS1304" t="s">
        <v>94</v>
      </c>
      <c r="AT1304">
        <v>0</v>
      </c>
      <c r="AU1304">
        <v>0</v>
      </c>
      <c r="AV1304">
        <v>0</v>
      </c>
      <c r="BF1304">
        <v>539</v>
      </c>
      <c r="BJ1304" s="1"/>
    </row>
    <row r="1305" spans="1:62" x14ac:dyDescent="0.25">
      <c r="A1305">
        <v>9239</v>
      </c>
      <c r="B1305" t="s">
        <v>19091</v>
      </c>
      <c r="C1305" t="s">
        <v>19092</v>
      </c>
      <c r="D1305" t="s">
        <v>19093</v>
      </c>
      <c r="E1305" t="s">
        <v>19094</v>
      </c>
      <c r="F1305" s="1">
        <v>45580</v>
      </c>
      <c r="G1305" s="1">
        <v>45646</v>
      </c>
      <c r="H1305" t="s">
        <v>615</v>
      </c>
      <c r="I1305" t="s">
        <v>616</v>
      </c>
      <c r="J1305" t="s">
        <v>5920</v>
      </c>
      <c r="K1305" t="s">
        <v>133</v>
      </c>
      <c r="L1305" t="s">
        <v>133</v>
      </c>
      <c r="M1305" t="s">
        <v>120</v>
      </c>
      <c r="N1305" t="s">
        <v>9382</v>
      </c>
      <c r="P1305" t="s">
        <v>9460</v>
      </c>
      <c r="Q1305" t="s">
        <v>9461</v>
      </c>
      <c r="R1305" t="s">
        <v>9169</v>
      </c>
      <c r="S1305" t="s">
        <v>9462</v>
      </c>
      <c r="T1305" t="s">
        <v>9463</v>
      </c>
      <c r="U1305" t="s">
        <v>9464</v>
      </c>
      <c r="V1305" t="s">
        <v>9386</v>
      </c>
      <c r="W1305" t="s">
        <v>9387</v>
      </c>
      <c r="X1305" t="s">
        <v>9388</v>
      </c>
      <c r="Y1305" t="s">
        <v>1755</v>
      </c>
      <c r="Z1305">
        <v>484</v>
      </c>
      <c r="AA1305" t="s">
        <v>9176</v>
      </c>
      <c r="AB1305" t="s">
        <v>9177</v>
      </c>
      <c r="AC1305" t="s">
        <v>9178</v>
      </c>
      <c r="AD1305" t="s">
        <v>8926</v>
      </c>
      <c r="AE1305" s="4" t="s">
        <v>19095</v>
      </c>
      <c r="AH1305" t="s">
        <v>19096</v>
      </c>
      <c r="AI1305" t="s">
        <v>19097</v>
      </c>
      <c r="AJ1305" t="s">
        <v>19098</v>
      </c>
      <c r="AK1305" t="s">
        <v>19099</v>
      </c>
      <c r="AL1305" t="s">
        <v>9499</v>
      </c>
      <c r="AM1305" t="s">
        <v>19100</v>
      </c>
      <c r="AN1305" t="s">
        <v>9501</v>
      </c>
      <c r="AP1305" t="s">
        <v>19101</v>
      </c>
      <c r="AQ1305" t="s">
        <v>19102</v>
      </c>
      <c r="AR1305">
        <v>0.49</v>
      </c>
      <c r="AS1305" t="s">
        <v>94</v>
      </c>
      <c r="AT1305">
        <v>0</v>
      </c>
      <c r="BF1305">
        <v>1351</v>
      </c>
      <c r="BJ1305" s="1"/>
    </row>
    <row r="1306" spans="1:62" ht="120" x14ac:dyDescent="0.25">
      <c r="A1306">
        <v>9240</v>
      </c>
      <c r="B1306" t="s">
        <v>19103</v>
      </c>
      <c r="C1306" t="s">
        <v>19104</v>
      </c>
      <c r="D1306" t="s">
        <v>19105</v>
      </c>
      <c r="E1306" t="s">
        <v>19106</v>
      </c>
      <c r="F1306" s="1">
        <v>45656</v>
      </c>
      <c r="G1306" s="1">
        <v>46021</v>
      </c>
      <c r="H1306" t="s">
        <v>615</v>
      </c>
      <c r="I1306" t="s">
        <v>66</v>
      </c>
      <c r="K1306" t="s">
        <v>100</v>
      </c>
      <c r="L1306" t="s">
        <v>303</v>
      </c>
      <c r="M1306" t="s">
        <v>303</v>
      </c>
      <c r="N1306" t="s">
        <v>492</v>
      </c>
      <c r="P1306" t="s">
        <v>596</v>
      </c>
      <c r="Q1306" t="s">
        <v>597</v>
      </c>
      <c r="R1306" t="s">
        <v>267</v>
      </c>
      <c r="S1306" t="s">
        <v>598</v>
      </c>
      <c r="T1306" t="s">
        <v>496</v>
      </c>
      <c r="U1306" t="s">
        <v>497</v>
      </c>
      <c r="V1306" t="s">
        <v>498</v>
      </c>
      <c r="W1306" t="s">
        <v>499</v>
      </c>
      <c r="Z1306">
        <v>478</v>
      </c>
      <c r="AA1306" t="s">
        <v>79</v>
      </c>
      <c r="AB1306" t="s">
        <v>80</v>
      </c>
      <c r="AC1306" t="s">
        <v>81</v>
      </c>
      <c r="AD1306" t="s">
        <v>82</v>
      </c>
      <c r="AE1306" s="4" t="s">
        <v>19107</v>
      </c>
      <c r="AH1306" t="s">
        <v>19108</v>
      </c>
      <c r="AI1306" t="s">
        <v>19109</v>
      </c>
      <c r="AJ1306" t="s">
        <v>19110</v>
      </c>
      <c r="AK1306" t="s">
        <v>19111</v>
      </c>
      <c r="AL1306" t="s">
        <v>19112</v>
      </c>
      <c r="AM1306" t="s">
        <v>19113</v>
      </c>
      <c r="AN1306" t="s">
        <v>19114</v>
      </c>
      <c r="AO1306" t="s">
        <v>19115</v>
      </c>
      <c r="AP1306" t="s">
        <v>19116</v>
      </c>
      <c r="AQ1306" t="s">
        <v>19117</v>
      </c>
      <c r="AR1306">
        <v>0.18</v>
      </c>
      <c r="AS1306" t="s">
        <v>154</v>
      </c>
      <c r="AT1306">
        <v>2</v>
      </c>
      <c r="AU1306">
        <v>0</v>
      </c>
      <c r="AV1306">
        <v>0</v>
      </c>
      <c r="BF1306">
        <v>1726</v>
      </c>
      <c r="BJ1306" s="1"/>
    </row>
    <row r="1307" spans="1:62" x14ac:dyDescent="0.25">
      <c r="A1307">
        <v>9241</v>
      </c>
      <c r="B1307" t="s">
        <v>19118</v>
      </c>
      <c r="C1307" t="s">
        <v>19119</v>
      </c>
      <c r="D1307" t="s">
        <v>19120</v>
      </c>
      <c r="E1307" t="s">
        <v>19121</v>
      </c>
      <c r="F1307" s="1">
        <v>44561</v>
      </c>
      <c r="G1307" s="1">
        <v>44651</v>
      </c>
      <c r="H1307" t="s">
        <v>615</v>
      </c>
      <c r="I1307" t="s">
        <v>66</v>
      </c>
      <c r="K1307" t="s">
        <v>120</v>
      </c>
      <c r="L1307" t="s">
        <v>99</v>
      </c>
      <c r="N1307" t="s">
        <v>134</v>
      </c>
      <c r="P1307" t="s">
        <v>194</v>
      </c>
      <c r="Q1307" t="s">
        <v>195</v>
      </c>
      <c r="R1307" t="s">
        <v>137</v>
      </c>
      <c r="S1307" t="s">
        <v>196</v>
      </c>
      <c r="T1307" t="s">
        <v>664</v>
      </c>
      <c r="U1307" t="s">
        <v>665</v>
      </c>
      <c r="V1307" t="s">
        <v>666</v>
      </c>
      <c r="W1307" t="s">
        <v>667</v>
      </c>
      <c r="Z1307">
        <v>478</v>
      </c>
      <c r="AA1307" t="s">
        <v>79</v>
      </c>
      <c r="AB1307" t="s">
        <v>80</v>
      </c>
      <c r="AC1307" t="s">
        <v>81</v>
      </c>
      <c r="AD1307" t="s">
        <v>82</v>
      </c>
      <c r="AE1307" s="4"/>
      <c r="AR1307">
        <v>0.1</v>
      </c>
      <c r="AS1307" t="s">
        <v>94</v>
      </c>
      <c r="AT1307">
        <v>0</v>
      </c>
      <c r="AU1307">
        <v>0</v>
      </c>
      <c r="AV1307">
        <v>0</v>
      </c>
      <c r="AW1307">
        <v>549.98414999999989</v>
      </c>
      <c r="BF1307">
        <v>356</v>
      </c>
      <c r="BJ1307" s="1"/>
    </row>
    <row r="1308" spans="1:62" ht="30.75" x14ac:dyDescent="0.3">
      <c r="A1308">
        <v>9242</v>
      </c>
      <c r="B1308" t="s">
        <v>19122</v>
      </c>
      <c r="C1308" t="s">
        <v>19123</v>
      </c>
      <c r="D1308" t="s">
        <v>19124</v>
      </c>
      <c r="E1308" t="s">
        <v>19125</v>
      </c>
      <c r="F1308" s="1">
        <v>44561</v>
      </c>
      <c r="G1308" s="1">
        <v>44925</v>
      </c>
      <c r="H1308" t="s">
        <v>615</v>
      </c>
      <c r="I1308" t="s">
        <v>66</v>
      </c>
      <c r="K1308" t="s">
        <v>120</v>
      </c>
      <c r="L1308" t="s">
        <v>303</v>
      </c>
      <c r="M1308" t="s">
        <v>120</v>
      </c>
      <c r="N1308" t="s">
        <v>1153</v>
      </c>
      <c r="P1308" t="s">
        <v>305</v>
      </c>
      <c r="Q1308" t="s">
        <v>306</v>
      </c>
      <c r="R1308" t="s">
        <v>137</v>
      </c>
      <c r="S1308" t="s">
        <v>307</v>
      </c>
      <c r="T1308" t="s">
        <v>664</v>
      </c>
      <c r="U1308" t="s">
        <v>665</v>
      </c>
      <c r="V1308" t="s">
        <v>666</v>
      </c>
      <c r="W1308" t="s">
        <v>667</v>
      </c>
      <c r="Z1308">
        <v>478</v>
      </c>
      <c r="AA1308" t="s">
        <v>79</v>
      </c>
      <c r="AB1308" t="s">
        <v>80</v>
      </c>
      <c r="AC1308" t="s">
        <v>81</v>
      </c>
      <c r="AD1308" t="s">
        <v>82</v>
      </c>
      <c r="AE1308" s="4" t="s">
        <v>19126</v>
      </c>
      <c r="AF1308" s="14">
        <v>750000</v>
      </c>
      <c r="AG1308" s="15" t="s">
        <v>19447</v>
      </c>
      <c r="AH1308" t="s">
        <v>19127</v>
      </c>
      <c r="AI1308" t="s">
        <v>19128</v>
      </c>
      <c r="AJ1308" t="s">
        <v>19129</v>
      </c>
      <c r="AK1308" t="s">
        <v>19130</v>
      </c>
      <c r="AL1308" t="s">
        <v>19131</v>
      </c>
      <c r="AM1308" t="s">
        <v>19132</v>
      </c>
      <c r="AN1308" t="s">
        <v>19133</v>
      </c>
      <c r="AO1308" t="s">
        <v>19134</v>
      </c>
      <c r="AP1308" t="s">
        <v>19135</v>
      </c>
      <c r="AQ1308" t="s">
        <v>19136</v>
      </c>
      <c r="AR1308">
        <v>0.06</v>
      </c>
      <c r="AS1308" t="s">
        <v>154</v>
      </c>
      <c r="AT1308">
        <v>1</v>
      </c>
      <c r="AU1308">
        <v>137322.17650624443</v>
      </c>
      <c r="AV1308">
        <v>20232.849361483397</v>
      </c>
      <c r="AW1308">
        <v>2596.2747499999996</v>
      </c>
      <c r="BF1308">
        <v>630</v>
      </c>
      <c r="BJ1308" s="1"/>
    </row>
    <row r="1309" spans="1:62" x14ac:dyDescent="0.25">
      <c r="A1309">
        <v>9243</v>
      </c>
      <c r="B1309" t="s">
        <v>19137</v>
      </c>
      <c r="C1309" t="s">
        <v>19138</v>
      </c>
      <c r="F1309" s="1">
        <v>44561</v>
      </c>
      <c r="G1309" s="1">
        <v>44925</v>
      </c>
      <c r="H1309" t="s">
        <v>615</v>
      </c>
      <c r="I1309" t="s">
        <v>66</v>
      </c>
      <c r="K1309" t="s">
        <v>3013</v>
      </c>
      <c r="L1309" t="s">
        <v>3013</v>
      </c>
      <c r="P1309" t="s">
        <v>15604</v>
      </c>
      <c r="Q1309" t="s">
        <v>15605</v>
      </c>
      <c r="R1309" t="s">
        <v>15418</v>
      </c>
      <c r="S1309" t="s">
        <v>15606</v>
      </c>
      <c r="T1309" t="s">
        <v>664</v>
      </c>
      <c r="U1309" t="s">
        <v>665</v>
      </c>
      <c r="V1309" t="s">
        <v>666</v>
      </c>
      <c r="W1309" t="s">
        <v>667</v>
      </c>
      <c r="Z1309">
        <v>478</v>
      </c>
      <c r="AA1309" t="s">
        <v>79</v>
      </c>
      <c r="AB1309" t="s">
        <v>80</v>
      </c>
      <c r="AC1309" t="s">
        <v>81</v>
      </c>
      <c r="AD1309" t="s">
        <v>82</v>
      </c>
      <c r="AE1309" s="4"/>
      <c r="AR1309">
        <v>0</v>
      </c>
      <c r="AS1309" t="s">
        <v>94</v>
      </c>
      <c r="AT1309">
        <v>0</v>
      </c>
      <c r="AU1309">
        <v>0</v>
      </c>
      <c r="AV1309">
        <v>0</v>
      </c>
      <c r="BF1309">
        <v>630</v>
      </c>
      <c r="BJ1309" s="1"/>
    </row>
    <row r="1310" spans="1:62" x14ac:dyDescent="0.25">
      <c r="A1310">
        <v>9244</v>
      </c>
      <c r="B1310" t="s">
        <v>19139</v>
      </c>
      <c r="C1310" t="s">
        <v>19140</v>
      </c>
      <c r="D1310" t="s">
        <v>19141</v>
      </c>
      <c r="E1310" t="s">
        <v>19142</v>
      </c>
      <c r="F1310" s="1">
        <v>45138</v>
      </c>
      <c r="G1310" s="1">
        <v>45138</v>
      </c>
      <c r="H1310" t="s">
        <v>615</v>
      </c>
      <c r="I1310" t="s">
        <v>616</v>
      </c>
      <c r="K1310" t="s">
        <v>3013</v>
      </c>
      <c r="L1310" t="s">
        <v>3013</v>
      </c>
      <c r="M1310" t="s">
        <v>120</v>
      </c>
      <c r="N1310" t="s">
        <v>19143</v>
      </c>
      <c r="P1310" t="s">
        <v>19144</v>
      </c>
      <c r="Q1310" t="s">
        <v>19145</v>
      </c>
      <c r="R1310" t="s">
        <v>676</v>
      </c>
      <c r="S1310" t="s">
        <v>19146</v>
      </c>
      <c r="T1310" t="s">
        <v>2554</v>
      </c>
      <c r="U1310" t="s">
        <v>2555</v>
      </c>
      <c r="V1310" t="s">
        <v>1776</v>
      </c>
      <c r="W1310" t="s">
        <v>1777</v>
      </c>
      <c r="X1310" t="s">
        <v>1778</v>
      </c>
      <c r="Y1310" t="s">
        <v>1671</v>
      </c>
      <c r="Z1310">
        <v>470</v>
      </c>
      <c r="AA1310" t="s">
        <v>1672</v>
      </c>
      <c r="AB1310" t="s">
        <v>1673</v>
      </c>
      <c r="AC1310" t="s">
        <v>1674</v>
      </c>
      <c r="AD1310" t="s">
        <v>1675</v>
      </c>
      <c r="AE1310" s="4"/>
      <c r="AR1310">
        <v>0</v>
      </c>
      <c r="AS1310" t="s">
        <v>94</v>
      </c>
      <c r="AT1310">
        <v>0</v>
      </c>
      <c r="AU1310">
        <v>0</v>
      </c>
      <c r="AV1310">
        <v>0</v>
      </c>
      <c r="BF1310">
        <v>843</v>
      </c>
      <c r="BJ1310" s="1"/>
    </row>
    <row r="1311" spans="1:62" ht="45.75" x14ac:dyDescent="0.3">
      <c r="A1311">
        <v>9245</v>
      </c>
      <c r="B1311" t="s">
        <v>19147</v>
      </c>
      <c r="C1311" t="s">
        <v>19148</v>
      </c>
      <c r="D1311" t="s">
        <v>19149</v>
      </c>
      <c r="E1311" t="s">
        <v>19150</v>
      </c>
      <c r="F1311" s="1">
        <v>46374</v>
      </c>
      <c r="G1311" s="1">
        <v>46405</v>
      </c>
      <c r="H1311" t="s">
        <v>615</v>
      </c>
      <c r="I1311" t="s">
        <v>515</v>
      </c>
      <c r="K1311" t="s">
        <v>120</v>
      </c>
      <c r="L1311" t="s">
        <v>303</v>
      </c>
      <c r="M1311" t="s">
        <v>69</v>
      </c>
      <c r="P1311" t="s">
        <v>19151</v>
      </c>
      <c r="Q1311" t="s">
        <v>19152</v>
      </c>
      <c r="R1311" t="s">
        <v>1703</v>
      </c>
      <c r="S1311" t="s">
        <v>19153</v>
      </c>
      <c r="T1311" t="s">
        <v>1705</v>
      </c>
      <c r="U1311" t="s">
        <v>1706</v>
      </c>
      <c r="V1311" t="s">
        <v>1668</v>
      </c>
      <c r="W1311" t="s">
        <v>1669</v>
      </c>
      <c r="X1311" t="s">
        <v>1670</v>
      </c>
      <c r="Y1311" t="s">
        <v>1671</v>
      </c>
      <c r="Z1311">
        <v>465</v>
      </c>
      <c r="AA1311" t="s">
        <v>1707</v>
      </c>
      <c r="AB1311" t="s">
        <v>1708</v>
      </c>
      <c r="AC1311" t="s">
        <v>1709</v>
      </c>
      <c r="AD1311" t="s">
        <v>1675</v>
      </c>
      <c r="AE1311" s="4" t="s">
        <v>19154</v>
      </c>
      <c r="AF1311" s="14">
        <v>15000000</v>
      </c>
      <c r="AG1311" s="15" t="s">
        <v>19447</v>
      </c>
      <c r="AH1311" t="s">
        <v>19155</v>
      </c>
      <c r="AI1311" t="s">
        <v>19156</v>
      </c>
      <c r="AJ1311" t="s">
        <v>19157</v>
      </c>
      <c r="AK1311" t="s">
        <v>19158</v>
      </c>
      <c r="AL1311" t="s">
        <v>19159</v>
      </c>
      <c r="AM1311" t="s">
        <v>19160</v>
      </c>
      <c r="AN1311" t="s">
        <v>19161</v>
      </c>
      <c r="AO1311" t="s">
        <v>19162</v>
      </c>
      <c r="AP1311" t="s">
        <v>19163</v>
      </c>
      <c r="AQ1311" t="s">
        <v>19164</v>
      </c>
      <c r="AR1311">
        <v>0.06</v>
      </c>
      <c r="AS1311" t="s">
        <v>154</v>
      </c>
      <c r="AT1311">
        <v>1</v>
      </c>
      <c r="AU1311">
        <v>14156.923687291695</v>
      </c>
      <c r="AV1311">
        <v>2154.9038653318953</v>
      </c>
      <c r="AW1311">
        <v>0</v>
      </c>
      <c r="BF1311">
        <v>2110</v>
      </c>
      <c r="BJ1311" s="1"/>
    </row>
    <row r="1312" spans="1:62" x14ac:dyDescent="0.25">
      <c r="A1312">
        <v>9246</v>
      </c>
      <c r="B1312" t="s">
        <v>19165</v>
      </c>
      <c r="C1312" t="s">
        <v>19166</v>
      </c>
      <c r="D1312" t="s">
        <v>19167</v>
      </c>
      <c r="E1312" t="s">
        <v>19168</v>
      </c>
      <c r="F1312" s="1">
        <v>44620</v>
      </c>
      <c r="G1312" s="1">
        <v>44985</v>
      </c>
      <c r="H1312" t="s">
        <v>615</v>
      </c>
      <c r="I1312" t="s">
        <v>515</v>
      </c>
      <c r="K1312" t="s">
        <v>100</v>
      </c>
      <c r="L1312" t="s">
        <v>303</v>
      </c>
      <c r="M1312" t="s">
        <v>120</v>
      </c>
      <c r="P1312" t="s">
        <v>19169</v>
      </c>
      <c r="Q1312" t="s">
        <v>19170</v>
      </c>
      <c r="R1312" t="s">
        <v>1675</v>
      </c>
      <c r="S1312" t="s">
        <v>19171</v>
      </c>
      <c r="T1312" t="s">
        <v>3653</v>
      </c>
      <c r="U1312" t="s">
        <v>3654</v>
      </c>
      <c r="V1312" t="s">
        <v>2344</v>
      </c>
      <c r="W1312" t="s">
        <v>2345</v>
      </c>
      <c r="X1312" t="s">
        <v>2346</v>
      </c>
      <c r="Y1312" t="s">
        <v>1671</v>
      </c>
      <c r="Z1312">
        <v>464</v>
      </c>
      <c r="AA1312" t="s">
        <v>430</v>
      </c>
      <c r="AB1312" t="s">
        <v>431</v>
      </c>
      <c r="AC1312" t="s">
        <v>432</v>
      </c>
      <c r="AD1312" t="s">
        <v>433</v>
      </c>
      <c r="AE1312" s="4"/>
      <c r="AI1312" t="s">
        <v>19172</v>
      </c>
      <c r="AK1312" t="s">
        <v>19173</v>
      </c>
      <c r="AQ1312" t="s">
        <v>19174</v>
      </c>
      <c r="AR1312">
        <v>0.18</v>
      </c>
      <c r="AS1312" t="s">
        <v>154</v>
      </c>
      <c r="AT1312">
        <v>2</v>
      </c>
      <c r="AU1312">
        <v>0</v>
      </c>
      <c r="AV1312">
        <v>0</v>
      </c>
      <c r="BF1312">
        <v>690</v>
      </c>
      <c r="BJ1312" s="1"/>
    </row>
    <row r="1313" spans="1:62" ht="45" x14ac:dyDescent="0.25">
      <c r="A1313">
        <v>9247</v>
      </c>
      <c r="B1313" t="s">
        <v>19175</v>
      </c>
      <c r="C1313" t="s">
        <v>19176</v>
      </c>
      <c r="D1313" t="s">
        <v>19177</v>
      </c>
      <c r="E1313" t="s">
        <v>19178</v>
      </c>
      <c r="F1313" s="1">
        <v>45107</v>
      </c>
      <c r="G1313" s="1">
        <v>45289</v>
      </c>
      <c r="H1313" t="s">
        <v>615</v>
      </c>
      <c r="I1313" t="s">
        <v>639</v>
      </c>
      <c r="J1313" t="s">
        <v>5920</v>
      </c>
      <c r="K1313" t="s">
        <v>99</v>
      </c>
      <c r="L1313" t="s">
        <v>99</v>
      </c>
      <c r="M1313" t="s">
        <v>120</v>
      </c>
      <c r="N1313" t="s">
        <v>9382</v>
      </c>
      <c r="P1313" t="s">
        <v>10637</v>
      </c>
      <c r="Q1313" t="s">
        <v>10638</v>
      </c>
      <c r="R1313" t="s">
        <v>9512</v>
      </c>
      <c r="S1313" t="s">
        <v>10639</v>
      </c>
      <c r="T1313" t="s">
        <v>10640</v>
      </c>
      <c r="U1313" t="s">
        <v>10641</v>
      </c>
      <c r="V1313" t="s">
        <v>10642</v>
      </c>
      <c r="W1313" t="s">
        <v>10643</v>
      </c>
      <c r="X1313" t="s">
        <v>10644</v>
      </c>
      <c r="Y1313" t="s">
        <v>1755</v>
      </c>
      <c r="Z1313">
        <v>486</v>
      </c>
      <c r="AA1313" t="s">
        <v>9202</v>
      </c>
      <c r="AB1313" t="s">
        <v>9203</v>
      </c>
      <c r="AC1313" t="s">
        <v>9204</v>
      </c>
      <c r="AD1313" t="s">
        <v>8926</v>
      </c>
      <c r="AE1313" s="4" t="s">
        <v>19179</v>
      </c>
      <c r="AH1313" t="s">
        <v>19180</v>
      </c>
      <c r="AI1313" t="s">
        <v>19181</v>
      </c>
      <c r="AJ1313" t="s">
        <v>19182</v>
      </c>
      <c r="AK1313" t="s">
        <v>19183</v>
      </c>
      <c r="AL1313" t="s">
        <v>19184</v>
      </c>
      <c r="AM1313" t="s">
        <v>19185</v>
      </c>
      <c r="AN1313" t="s">
        <v>19186</v>
      </c>
      <c r="AO1313" t="s">
        <v>19187</v>
      </c>
      <c r="AP1313" t="s">
        <v>19188</v>
      </c>
      <c r="AQ1313" t="s">
        <v>19189</v>
      </c>
      <c r="AR1313">
        <v>0.25</v>
      </c>
      <c r="AS1313" t="s">
        <v>94</v>
      </c>
      <c r="AT1313">
        <v>0</v>
      </c>
      <c r="AU1313">
        <v>0</v>
      </c>
      <c r="AV1313">
        <v>0</v>
      </c>
      <c r="BF1313">
        <v>994</v>
      </c>
      <c r="BJ1313" s="1"/>
    </row>
    <row r="1314" spans="1:62" x14ac:dyDescent="0.25">
      <c r="A1314">
        <v>9248</v>
      </c>
      <c r="B1314" t="s">
        <v>19190</v>
      </c>
      <c r="C1314" t="s">
        <v>19191</v>
      </c>
      <c r="D1314" t="s">
        <v>19192</v>
      </c>
      <c r="E1314" t="s">
        <v>19193</v>
      </c>
      <c r="F1314" s="1">
        <v>45261</v>
      </c>
      <c r="G1314" s="1">
        <v>45261</v>
      </c>
      <c r="H1314" t="s">
        <v>615</v>
      </c>
      <c r="I1314" t="s">
        <v>616</v>
      </c>
      <c r="K1314" t="s">
        <v>303</v>
      </c>
      <c r="L1314" t="s">
        <v>303</v>
      </c>
      <c r="M1314" t="s">
        <v>69</v>
      </c>
      <c r="N1314" t="s">
        <v>7284</v>
      </c>
      <c r="P1314" t="s">
        <v>19194</v>
      </c>
      <c r="Q1314" t="s">
        <v>19195</v>
      </c>
      <c r="R1314" t="s">
        <v>428</v>
      </c>
      <c r="S1314" t="s">
        <v>19196</v>
      </c>
      <c r="Z1314">
        <v>483</v>
      </c>
      <c r="AA1314" t="s">
        <v>201</v>
      </c>
      <c r="AB1314" t="s">
        <v>202</v>
      </c>
      <c r="AC1314" t="s">
        <v>203</v>
      </c>
      <c r="AD1314" t="s">
        <v>82</v>
      </c>
      <c r="AE1314" s="4"/>
      <c r="AR1314">
        <v>0.09</v>
      </c>
      <c r="AS1314" t="s">
        <v>154</v>
      </c>
      <c r="AT1314">
        <v>1</v>
      </c>
      <c r="AU1314">
        <v>35714.745117429957</v>
      </c>
      <c r="AV1314">
        <v>6749.4235735147522</v>
      </c>
      <c r="AW1314">
        <v>1396.8681999999999</v>
      </c>
      <c r="BF1314">
        <v>966</v>
      </c>
      <c r="BJ1314" s="1"/>
    </row>
    <row r="1315" spans="1:62" ht="30" x14ac:dyDescent="0.25">
      <c r="A1315">
        <v>9249</v>
      </c>
      <c r="B1315" t="s">
        <v>19197</v>
      </c>
      <c r="C1315" t="s">
        <v>19198</v>
      </c>
      <c r="D1315" t="s">
        <v>19199</v>
      </c>
      <c r="E1315" t="s">
        <v>19200</v>
      </c>
      <c r="F1315" s="1">
        <v>45380</v>
      </c>
      <c r="G1315" s="1">
        <v>45471</v>
      </c>
      <c r="H1315" t="s">
        <v>615</v>
      </c>
      <c r="I1315" t="s">
        <v>639</v>
      </c>
      <c r="J1315" t="s">
        <v>5920</v>
      </c>
      <c r="K1315" t="s">
        <v>303</v>
      </c>
      <c r="L1315" t="s">
        <v>99</v>
      </c>
      <c r="M1315" t="s">
        <v>120</v>
      </c>
      <c r="N1315" t="s">
        <v>9165</v>
      </c>
      <c r="P1315" t="s">
        <v>10637</v>
      </c>
      <c r="Q1315" t="s">
        <v>10638</v>
      </c>
      <c r="R1315" t="s">
        <v>9512</v>
      </c>
      <c r="S1315" t="s">
        <v>10639</v>
      </c>
      <c r="T1315" t="s">
        <v>10640</v>
      </c>
      <c r="U1315" t="s">
        <v>10641</v>
      </c>
      <c r="V1315" t="s">
        <v>10642</v>
      </c>
      <c r="W1315" t="s">
        <v>10643</v>
      </c>
      <c r="X1315" t="s">
        <v>10644</v>
      </c>
      <c r="Y1315" t="s">
        <v>1755</v>
      </c>
      <c r="Z1315">
        <v>486</v>
      </c>
      <c r="AA1315" t="s">
        <v>9202</v>
      </c>
      <c r="AB1315" t="s">
        <v>9203</v>
      </c>
      <c r="AC1315" t="s">
        <v>9204</v>
      </c>
      <c r="AD1315" t="s">
        <v>8926</v>
      </c>
      <c r="AE1315" s="4" t="s">
        <v>19201</v>
      </c>
      <c r="AH1315" t="s">
        <v>19202</v>
      </c>
      <c r="AI1315" t="s">
        <v>19203</v>
      </c>
      <c r="AJ1315" t="s">
        <v>19182</v>
      </c>
      <c r="AK1315" t="s">
        <v>19204</v>
      </c>
      <c r="AL1315" t="s">
        <v>19205</v>
      </c>
      <c r="AM1315" t="s">
        <v>19185</v>
      </c>
      <c r="AN1315" t="s">
        <v>19186</v>
      </c>
      <c r="AO1315" t="s">
        <v>19187</v>
      </c>
      <c r="AP1315" t="s">
        <v>19188</v>
      </c>
      <c r="AQ1315" t="s">
        <v>19206</v>
      </c>
      <c r="AR1315">
        <v>0.15</v>
      </c>
      <c r="AS1315" t="s">
        <v>94</v>
      </c>
      <c r="AT1315">
        <v>0</v>
      </c>
      <c r="AU1315">
        <v>0</v>
      </c>
      <c r="AV1315">
        <v>0</v>
      </c>
      <c r="BF1315">
        <v>1176</v>
      </c>
      <c r="BJ1315" s="1"/>
    </row>
    <row r="1316" spans="1:62" x14ac:dyDescent="0.25">
      <c r="A1316">
        <v>9250</v>
      </c>
      <c r="B1316" t="s">
        <v>19207</v>
      </c>
      <c r="C1316" t="s">
        <v>19208</v>
      </c>
      <c r="D1316" t="s">
        <v>19209</v>
      </c>
      <c r="E1316" t="s">
        <v>19210</v>
      </c>
      <c r="F1316" s="1">
        <v>45016</v>
      </c>
      <c r="G1316" s="1">
        <v>45077</v>
      </c>
      <c r="H1316" t="s">
        <v>615</v>
      </c>
      <c r="I1316" t="s">
        <v>639</v>
      </c>
      <c r="J1316" t="s">
        <v>5920</v>
      </c>
      <c r="K1316" t="s">
        <v>303</v>
      </c>
      <c r="L1316" t="s">
        <v>99</v>
      </c>
      <c r="M1316" t="s">
        <v>303</v>
      </c>
      <c r="P1316" t="s">
        <v>10637</v>
      </c>
      <c r="Q1316" t="s">
        <v>10638</v>
      </c>
      <c r="R1316" t="s">
        <v>9512</v>
      </c>
      <c r="S1316" t="s">
        <v>10639</v>
      </c>
      <c r="T1316" t="s">
        <v>10640</v>
      </c>
      <c r="U1316" t="s">
        <v>10641</v>
      </c>
      <c r="V1316" t="s">
        <v>10642</v>
      </c>
      <c r="W1316" t="s">
        <v>10643</v>
      </c>
      <c r="X1316" t="s">
        <v>10644</v>
      </c>
      <c r="Y1316" t="s">
        <v>1755</v>
      </c>
      <c r="Z1316">
        <v>486</v>
      </c>
      <c r="AA1316" t="s">
        <v>9202</v>
      </c>
      <c r="AB1316" t="s">
        <v>9203</v>
      </c>
      <c r="AC1316" t="s">
        <v>9204</v>
      </c>
      <c r="AD1316" t="s">
        <v>8926</v>
      </c>
      <c r="AE1316" s="4"/>
      <c r="AR1316">
        <v>0.15</v>
      </c>
      <c r="AS1316" t="s">
        <v>94</v>
      </c>
      <c r="AT1316">
        <v>0</v>
      </c>
      <c r="AU1316">
        <v>0</v>
      </c>
      <c r="AV1316">
        <v>0</v>
      </c>
      <c r="BF1316">
        <v>782</v>
      </c>
      <c r="BJ1316" s="1"/>
    </row>
    <row r="1317" spans="1:62" ht="75" x14ac:dyDescent="0.25">
      <c r="A1317">
        <v>9251</v>
      </c>
      <c r="B1317" t="s">
        <v>19211</v>
      </c>
      <c r="C1317" t="s">
        <v>19212</v>
      </c>
      <c r="D1317" t="s">
        <v>19213</v>
      </c>
      <c r="E1317" t="s">
        <v>19214</v>
      </c>
      <c r="F1317" s="1">
        <v>44742</v>
      </c>
      <c r="G1317" s="1">
        <v>45291</v>
      </c>
      <c r="H1317" t="s">
        <v>615</v>
      </c>
      <c r="I1317" t="s">
        <v>515</v>
      </c>
      <c r="J1317" t="s">
        <v>1804</v>
      </c>
      <c r="K1317" t="s">
        <v>99</v>
      </c>
      <c r="L1317" t="s">
        <v>99</v>
      </c>
      <c r="M1317" t="s">
        <v>120</v>
      </c>
      <c r="N1317" t="s">
        <v>4523</v>
      </c>
      <c r="P1317" t="s">
        <v>19215</v>
      </c>
      <c r="Q1317" t="s">
        <v>19216</v>
      </c>
      <c r="R1317" t="s">
        <v>10145</v>
      </c>
      <c r="S1317" t="s">
        <v>19217</v>
      </c>
      <c r="T1317" t="s">
        <v>10147</v>
      </c>
      <c r="U1317" t="s">
        <v>10148</v>
      </c>
      <c r="V1317" t="s">
        <v>1890</v>
      </c>
      <c r="W1317" t="s">
        <v>1891</v>
      </c>
      <c r="X1317" t="s">
        <v>1892</v>
      </c>
      <c r="Y1317" t="s">
        <v>1755</v>
      </c>
      <c r="Z1317">
        <v>466</v>
      </c>
      <c r="AA1317" t="s">
        <v>8923</v>
      </c>
      <c r="AB1317" t="s">
        <v>8924</v>
      </c>
      <c r="AC1317" t="s">
        <v>8925</v>
      </c>
      <c r="AD1317" t="s">
        <v>8926</v>
      </c>
      <c r="AE1317" s="4" t="s">
        <v>19218</v>
      </c>
      <c r="AH1317" t="s">
        <v>19219</v>
      </c>
      <c r="AI1317" t="s">
        <v>19220</v>
      </c>
      <c r="AJ1317" t="s">
        <v>19221</v>
      </c>
      <c r="AK1317" t="s">
        <v>19222</v>
      </c>
      <c r="AL1317" t="s">
        <v>19223</v>
      </c>
      <c r="AM1317" t="s">
        <v>19224</v>
      </c>
      <c r="AN1317" t="s">
        <v>19225</v>
      </c>
      <c r="AO1317" t="s">
        <v>19226</v>
      </c>
      <c r="AP1317" t="s">
        <v>19227</v>
      </c>
      <c r="AQ1317" t="s">
        <v>19228</v>
      </c>
      <c r="AR1317">
        <v>0.25</v>
      </c>
      <c r="AS1317" t="s">
        <v>94</v>
      </c>
      <c r="AT1317">
        <v>0</v>
      </c>
      <c r="AU1317">
        <v>0</v>
      </c>
      <c r="AV1317">
        <v>0</v>
      </c>
      <c r="AW1317">
        <v>7614.2314124000004</v>
      </c>
      <c r="BF1317">
        <v>996</v>
      </c>
      <c r="BJ1317" s="1"/>
    </row>
    <row r="1318" spans="1:62" x14ac:dyDescent="0.25">
      <c r="A1318">
        <v>9252</v>
      </c>
      <c r="B1318" t="s">
        <v>19229</v>
      </c>
      <c r="C1318" t="s">
        <v>19230</v>
      </c>
      <c r="D1318" t="s">
        <v>19231</v>
      </c>
      <c r="E1318" t="s">
        <v>8216</v>
      </c>
      <c r="F1318" s="1">
        <v>45016</v>
      </c>
      <c r="G1318" s="1">
        <v>45046</v>
      </c>
      <c r="H1318" t="s">
        <v>615</v>
      </c>
      <c r="I1318" t="s">
        <v>639</v>
      </c>
      <c r="K1318" t="s">
        <v>303</v>
      </c>
      <c r="L1318" t="s">
        <v>120</v>
      </c>
      <c r="M1318" t="s">
        <v>69</v>
      </c>
      <c r="N1318" t="s">
        <v>8217</v>
      </c>
      <c r="P1318" t="s">
        <v>5135</v>
      </c>
      <c r="Q1318" t="s">
        <v>5136</v>
      </c>
      <c r="R1318" t="s">
        <v>5137</v>
      </c>
      <c r="S1318" t="s">
        <v>5138</v>
      </c>
      <c r="Z1318">
        <v>474</v>
      </c>
      <c r="AA1318" t="s">
        <v>346</v>
      </c>
      <c r="AB1318" t="s">
        <v>347</v>
      </c>
      <c r="AC1318" t="s">
        <v>348</v>
      </c>
      <c r="AD1318" t="s">
        <v>82</v>
      </c>
      <c r="AE1318" s="4"/>
      <c r="AR1318">
        <v>0.06</v>
      </c>
      <c r="AS1318" t="s">
        <v>154</v>
      </c>
      <c r="AT1318">
        <v>2</v>
      </c>
      <c r="AU1318">
        <v>0</v>
      </c>
      <c r="AV1318">
        <v>0</v>
      </c>
      <c r="BF1318">
        <v>751</v>
      </c>
      <c r="BJ1318" s="1"/>
    </row>
    <row r="1319" spans="1:62" ht="30" x14ac:dyDescent="0.25">
      <c r="A1319">
        <v>9253</v>
      </c>
      <c r="B1319" t="s">
        <v>19232</v>
      </c>
      <c r="C1319" t="s">
        <v>19233</v>
      </c>
      <c r="D1319" t="s">
        <v>19234</v>
      </c>
      <c r="E1319" t="s">
        <v>19235</v>
      </c>
      <c r="F1319" s="1">
        <v>45291</v>
      </c>
      <c r="G1319" s="1">
        <v>45291</v>
      </c>
      <c r="H1319" t="s">
        <v>615</v>
      </c>
      <c r="I1319" t="s">
        <v>66</v>
      </c>
      <c r="K1319" t="s">
        <v>303</v>
      </c>
      <c r="L1319" t="s">
        <v>99</v>
      </c>
      <c r="M1319" t="s">
        <v>69</v>
      </c>
      <c r="N1319" t="s">
        <v>7284</v>
      </c>
      <c r="P1319" t="s">
        <v>15675</v>
      </c>
      <c r="Q1319" t="s">
        <v>15676</v>
      </c>
      <c r="R1319" t="s">
        <v>6435</v>
      </c>
      <c r="S1319" t="s">
        <v>15677</v>
      </c>
      <c r="Z1319">
        <v>483</v>
      </c>
      <c r="AA1319" t="s">
        <v>201</v>
      </c>
      <c r="AB1319" t="s">
        <v>202</v>
      </c>
      <c r="AC1319" t="s">
        <v>203</v>
      </c>
      <c r="AD1319" t="s">
        <v>82</v>
      </c>
      <c r="AE1319" s="4" t="s">
        <v>19236</v>
      </c>
      <c r="AH1319" t="s">
        <v>19237</v>
      </c>
      <c r="AI1319" t="s">
        <v>19238</v>
      </c>
      <c r="AJ1319" t="s">
        <v>19239</v>
      </c>
      <c r="AK1319" t="s">
        <v>19240</v>
      </c>
      <c r="AL1319" t="s">
        <v>19241</v>
      </c>
      <c r="AM1319" t="s">
        <v>19242</v>
      </c>
      <c r="AN1319" t="s">
        <v>19243</v>
      </c>
      <c r="AO1319" t="s">
        <v>19244</v>
      </c>
      <c r="AP1319" t="s">
        <v>19245</v>
      </c>
      <c r="AQ1319" t="s">
        <v>19246</v>
      </c>
      <c r="AR1319">
        <v>0.15</v>
      </c>
      <c r="AS1319" t="s">
        <v>94</v>
      </c>
      <c r="AT1319">
        <v>0</v>
      </c>
      <c r="AU1319">
        <v>107488.79956182204</v>
      </c>
      <c r="AV1319">
        <v>35355.946877829767</v>
      </c>
      <c r="AW1319">
        <v>205.63500000000002</v>
      </c>
      <c r="BF1319">
        <v>996</v>
      </c>
      <c r="BJ1319" s="1"/>
    </row>
    <row r="1320" spans="1:62" x14ac:dyDescent="0.25">
      <c r="A1320">
        <v>9254</v>
      </c>
      <c r="B1320" t="s">
        <v>19247</v>
      </c>
      <c r="C1320" t="s">
        <v>19248</v>
      </c>
      <c r="D1320" t="s">
        <v>19249</v>
      </c>
      <c r="E1320" t="s">
        <v>19250</v>
      </c>
      <c r="F1320" s="1">
        <v>44743</v>
      </c>
      <c r="G1320" s="1">
        <v>44743</v>
      </c>
      <c r="H1320" t="s">
        <v>615</v>
      </c>
      <c r="I1320" t="s">
        <v>639</v>
      </c>
      <c r="J1320" t="s">
        <v>2394</v>
      </c>
      <c r="K1320" t="s">
        <v>133</v>
      </c>
      <c r="L1320" t="s">
        <v>99</v>
      </c>
      <c r="M1320" t="s">
        <v>69</v>
      </c>
      <c r="P1320" t="s">
        <v>2363</v>
      </c>
      <c r="Q1320" t="s">
        <v>2364</v>
      </c>
      <c r="R1320" t="s">
        <v>1748</v>
      </c>
      <c r="S1320" t="s">
        <v>2365</v>
      </c>
      <c r="T1320" t="s">
        <v>4550</v>
      </c>
      <c r="U1320" t="s">
        <v>4551</v>
      </c>
      <c r="V1320" t="s">
        <v>3286</v>
      </c>
      <c r="W1320" t="s">
        <v>3287</v>
      </c>
      <c r="X1320" t="s">
        <v>3288</v>
      </c>
      <c r="Y1320" t="s">
        <v>109</v>
      </c>
      <c r="Z1320">
        <v>467</v>
      </c>
      <c r="AA1320" t="s">
        <v>1756</v>
      </c>
      <c r="AB1320" t="s">
        <v>1757</v>
      </c>
      <c r="AC1320" t="s">
        <v>1758</v>
      </c>
      <c r="AD1320" t="s">
        <v>1675</v>
      </c>
      <c r="AE1320" s="4"/>
      <c r="AR1320">
        <v>0.35</v>
      </c>
      <c r="AS1320" t="s">
        <v>154</v>
      </c>
      <c r="AT1320">
        <v>1</v>
      </c>
      <c r="BF1320">
        <v>448</v>
      </c>
      <c r="BJ1320" s="1"/>
    </row>
    <row r="1321" spans="1:62" x14ac:dyDescent="0.25">
      <c r="A1321">
        <v>9255</v>
      </c>
      <c r="B1321" t="s">
        <v>19251</v>
      </c>
      <c r="C1321" t="s">
        <v>19252</v>
      </c>
      <c r="D1321" t="s">
        <v>19253</v>
      </c>
      <c r="E1321" t="s">
        <v>19254</v>
      </c>
      <c r="F1321" s="1">
        <v>46022</v>
      </c>
      <c r="G1321" s="1">
        <v>46387</v>
      </c>
      <c r="H1321" t="s">
        <v>615</v>
      </c>
      <c r="I1321" t="s">
        <v>66</v>
      </c>
      <c r="K1321" t="s">
        <v>303</v>
      </c>
      <c r="L1321" t="s">
        <v>303</v>
      </c>
      <c r="M1321" t="s">
        <v>69</v>
      </c>
      <c r="P1321" t="s">
        <v>19255</v>
      </c>
      <c r="Q1321" t="s">
        <v>19256</v>
      </c>
      <c r="R1321" t="s">
        <v>267</v>
      </c>
      <c r="S1321" t="s">
        <v>19257</v>
      </c>
      <c r="T1321" t="s">
        <v>900</v>
      </c>
      <c r="U1321" t="s">
        <v>901</v>
      </c>
      <c r="V1321" t="s">
        <v>141</v>
      </c>
      <c r="W1321" t="s">
        <v>142</v>
      </c>
      <c r="Z1321">
        <v>464</v>
      </c>
      <c r="AA1321" t="s">
        <v>430</v>
      </c>
      <c r="AB1321" t="s">
        <v>431</v>
      </c>
      <c r="AC1321" t="s">
        <v>432</v>
      </c>
      <c r="AD1321" t="s">
        <v>433</v>
      </c>
      <c r="AE1321" s="4"/>
      <c r="AH1321" t="s">
        <v>19258</v>
      </c>
      <c r="AI1321" t="s">
        <v>19259</v>
      </c>
      <c r="AJ1321" t="s">
        <v>19260</v>
      </c>
      <c r="AK1321" t="s">
        <v>19261</v>
      </c>
      <c r="AL1321" t="s">
        <v>19262</v>
      </c>
      <c r="AM1321" t="s">
        <v>19263</v>
      </c>
      <c r="AN1321" t="s">
        <v>19264</v>
      </c>
      <c r="AP1321" t="s">
        <v>19265</v>
      </c>
      <c r="AQ1321" t="s">
        <v>19266</v>
      </c>
      <c r="AR1321">
        <v>0.09</v>
      </c>
      <c r="AS1321" t="s">
        <v>154</v>
      </c>
      <c r="AT1321">
        <v>1</v>
      </c>
      <c r="AU1321">
        <v>11938.107806301399</v>
      </c>
      <c r="AV1321">
        <v>1504.0537829418388</v>
      </c>
      <c r="AW1321">
        <v>8553.4167099999995</v>
      </c>
      <c r="BF1321">
        <v>2092</v>
      </c>
      <c r="BJ1321" s="1"/>
    </row>
    <row r="1322" spans="1:62" ht="30" x14ac:dyDescent="0.25">
      <c r="A1322">
        <v>9256</v>
      </c>
      <c r="B1322" t="s">
        <v>19267</v>
      </c>
      <c r="C1322" t="s">
        <v>19268</v>
      </c>
      <c r="D1322" t="s">
        <v>19269</v>
      </c>
      <c r="E1322" t="s">
        <v>19270</v>
      </c>
      <c r="F1322" s="1">
        <v>44560</v>
      </c>
      <c r="G1322" s="1">
        <v>44928</v>
      </c>
      <c r="H1322" t="s">
        <v>615</v>
      </c>
      <c r="I1322" t="s">
        <v>639</v>
      </c>
      <c r="K1322" t="s">
        <v>303</v>
      </c>
      <c r="L1322" t="s">
        <v>99</v>
      </c>
      <c r="M1322" t="s">
        <v>303</v>
      </c>
      <c r="N1322" t="s">
        <v>1084</v>
      </c>
      <c r="P1322" t="s">
        <v>6414</v>
      </c>
      <c r="Q1322" t="s">
        <v>6415</v>
      </c>
      <c r="R1322" t="s">
        <v>1703</v>
      </c>
      <c r="S1322" t="s">
        <v>6416</v>
      </c>
      <c r="T1322" t="s">
        <v>6361</v>
      </c>
      <c r="U1322" t="s">
        <v>6362</v>
      </c>
      <c r="V1322" t="s">
        <v>6363</v>
      </c>
      <c r="W1322" t="s">
        <v>6364</v>
      </c>
      <c r="X1322" t="s">
        <v>6365</v>
      </c>
      <c r="Y1322" t="s">
        <v>1671</v>
      </c>
      <c r="Z1322">
        <v>465</v>
      </c>
      <c r="AA1322" t="s">
        <v>1707</v>
      </c>
      <c r="AB1322" t="s">
        <v>1708</v>
      </c>
      <c r="AC1322" t="s">
        <v>1709</v>
      </c>
      <c r="AD1322" t="s">
        <v>1675</v>
      </c>
      <c r="AE1322" s="4" t="s">
        <v>19271</v>
      </c>
      <c r="AH1322" t="s">
        <v>19272</v>
      </c>
      <c r="AI1322" t="s">
        <v>19273</v>
      </c>
      <c r="AJ1322" t="s">
        <v>19274</v>
      </c>
      <c r="AK1322" t="s">
        <v>19275</v>
      </c>
      <c r="AL1322" t="s">
        <v>19276</v>
      </c>
      <c r="AM1322" t="s">
        <v>19277</v>
      </c>
      <c r="AN1322" t="s">
        <v>19278</v>
      </c>
      <c r="AO1322" t="s">
        <v>19279</v>
      </c>
      <c r="AP1322" t="s">
        <v>19280</v>
      </c>
      <c r="AQ1322" t="s">
        <v>19281</v>
      </c>
      <c r="AR1322">
        <v>0.15</v>
      </c>
      <c r="AS1322" t="s">
        <v>94</v>
      </c>
      <c r="AT1322">
        <v>0</v>
      </c>
      <c r="AU1322">
        <v>35748.88388351156</v>
      </c>
      <c r="AV1322">
        <v>11632.498495737836</v>
      </c>
      <c r="AW1322">
        <v>724.13120000000004</v>
      </c>
      <c r="BF1322">
        <v>633</v>
      </c>
      <c r="BI1322">
        <v>9035</v>
      </c>
      <c r="BJ1322" s="1">
        <v>44545</v>
      </c>
    </row>
    <row r="1323" spans="1:62" ht="60" x14ac:dyDescent="0.25">
      <c r="A1323">
        <v>9257</v>
      </c>
      <c r="B1323" t="s">
        <v>19282</v>
      </c>
      <c r="C1323" t="s">
        <v>19283</v>
      </c>
      <c r="D1323" t="s">
        <v>19284</v>
      </c>
      <c r="E1323" t="s">
        <v>19285</v>
      </c>
      <c r="F1323" s="1">
        <v>45807</v>
      </c>
      <c r="G1323" s="1">
        <v>46021</v>
      </c>
      <c r="H1323" t="s">
        <v>615</v>
      </c>
      <c r="I1323" t="s">
        <v>66</v>
      </c>
      <c r="K1323" t="s">
        <v>303</v>
      </c>
      <c r="L1323" t="s">
        <v>120</v>
      </c>
      <c r="M1323" t="s">
        <v>69</v>
      </c>
      <c r="N1323" t="s">
        <v>1084</v>
      </c>
      <c r="P1323" t="s">
        <v>17052</v>
      </c>
      <c r="Q1323" t="s">
        <v>17053</v>
      </c>
      <c r="R1323" t="s">
        <v>5395</v>
      </c>
      <c r="S1323" t="s">
        <v>17054</v>
      </c>
      <c r="T1323" t="s">
        <v>5397</v>
      </c>
      <c r="U1323" t="s">
        <v>5398</v>
      </c>
      <c r="V1323" t="s">
        <v>5399</v>
      </c>
      <c r="W1323" t="s">
        <v>5400</v>
      </c>
      <c r="X1323" t="s">
        <v>5401</v>
      </c>
      <c r="Y1323" t="s">
        <v>1755</v>
      </c>
      <c r="Z1323">
        <v>465</v>
      </c>
      <c r="AA1323" t="s">
        <v>1707</v>
      </c>
      <c r="AB1323" t="s">
        <v>1708</v>
      </c>
      <c r="AC1323" t="s">
        <v>1709</v>
      </c>
      <c r="AD1323" t="s">
        <v>1675</v>
      </c>
      <c r="AE1323" s="4" t="s">
        <v>19286</v>
      </c>
      <c r="AH1323" t="s">
        <v>19287</v>
      </c>
      <c r="AI1323" t="s">
        <v>19288</v>
      </c>
      <c r="AJ1323" t="s">
        <v>19289</v>
      </c>
      <c r="AK1323" t="s">
        <v>19290</v>
      </c>
      <c r="AL1323" t="s">
        <v>19291</v>
      </c>
      <c r="AN1323" t="s">
        <v>19292</v>
      </c>
      <c r="AO1323" t="s">
        <v>19293</v>
      </c>
      <c r="AP1323" t="s">
        <v>19291</v>
      </c>
      <c r="AQ1323" t="s">
        <v>19294</v>
      </c>
      <c r="AR1323">
        <v>0.06</v>
      </c>
      <c r="AS1323" t="s">
        <v>154</v>
      </c>
      <c r="AT1323">
        <v>2</v>
      </c>
      <c r="AU1323">
        <v>93403.10246738253</v>
      </c>
      <c r="AV1323">
        <v>12157.151003533339</v>
      </c>
      <c r="BF1323">
        <v>1726</v>
      </c>
      <c r="BJ1323" s="1"/>
    </row>
    <row r="1324" spans="1:62" x14ac:dyDescent="0.25">
      <c r="A1324">
        <v>9258</v>
      </c>
      <c r="B1324" t="s">
        <v>19295</v>
      </c>
      <c r="C1324" t="s">
        <v>19296</v>
      </c>
      <c r="D1324" t="s">
        <v>19296</v>
      </c>
      <c r="F1324" s="1">
        <v>45471</v>
      </c>
      <c r="G1324" s="1">
        <v>45688</v>
      </c>
      <c r="H1324" t="s">
        <v>615</v>
      </c>
      <c r="I1324" t="s">
        <v>515</v>
      </c>
      <c r="K1324" t="s">
        <v>3013</v>
      </c>
      <c r="L1324" t="s">
        <v>3013</v>
      </c>
      <c r="M1324" t="s">
        <v>69</v>
      </c>
      <c r="P1324" t="s">
        <v>4156</v>
      </c>
      <c r="Q1324" t="s">
        <v>4157</v>
      </c>
      <c r="R1324" t="s">
        <v>676</v>
      </c>
      <c r="S1324" t="s">
        <v>4158</v>
      </c>
      <c r="T1324" t="s">
        <v>3632</v>
      </c>
      <c r="U1324" t="s">
        <v>3633</v>
      </c>
      <c r="V1324" t="s">
        <v>2773</v>
      </c>
      <c r="W1324" t="s">
        <v>2774</v>
      </c>
      <c r="X1324" t="s">
        <v>2775</v>
      </c>
      <c r="Y1324" t="s">
        <v>1671</v>
      </c>
      <c r="Z1324">
        <v>465</v>
      </c>
      <c r="AA1324" t="s">
        <v>1707</v>
      </c>
      <c r="AB1324" t="s">
        <v>1708</v>
      </c>
      <c r="AC1324" t="s">
        <v>1709</v>
      </c>
      <c r="AD1324" t="s">
        <v>1675</v>
      </c>
      <c r="AE1324" s="4"/>
      <c r="AR1324">
        <v>0</v>
      </c>
      <c r="AS1324" t="s">
        <v>94</v>
      </c>
      <c r="AT1324">
        <v>0</v>
      </c>
      <c r="AU1324">
        <v>420968.27100942639</v>
      </c>
      <c r="AV1324">
        <v>0</v>
      </c>
      <c r="BF1324">
        <v>1393</v>
      </c>
      <c r="BJ1324" s="1"/>
    </row>
    <row r="1325" spans="1:62" x14ac:dyDescent="0.25">
      <c r="A1325">
        <v>9259</v>
      </c>
      <c r="B1325" t="s">
        <v>19297</v>
      </c>
      <c r="C1325" t="s">
        <v>19298</v>
      </c>
      <c r="D1325" t="s">
        <v>19299</v>
      </c>
      <c r="E1325" t="s">
        <v>19300</v>
      </c>
      <c r="F1325" s="1">
        <v>45291</v>
      </c>
      <c r="G1325" s="1">
        <v>45322</v>
      </c>
      <c r="H1325" t="s">
        <v>615</v>
      </c>
      <c r="I1325" t="s">
        <v>616</v>
      </c>
      <c r="J1325" t="s">
        <v>5920</v>
      </c>
      <c r="K1325" t="s">
        <v>100</v>
      </c>
      <c r="L1325" t="s">
        <v>99</v>
      </c>
      <c r="M1325" t="s">
        <v>303</v>
      </c>
      <c r="P1325" t="s">
        <v>9795</v>
      </c>
      <c r="Q1325" t="s">
        <v>9796</v>
      </c>
      <c r="R1325" t="s">
        <v>7347</v>
      </c>
      <c r="S1325" t="s">
        <v>9797</v>
      </c>
      <c r="T1325" t="s">
        <v>9720</v>
      </c>
      <c r="U1325" t="s">
        <v>9721</v>
      </c>
      <c r="V1325" t="s">
        <v>9722</v>
      </c>
      <c r="W1325" t="s">
        <v>9723</v>
      </c>
      <c r="X1325" t="s">
        <v>9724</v>
      </c>
      <c r="Y1325" t="s">
        <v>109</v>
      </c>
      <c r="Z1325">
        <v>485</v>
      </c>
      <c r="AA1325" t="s">
        <v>9389</v>
      </c>
      <c r="AB1325" t="s">
        <v>9390</v>
      </c>
      <c r="AC1325" t="s">
        <v>9391</v>
      </c>
      <c r="AD1325" t="s">
        <v>8926</v>
      </c>
      <c r="AE1325" s="4"/>
      <c r="AR1325">
        <v>0.3</v>
      </c>
      <c r="AS1325" t="s">
        <v>154</v>
      </c>
      <c r="AT1325">
        <v>1</v>
      </c>
      <c r="AW1325">
        <v>1501.1383132000001</v>
      </c>
      <c r="BF1325">
        <v>1027</v>
      </c>
      <c r="BJ1325" s="1"/>
    </row>
    <row r="1326" spans="1:62" x14ac:dyDescent="0.25">
      <c r="A1326">
        <v>9260</v>
      </c>
      <c r="B1326" t="s">
        <v>19301</v>
      </c>
      <c r="C1326" t="s">
        <v>19302</v>
      </c>
      <c r="D1326" t="s">
        <v>19303</v>
      </c>
      <c r="E1326" t="s">
        <v>19304</v>
      </c>
      <c r="F1326" s="1">
        <v>44561</v>
      </c>
      <c r="G1326" s="1">
        <v>44562</v>
      </c>
      <c r="H1326" t="s">
        <v>615</v>
      </c>
      <c r="I1326" t="s">
        <v>639</v>
      </c>
      <c r="J1326" t="s">
        <v>5977</v>
      </c>
      <c r="K1326" t="s">
        <v>68</v>
      </c>
      <c r="L1326" t="s">
        <v>133</v>
      </c>
      <c r="M1326" t="s">
        <v>120</v>
      </c>
      <c r="N1326" t="s">
        <v>1084</v>
      </c>
      <c r="P1326" t="s">
        <v>4424</v>
      </c>
      <c r="Q1326" t="s">
        <v>4425</v>
      </c>
      <c r="R1326" t="s">
        <v>1703</v>
      </c>
      <c r="S1326" t="s">
        <v>4426</v>
      </c>
      <c r="T1326" t="s">
        <v>4427</v>
      </c>
      <c r="U1326" t="s">
        <v>4428</v>
      </c>
      <c r="V1326" t="s">
        <v>3286</v>
      </c>
      <c r="W1326" t="s">
        <v>3287</v>
      </c>
      <c r="X1326" t="s">
        <v>3288</v>
      </c>
      <c r="Y1326" t="s">
        <v>109</v>
      </c>
      <c r="Z1326">
        <v>465</v>
      </c>
      <c r="AA1326" t="s">
        <v>1707</v>
      </c>
      <c r="AB1326" t="s">
        <v>1708</v>
      </c>
      <c r="AC1326" t="s">
        <v>1709</v>
      </c>
      <c r="AD1326" t="s">
        <v>1675</v>
      </c>
      <c r="AE1326" s="4"/>
      <c r="AR1326">
        <v>0.56000000000000005</v>
      </c>
      <c r="AS1326" t="s">
        <v>94</v>
      </c>
      <c r="AT1326">
        <v>0</v>
      </c>
      <c r="AU1326">
        <v>54336.286946850902</v>
      </c>
      <c r="AV1326">
        <v>42409.680540367721</v>
      </c>
      <c r="AW1326">
        <v>1582.6971599999999</v>
      </c>
      <c r="BF1326">
        <v>267</v>
      </c>
      <c r="BJ1326" s="1"/>
    </row>
    <row r="1327" spans="1:62" x14ac:dyDescent="0.25">
      <c r="A1327">
        <v>9261</v>
      </c>
      <c r="B1327" t="s">
        <v>19305</v>
      </c>
      <c r="C1327" t="s">
        <v>19306</v>
      </c>
      <c r="D1327" t="s">
        <v>19307</v>
      </c>
      <c r="E1327" t="s">
        <v>19308</v>
      </c>
      <c r="F1327" s="1">
        <v>44924</v>
      </c>
      <c r="G1327" s="1">
        <v>45289</v>
      </c>
      <c r="H1327" t="s">
        <v>615</v>
      </c>
      <c r="I1327" t="s">
        <v>515</v>
      </c>
      <c r="K1327" t="s">
        <v>120</v>
      </c>
      <c r="L1327" t="s">
        <v>303</v>
      </c>
      <c r="M1327" t="s">
        <v>303</v>
      </c>
      <c r="N1327" t="s">
        <v>7284</v>
      </c>
      <c r="P1327" t="s">
        <v>19309</v>
      </c>
      <c r="Q1327" t="s">
        <v>19310</v>
      </c>
      <c r="R1327" t="s">
        <v>428</v>
      </c>
      <c r="S1327" t="s">
        <v>19311</v>
      </c>
      <c r="Z1327">
        <v>483</v>
      </c>
      <c r="AA1327" t="s">
        <v>201</v>
      </c>
      <c r="AB1327" t="s">
        <v>202</v>
      </c>
      <c r="AC1327" t="s">
        <v>203</v>
      </c>
      <c r="AD1327" t="s">
        <v>82</v>
      </c>
      <c r="AE1327" s="4"/>
      <c r="AR1327">
        <v>0.06</v>
      </c>
      <c r="AS1327" t="s">
        <v>154</v>
      </c>
      <c r="AT1327">
        <v>1</v>
      </c>
      <c r="AU1327">
        <v>25509.133120699826</v>
      </c>
      <c r="AV1327">
        <v>3758.4784985524652</v>
      </c>
      <c r="AW1327">
        <v>1180.4247</v>
      </c>
      <c r="BF1327">
        <v>994</v>
      </c>
      <c r="BJ1327" s="1"/>
    </row>
    <row r="1328" spans="1:62" x14ac:dyDescent="0.25">
      <c r="A1328">
        <v>9262</v>
      </c>
      <c r="B1328" t="s">
        <v>19312</v>
      </c>
      <c r="C1328" t="s">
        <v>19313</v>
      </c>
      <c r="D1328" t="s">
        <v>19314</v>
      </c>
      <c r="E1328" t="s">
        <v>19315</v>
      </c>
      <c r="F1328" s="1">
        <v>44770</v>
      </c>
      <c r="G1328" s="1">
        <v>45138</v>
      </c>
      <c r="H1328" t="s">
        <v>615</v>
      </c>
      <c r="I1328" t="s">
        <v>616</v>
      </c>
      <c r="K1328" t="s">
        <v>303</v>
      </c>
      <c r="L1328" t="s">
        <v>303</v>
      </c>
      <c r="M1328" t="s">
        <v>69</v>
      </c>
      <c r="N1328" t="s">
        <v>7284</v>
      </c>
      <c r="P1328" t="s">
        <v>19309</v>
      </c>
      <c r="Q1328" t="s">
        <v>19310</v>
      </c>
      <c r="R1328" t="s">
        <v>428</v>
      </c>
      <c r="S1328" t="s">
        <v>19311</v>
      </c>
      <c r="Z1328">
        <v>483</v>
      </c>
      <c r="AA1328" t="s">
        <v>201</v>
      </c>
      <c r="AB1328" t="s">
        <v>202</v>
      </c>
      <c r="AC1328" t="s">
        <v>203</v>
      </c>
      <c r="AD1328" t="s">
        <v>82</v>
      </c>
      <c r="AE1328" s="4"/>
      <c r="AR1328">
        <v>0.09</v>
      </c>
      <c r="AS1328" t="s">
        <v>154</v>
      </c>
      <c r="AT1328">
        <v>1</v>
      </c>
      <c r="AU1328">
        <v>24661.017404384511</v>
      </c>
      <c r="AV1328">
        <v>4660.4743130248071</v>
      </c>
      <c r="AW1328">
        <v>698.75715000000002</v>
      </c>
      <c r="BF1328">
        <v>843</v>
      </c>
      <c r="BJ1328" s="1"/>
    </row>
    <row r="1329" spans="1:62" x14ac:dyDescent="0.25">
      <c r="A1329">
        <v>9263</v>
      </c>
      <c r="B1329" t="s">
        <v>19316</v>
      </c>
      <c r="C1329" t="s">
        <v>19317</v>
      </c>
      <c r="D1329" t="s">
        <v>19318</v>
      </c>
      <c r="E1329" t="s">
        <v>19319</v>
      </c>
      <c r="F1329" s="1">
        <v>44561</v>
      </c>
      <c r="G1329" s="1">
        <v>44617</v>
      </c>
      <c r="H1329" t="s">
        <v>615</v>
      </c>
      <c r="I1329" t="s">
        <v>639</v>
      </c>
      <c r="J1329" t="s">
        <v>11031</v>
      </c>
      <c r="K1329" t="s">
        <v>99</v>
      </c>
      <c r="L1329" t="s">
        <v>99</v>
      </c>
      <c r="M1329" t="s">
        <v>69</v>
      </c>
      <c r="N1329" t="s">
        <v>10243</v>
      </c>
      <c r="P1329" t="s">
        <v>17324</v>
      </c>
      <c r="Q1329" t="s">
        <v>17325</v>
      </c>
      <c r="R1329" t="s">
        <v>9169</v>
      </c>
      <c r="S1329" t="s">
        <v>17326</v>
      </c>
      <c r="T1329" t="s">
        <v>10248</v>
      </c>
      <c r="U1329" t="s">
        <v>10249</v>
      </c>
      <c r="V1329" t="s">
        <v>10250</v>
      </c>
      <c r="W1329" t="s">
        <v>10251</v>
      </c>
      <c r="X1329" t="s">
        <v>10252</v>
      </c>
      <c r="Y1329" t="s">
        <v>1755</v>
      </c>
      <c r="Z1329">
        <v>484</v>
      </c>
      <c r="AA1329" t="s">
        <v>9176</v>
      </c>
      <c r="AB1329" t="s">
        <v>9177</v>
      </c>
      <c r="AC1329" t="s">
        <v>9178</v>
      </c>
      <c r="AD1329" t="s">
        <v>8926</v>
      </c>
      <c r="AE1329" s="4"/>
      <c r="AR1329">
        <v>0.25</v>
      </c>
      <c r="AS1329" t="s">
        <v>94</v>
      </c>
      <c r="AT1329">
        <v>0</v>
      </c>
      <c r="AU1329">
        <v>0</v>
      </c>
      <c r="AV1329">
        <v>0</v>
      </c>
      <c r="BF1329">
        <v>322</v>
      </c>
      <c r="BJ1329" s="1"/>
    </row>
    <row r="1330" spans="1:62" ht="45" x14ac:dyDescent="0.25">
      <c r="A1330">
        <v>9264</v>
      </c>
      <c r="B1330" t="s">
        <v>19320</v>
      </c>
      <c r="C1330" t="s">
        <v>19321</v>
      </c>
      <c r="D1330" t="s">
        <v>19322</v>
      </c>
      <c r="E1330" t="s">
        <v>19323</v>
      </c>
      <c r="F1330" s="1">
        <v>44651</v>
      </c>
      <c r="G1330" s="1">
        <v>44651</v>
      </c>
      <c r="H1330" t="s">
        <v>615</v>
      </c>
      <c r="I1330" t="s">
        <v>616</v>
      </c>
      <c r="K1330" t="s">
        <v>120</v>
      </c>
      <c r="L1330" t="s">
        <v>69</v>
      </c>
      <c r="M1330" t="s">
        <v>69</v>
      </c>
      <c r="N1330" t="s">
        <v>617</v>
      </c>
      <c r="P1330" t="s">
        <v>19324</v>
      </c>
      <c r="Q1330" t="s">
        <v>19325</v>
      </c>
      <c r="R1330" t="s">
        <v>518</v>
      </c>
      <c r="S1330" t="s">
        <v>19326</v>
      </c>
      <c r="T1330" t="s">
        <v>837</v>
      </c>
      <c r="U1330" t="s">
        <v>838</v>
      </c>
      <c r="V1330" t="s">
        <v>623</v>
      </c>
      <c r="W1330" t="s">
        <v>624</v>
      </c>
      <c r="Z1330">
        <v>474</v>
      </c>
      <c r="AA1330" t="s">
        <v>346</v>
      </c>
      <c r="AB1330" t="s">
        <v>347</v>
      </c>
      <c r="AC1330" t="s">
        <v>348</v>
      </c>
      <c r="AD1330" t="s">
        <v>82</v>
      </c>
      <c r="AE1330" s="4" t="s">
        <v>19327</v>
      </c>
      <c r="AH1330" t="s">
        <v>19328</v>
      </c>
      <c r="AI1330" t="s">
        <v>19329</v>
      </c>
      <c r="AJ1330" t="s">
        <v>19330</v>
      </c>
      <c r="AK1330" t="s">
        <v>19331</v>
      </c>
      <c r="AL1330" t="s">
        <v>19332</v>
      </c>
      <c r="AM1330" t="s">
        <v>19333</v>
      </c>
      <c r="AN1330" t="s">
        <v>19334</v>
      </c>
      <c r="AO1330" t="s">
        <v>19335</v>
      </c>
      <c r="AP1330" t="s">
        <v>19336</v>
      </c>
      <c r="AQ1330" t="s">
        <v>19337</v>
      </c>
      <c r="AR1330">
        <v>0</v>
      </c>
      <c r="AS1330" t="s">
        <v>154</v>
      </c>
      <c r="AT1330">
        <v>3</v>
      </c>
      <c r="AU1330">
        <v>0</v>
      </c>
      <c r="AV1330">
        <v>0</v>
      </c>
      <c r="BF1330">
        <v>356</v>
      </c>
      <c r="BJ1330" s="1"/>
    </row>
    <row r="1331" spans="1:62" x14ac:dyDescent="0.25">
      <c r="A1331">
        <v>9265</v>
      </c>
      <c r="B1331" t="s">
        <v>19338</v>
      </c>
      <c r="C1331" t="s">
        <v>19339</v>
      </c>
      <c r="D1331" t="s">
        <v>19340</v>
      </c>
      <c r="E1331" t="s">
        <v>19341</v>
      </c>
      <c r="F1331" s="1">
        <v>45110</v>
      </c>
      <c r="G1331" s="1">
        <v>45282</v>
      </c>
      <c r="H1331" t="s">
        <v>615</v>
      </c>
      <c r="I1331" t="s">
        <v>616</v>
      </c>
      <c r="J1331" t="s">
        <v>5920</v>
      </c>
      <c r="K1331" t="s">
        <v>100</v>
      </c>
      <c r="L1331" t="s">
        <v>100</v>
      </c>
      <c r="P1331" t="s">
        <v>18879</v>
      </c>
      <c r="Q1331" t="s">
        <v>18880</v>
      </c>
      <c r="R1331" t="s">
        <v>9169</v>
      </c>
      <c r="S1331" t="s">
        <v>18881</v>
      </c>
      <c r="T1331" t="s">
        <v>9514</v>
      </c>
      <c r="U1331" t="s">
        <v>9515</v>
      </c>
      <c r="V1331" t="s">
        <v>9386</v>
      </c>
      <c r="W1331" t="s">
        <v>9387</v>
      </c>
      <c r="X1331" t="s">
        <v>9388</v>
      </c>
      <c r="Y1331" t="s">
        <v>1755</v>
      </c>
      <c r="Z1331">
        <v>484</v>
      </c>
      <c r="AA1331" t="s">
        <v>9176</v>
      </c>
      <c r="AB1331" t="s">
        <v>9177</v>
      </c>
      <c r="AC1331" t="s">
        <v>9178</v>
      </c>
      <c r="AD1331" t="s">
        <v>8926</v>
      </c>
      <c r="AE1331" s="4" t="s">
        <v>19342</v>
      </c>
      <c r="AH1331" t="s">
        <v>19343</v>
      </c>
      <c r="AI1331" t="s">
        <v>19344</v>
      </c>
      <c r="AJ1331" t="s">
        <v>19345</v>
      </c>
      <c r="AK1331" t="s">
        <v>19346</v>
      </c>
      <c r="AL1331" t="s">
        <v>19347</v>
      </c>
      <c r="AM1331" t="s">
        <v>19348</v>
      </c>
      <c r="AN1331" t="s">
        <v>19349</v>
      </c>
      <c r="AO1331" t="s">
        <v>19350</v>
      </c>
      <c r="AP1331" t="s">
        <v>18890</v>
      </c>
      <c r="AQ1331" t="s">
        <v>19351</v>
      </c>
      <c r="AR1331">
        <v>0.36</v>
      </c>
      <c r="AS1331" t="s">
        <v>94</v>
      </c>
      <c r="AT1331">
        <v>0</v>
      </c>
      <c r="AU1331">
        <v>0</v>
      </c>
      <c r="AV1331">
        <v>0</v>
      </c>
      <c r="AW1331">
        <v>4086.6180000000008</v>
      </c>
      <c r="BF1331">
        <v>987</v>
      </c>
      <c r="BJ1331" s="1"/>
    </row>
    <row r="1332" spans="1:62" x14ac:dyDescent="0.25">
      <c r="A1332">
        <v>9266</v>
      </c>
      <c r="B1332" t="s">
        <v>19352</v>
      </c>
      <c r="C1332" t="s">
        <v>19353</v>
      </c>
      <c r="D1332" t="s">
        <v>19354</v>
      </c>
      <c r="E1332" t="s">
        <v>19355</v>
      </c>
      <c r="F1332" s="1">
        <v>44985</v>
      </c>
      <c r="G1332" s="1">
        <v>45107</v>
      </c>
      <c r="H1332" t="s">
        <v>615</v>
      </c>
      <c r="I1332" t="s">
        <v>515</v>
      </c>
      <c r="K1332" t="s">
        <v>99</v>
      </c>
      <c r="L1332" t="s">
        <v>303</v>
      </c>
      <c r="M1332" t="s">
        <v>120</v>
      </c>
      <c r="P1332" t="s">
        <v>19356</v>
      </c>
      <c r="Q1332" t="s">
        <v>19357</v>
      </c>
      <c r="R1332" t="s">
        <v>676</v>
      </c>
      <c r="S1332" t="s">
        <v>19358</v>
      </c>
      <c r="T1332" t="s">
        <v>3309</v>
      </c>
      <c r="U1332" t="s">
        <v>3310</v>
      </c>
      <c r="V1332" t="s">
        <v>2773</v>
      </c>
      <c r="W1332" t="s">
        <v>2774</v>
      </c>
      <c r="X1332" t="s">
        <v>2775</v>
      </c>
      <c r="Y1332" t="s">
        <v>1671</v>
      </c>
      <c r="Z1332">
        <v>465</v>
      </c>
      <c r="AA1332" t="s">
        <v>1707</v>
      </c>
      <c r="AB1332" t="s">
        <v>1708</v>
      </c>
      <c r="AC1332" t="s">
        <v>1709</v>
      </c>
      <c r="AD1332" t="s">
        <v>1675</v>
      </c>
      <c r="AE1332" s="4"/>
      <c r="AK1332" t="s">
        <v>19359</v>
      </c>
      <c r="AR1332">
        <v>0.15</v>
      </c>
      <c r="AS1332" t="s">
        <v>154</v>
      </c>
      <c r="AT1332">
        <v>1</v>
      </c>
      <c r="AU1332">
        <v>0</v>
      </c>
      <c r="AV1332">
        <v>0</v>
      </c>
      <c r="BF1332">
        <v>812</v>
      </c>
      <c r="BJ1332" s="1"/>
    </row>
    <row r="1333" spans="1:62" x14ac:dyDescent="0.25">
      <c r="A1333">
        <v>9267</v>
      </c>
      <c r="B1333" t="s">
        <v>19360</v>
      </c>
      <c r="F1333" s="1">
        <v>44270</v>
      </c>
      <c r="G1333" s="1">
        <v>44264</v>
      </c>
      <c r="H1333" t="s">
        <v>615</v>
      </c>
      <c r="K1333" t="s">
        <v>3013</v>
      </c>
      <c r="L1333" t="s">
        <v>3013</v>
      </c>
      <c r="P1333" t="s">
        <v>19361</v>
      </c>
      <c r="Q1333" t="s">
        <v>19362</v>
      </c>
      <c r="R1333" t="s">
        <v>19363</v>
      </c>
      <c r="S1333" t="s">
        <v>19364</v>
      </c>
      <c r="AE1333" s="4"/>
      <c r="AR1333">
        <v>0</v>
      </c>
      <c r="AS1333" t="s">
        <v>94</v>
      </c>
      <c r="AT1333">
        <v>0</v>
      </c>
      <c r="BF1333">
        <v>-31</v>
      </c>
      <c r="BJ1333" s="1"/>
    </row>
    <row r="1334" spans="1:62" ht="45.75" x14ac:dyDescent="0.3">
      <c r="A1334">
        <v>9268</v>
      </c>
      <c r="B1334" t="s">
        <v>19365</v>
      </c>
      <c r="C1334" t="s">
        <v>19366</v>
      </c>
      <c r="D1334" t="s">
        <v>19367</v>
      </c>
      <c r="E1334" t="s">
        <v>19368</v>
      </c>
      <c r="F1334" s="1">
        <v>44651</v>
      </c>
      <c r="G1334" s="1">
        <v>44957</v>
      </c>
      <c r="H1334" t="s">
        <v>615</v>
      </c>
      <c r="I1334" t="s">
        <v>66</v>
      </c>
      <c r="K1334" t="s">
        <v>3013</v>
      </c>
      <c r="L1334" t="s">
        <v>3013</v>
      </c>
      <c r="M1334" t="s">
        <v>69</v>
      </c>
      <c r="P1334" t="s">
        <v>4458</v>
      </c>
      <c r="Q1334" t="s">
        <v>4459</v>
      </c>
      <c r="R1334" t="s">
        <v>1703</v>
      </c>
      <c r="S1334" t="s">
        <v>4460</v>
      </c>
      <c r="T1334" t="s">
        <v>4427</v>
      </c>
      <c r="U1334" t="s">
        <v>4428</v>
      </c>
      <c r="V1334" t="s">
        <v>3286</v>
      </c>
      <c r="W1334" t="s">
        <v>3287</v>
      </c>
      <c r="X1334" t="s">
        <v>3288</v>
      </c>
      <c r="Y1334" t="s">
        <v>109</v>
      </c>
      <c r="Z1334">
        <v>465</v>
      </c>
      <c r="AA1334" t="s">
        <v>1707</v>
      </c>
      <c r="AB1334" t="s">
        <v>1708</v>
      </c>
      <c r="AC1334" t="s">
        <v>1709</v>
      </c>
      <c r="AD1334" t="s">
        <v>1675</v>
      </c>
      <c r="AE1334" s="4" t="s">
        <v>19369</v>
      </c>
      <c r="AF1334" s="14">
        <v>700000</v>
      </c>
      <c r="AG1334" s="15" t="s">
        <v>19447</v>
      </c>
      <c r="AH1334" t="s">
        <v>19370</v>
      </c>
      <c r="AI1334" t="s">
        <v>19371</v>
      </c>
      <c r="AJ1334" t="s">
        <v>19372</v>
      </c>
      <c r="AK1334" t="s">
        <v>19373</v>
      </c>
      <c r="AL1334" t="s">
        <v>19374</v>
      </c>
      <c r="AM1334" t="s">
        <v>19375</v>
      </c>
      <c r="AN1334" t="s">
        <v>19376</v>
      </c>
      <c r="AO1334" t="s">
        <v>19377</v>
      </c>
      <c r="AP1334" t="s">
        <v>19378</v>
      </c>
      <c r="AQ1334" t="s">
        <v>19379</v>
      </c>
      <c r="AR1334">
        <v>0</v>
      </c>
      <c r="AS1334" t="s">
        <v>94</v>
      </c>
      <c r="AT1334">
        <v>0</v>
      </c>
      <c r="AU1334">
        <v>84562.480691200675</v>
      </c>
      <c r="AV1334">
        <v>0</v>
      </c>
      <c r="AW1334">
        <v>751.98239999999998</v>
      </c>
      <c r="BF1334">
        <v>662</v>
      </c>
      <c r="BJ1334" s="1"/>
    </row>
    <row r="1335" spans="1:62" x14ac:dyDescent="0.25">
      <c r="A1335">
        <v>9269</v>
      </c>
      <c r="B1335" t="s">
        <v>19380</v>
      </c>
      <c r="C1335" t="s">
        <v>19381</v>
      </c>
      <c r="D1335" t="s">
        <v>19382</v>
      </c>
      <c r="E1335" t="s">
        <v>19383</v>
      </c>
      <c r="F1335" s="1">
        <v>45377</v>
      </c>
      <c r="G1335" s="1">
        <v>45562</v>
      </c>
      <c r="H1335" t="s">
        <v>615</v>
      </c>
      <c r="I1335" t="s">
        <v>66</v>
      </c>
      <c r="K1335" t="s">
        <v>3013</v>
      </c>
      <c r="L1335" t="s">
        <v>3013</v>
      </c>
      <c r="M1335" t="s">
        <v>303</v>
      </c>
      <c r="P1335" t="s">
        <v>19384</v>
      </c>
      <c r="Q1335" t="s">
        <v>19385</v>
      </c>
      <c r="R1335" t="s">
        <v>9082</v>
      </c>
      <c r="S1335" t="s">
        <v>19386</v>
      </c>
      <c r="T1335" t="s">
        <v>13266</v>
      </c>
      <c r="U1335" t="s">
        <v>13267</v>
      </c>
      <c r="V1335" t="s">
        <v>10368</v>
      </c>
      <c r="W1335" t="s">
        <v>10369</v>
      </c>
      <c r="X1335" t="s">
        <v>10370</v>
      </c>
      <c r="Y1335" t="s">
        <v>1755</v>
      </c>
      <c r="Z1335">
        <v>471</v>
      </c>
      <c r="AA1335" t="s">
        <v>9086</v>
      </c>
      <c r="AB1335" t="s">
        <v>9087</v>
      </c>
      <c r="AC1335" t="s">
        <v>9088</v>
      </c>
      <c r="AD1335" t="s">
        <v>8926</v>
      </c>
      <c r="AE1335" s="4"/>
      <c r="AR1335">
        <v>0</v>
      </c>
      <c r="AS1335" t="s">
        <v>94</v>
      </c>
      <c r="AT1335">
        <v>0</v>
      </c>
      <c r="AU1335">
        <v>0</v>
      </c>
      <c r="AV1335">
        <v>0</v>
      </c>
      <c r="BF1335">
        <v>1267</v>
      </c>
      <c r="BJ1335" s="1"/>
    </row>
    <row r="1336" spans="1:62" x14ac:dyDescent="0.25">
      <c r="A1336">
        <v>9270</v>
      </c>
      <c r="B1336" t="s">
        <v>19387</v>
      </c>
      <c r="C1336" t="s">
        <v>19388</v>
      </c>
      <c r="D1336" t="s">
        <v>19389</v>
      </c>
      <c r="E1336" t="s">
        <v>19390</v>
      </c>
      <c r="F1336" s="1">
        <v>44407</v>
      </c>
      <c r="G1336" s="1">
        <v>44498</v>
      </c>
      <c r="H1336" t="s">
        <v>615</v>
      </c>
      <c r="I1336" t="s">
        <v>515</v>
      </c>
      <c r="J1336" t="s">
        <v>5977</v>
      </c>
      <c r="K1336" t="s">
        <v>3013</v>
      </c>
      <c r="L1336" t="s">
        <v>3013</v>
      </c>
      <c r="M1336" t="s">
        <v>69</v>
      </c>
      <c r="N1336" t="s">
        <v>2869</v>
      </c>
      <c r="P1336" t="s">
        <v>5958</v>
      </c>
      <c r="Q1336" t="s">
        <v>5959</v>
      </c>
      <c r="R1336" t="s">
        <v>753</v>
      </c>
      <c r="S1336" t="s">
        <v>5960</v>
      </c>
      <c r="T1336" t="s">
        <v>3284</v>
      </c>
      <c r="U1336" t="s">
        <v>3285</v>
      </c>
      <c r="V1336" t="s">
        <v>3286</v>
      </c>
      <c r="W1336" t="s">
        <v>3287</v>
      </c>
      <c r="X1336" t="s">
        <v>3288</v>
      </c>
      <c r="Y1336" t="s">
        <v>109</v>
      </c>
      <c r="Z1336">
        <v>465</v>
      </c>
      <c r="AA1336" t="s">
        <v>1707</v>
      </c>
      <c r="AB1336" t="s">
        <v>1708</v>
      </c>
      <c r="AC1336" t="s">
        <v>1709</v>
      </c>
      <c r="AD1336" t="s">
        <v>1675</v>
      </c>
      <c r="AE1336" s="4"/>
      <c r="AI1336" t="s">
        <v>19391</v>
      </c>
      <c r="AJ1336" t="s">
        <v>5964</v>
      </c>
      <c r="AK1336" t="s">
        <v>19392</v>
      </c>
      <c r="AL1336" t="s">
        <v>19393</v>
      </c>
      <c r="AM1336" t="s">
        <v>19394</v>
      </c>
      <c r="AQ1336" t="s">
        <v>19395</v>
      </c>
      <c r="AR1336">
        <v>0</v>
      </c>
      <c r="AS1336" t="s">
        <v>94</v>
      </c>
      <c r="AT1336">
        <v>0</v>
      </c>
      <c r="AU1336">
        <v>0</v>
      </c>
      <c r="AV1336">
        <v>0</v>
      </c>
      <c r="BF1336">
        <v>203</v>
      </c>
      <c r="BJ1336" s="1"/>
    </row>
    <row r="1337" spans="1:62" x14ac:dyDescent="0.25">
      <c r="A1337">
        <v>9271</v>
      </c>
      <c r="B1337" t="s">
        <v>19396</v>
      </c>
      <c r="C1337" t="s">
        <v>19397</v>
      </c>
      <c r="F1337" s="1">
        <v>45289</v>
      </c>
      <c r="G1337" s="1">
        <v>45473</v>
      </c>
      <c r="H1337" t="s">
        <v>615</v>
      </c>
      <c r="I1337" t="s">
        <v>66</v>
      </c>
      <c r="J1337" t="s">
        <v>1680</v>
      </c>
      <c r="K1337" t="s">
        <v>3013</v>
      </c>
      <c r="L1337" t="s">
        <v>3013</v>
      </c>
      <c r="P1337" t="s">
        <v>19398</v>
      </c>
      <c r="Q1337" t="s">
        <v>19399</v>
      </c>
      <c r="R1337" t="s">
        <v>8919</v>
      </c>
      <c r="S1337" t="s">
        <v>19400</v>
      </c>
      <c r="T1337" t="s">
        <v>11361</v>
      </c>
      <c r="U1337" t="s">
        <v>11362</v>
      </c>
      <c r="V1337" t="s">
        <v>9722</v>
      </c>
      <c r="W1337" t="s">
        <v>9723</v>
      </c>
      <c r="X1337" t="s">
        <v>9724</v>
      </c>
      <c r="Y1337" t="s">
        <v>109</v>
      </c>
      <c r="Z1337">
        <v>466</v>
      </c>
      <c r="AA1337" t="s">
        <v>8923</v>
      </c>
      <c r="AB1337" t="s">
        <v>8924</v>
      </c>
      <c r="AC1337" t="s">
        <v>8925</v>
      </c>
      <c r="AD1337" t="s">
        <v>8926</v>
      </c>
      <c r="AE1337" s="4"/>
      <c r="AR1337">
        <v>0</v>
      </c>
      <c r="AS1337" t="s">
        <v>94</v>
      </c>
      <c r="AT1337">
        <v>0</v>
      </c>
      <c r="BF1337">
        <v>1178</v>
      </c>
      <c r="BJ1337" s="1"/>
    </row>
    <row r="1338" spans="1:62" x14ac:dyDescent="0.25">
      <c r="A1338">
        <v>9272</v>
      </c>
      <c r="B1338" t="s">
        <v>19401</v>
      </c>
      <c r="C1338" t="s">
        <v>19402</v>
      </c>
      <c r="D1338" t="s">
        <v>19403</v>
      </c>
      <c r="E1338" t="s">
        <v>19404</v>
      </c>
      <c r="F1338" s="1">
        <v>44918</v>
      </c>
      <c r="G1338" s="1">
        <v>44918</v>
      </c>
      <c r="H1338" t="s">
        <v>615</v>
      </c>
      <c r="I1338" t="s">
        <v>66</v>
      </c>
      <c r="J1338" t="s">
        <v>5920</v>
      </c>
      <c r="K1338" t="s">
        <v>3013</v>
      </c>
      <c r="L1338" t="s">
        <v>3013</v>
      </c>
      <c r="M1338" t="s">
        <v>303</v>
      </c>
      <c r="P1338" t="s">
        <v>13970</v>
      </c>
      <c r="Q1338" t="s">
        <v>13971</v>
      </c>
      <c r="R1338" t="s">
        <v>13972</v>
      </c>
      <c r="S1338" t="s">
        <v>13973</v>
      </c>
      <c r="T1338" t="s">
        <v>9911</v>
      </c>
      <c r="U1338" t="s">
        <v>9912</v>
      </c>
      <c r="V1338" t="s">
        <v>9722</v>
      </c>
      <c r="W1338" t="s">
        <v>9723</v>
      </c>
      <c r="X1338" t="s">
        <v>9724</v>
      </c>
      <c r="Y1338" t="s">
        <v>109</v>
      </c>
      <c r="Z1338">
        <v>486</v>
      </c>
      <c r="AA1338" t="s">
        <v>9202</v>
      </c>
      <c r="AB1338" t="s">
        <v>9203</v>
      </c>
      <c r="AC1338" t="s">
        <v>9204</v>
      </c>
      <c r="AD1338" t="s">
        <v>8926</v>
      </c>
      <c r="AE1338" s="4"/>
      <c r="AR1338">
        <v>0</v>
      </c>
      <c r="AS1338" t="s">
        <v>94</v>
      </c>
      <c r="AT1338">
        <v>0</v>
      </c>
      <c r="BF1338">
        <v>623</v>
      </c>
      <c r="BJ1338" s="1"/>
    </row>
    <row r="1339" spans="1:62" x14ac:dyDescent="0.25">
      <c r="A1339">
        <v>9273</v>
      </c>
      <c r="B1339" t="s">
        <v>19405</v>
      </c>
      <c r="C1339" t="s">
        <v>19406</v>
      </c>
      <c r="D1339" t="s">
        <v>19407</v>
      </c>
      <c r="E1339" t="s">
        <v>19408</v>
      </c>
      <c r="F1339" s="1">
        <v>45292</v>
      </c>
      <c r="G1339" s="1">
        <v>45658</v>
      </c>
      <c r="H1339" t="s">
        <v>615</v>
      </c>
      <c r="I1339" t="s">
        <v>515</v>
      </c>
      <c r="K1339" t="s">
        <v>120</v>
      </c>
      <c r="L1339" t="s">
        <v>69</v>
      </c>
      <c r="M1339" t="s">
        <v>69</v>
      </c>
      <c r="P1339" t="s">
        <v>19409</v>
      </c>
      <c r="Q1339" t="s">
        <v>19410</v>
      </c>
      <c r="R1339" t="s">
        <v>18269</v>
      </c>
      <c r="S1339" t="s">
        <v>19411</v>
      </c>
      <c r="T1339" t="s">
        <v>19412</v>
      </c>
      <c r="U1339" t="s">
        <v>19413</v>
      </c>
      <c r="Z1339">
        <v>487</v>
      </c>
      <c r="AA1339" t="s">
        <v>5301</v>
      </c>
      <c r="AB1339" t="s">
        <v>5302</v>
      </c>
      <c r="AC1339" t="s">
        <v>5303</v>
      </c>
      <c r="AE1339" s="4"/>
      <c r="AR1339">
        <v>0</v>
      </c>
      <c r="AS1339" t="s">
        <v>154</v>
      </c>
      <c r="AT1339">
        <v>3</v>
      </c>
      <c r="BF1339">
        <v>1363</v>
      </c>
      <c r="BJ1339" s="1"/>
    </row>
    <row r="1340" spans="1:62" ht="30" x14ac:dyDescent="0.25">
      <c r="A1340">
        <v>9274</v>
      </c>
      <c r="B1340" t="s">
        <v>19414</v>
      </c>
      <c r="C1340" t="s">
        <v>19415</v>
      </c>
      <c r="D1340" t="s">
        <v>19416</v>
      </c>
      <c r="E1340" t="s">
        <v>19417</v>
      </c>
      <c r="F1340" s="1">
        <v>45777</v>
      </c>
      <c r="G1340" s="1">
        <v>46751</v>
      </c>
      <c r="H1340" t="s">
        <v>615</v>
      </c>
      <c r="I1340" t="s">
        <v>515</v>
      </c>
      <c r="J1340" t="s">
        <v>1804</v>
      </c>
      <c r="K1340" t="s">
        <v>303</v>
      </c>
      <c r="L1340" t="s">
        <v>99</v>
      </c>
      <c r="M1340" t="s">
        <v>69</v>
      </c>
      <c r="N1340" t="s">
        <v>1084</v>
      </c>
      <c r="P1340" t="s">
        <v>1868</v>
      </c>
      <c r="Q1340" t="s">
        <v>1869</v>
      </c>
      <c r="R1340" t="s">
        <v>1703</v>
      </c>
      <c r="S1340" t="s">
        <v>1870</v>
      </c>
      <c r="T1340" t="s">
        <v>1808</v>
      </c>
      <c r="U1340" t="s">
        <v>1809</v>
      </c>
      <c r="V1340" t="s">
        <v>1810</v>
      </c>
      <c r="W1340" t="s">
        <v>1811</v>
      </c>
      <c r="X1340" t="s">
        <v>1812</v>
      </c>
      <c r="Y1340" t="s">
        <v>1755</v>
      </c>
      <c r="Z1340">
        <v>465</v>
      </c>
      <c r="AA1340" t="s">
        <v>1707</v>
      </c>
      <c r="AB1340" t="s">
        <v>1708</v>
      </c>
      <c r="AC1340" t="s">
        <v>1709</v>
      </c>
      <c r="AD1340" t="s">
        <v>1675</v>
      </c>
      <c r="AE1340" s="4" t="s">
        <v>19418</v>
      </c>
      <c r="AH1340" t="s">
        <v>19419</v>
      </c>
      <c r="AI1340" t="s">
        <v>19420</v>
      </c>
      <c r="AJ1340" t="s">
        <v>19421</v>
      </c>
      <c r="AK1340" t="s">
        <v>19422</v>
      </c>
      <c r="AL1340" t="s">
        <v>19423</v>
      </c>
      <c r="AM1340" t="s">
        <v>19424</v>
      </c>
      <c r="AN1340" t="s">
        <v>19425</v>
      </c>
      <c r="AO1340" t="s">
        <v>19426</v>
      </c>
      <c r="AP1340" t="s">
        <v>19427</v>
      </c>
      <c r="AQ1340" t="s">
        <v>19428</v>
      </c>
      <c r="AR1340">
        <v>0.15</v>
      </c>
      <c r="AS1340" t="s">
        <v>94</v>
      </c>
      <c r="AT1340">
        <v>0</v>
      </c>
      <c r="AU1340">
        <v>440757.51365993771</v>
      </c>
      <c r="AV1340">
        <v>117290.46414195477</v>
      </c>
      <c r="AW1340">
        <v>7349.8318399999998</v>
      </c>
      <c r="BF1340">
        <v>2456</v>
      </c>
      <c r="BJ1340" s="1"/>
    </row>
    <row r="1341" spans="1:62" ht="30" x14ac:dyDescent="0.25">
      <c r="A1341">
        <v>9275</v>
      </c>
      <c r="B1341" t="s">
        <v>19429</v>
      </c>
      <c r="C1341" t="s">
        <v>19430</v>
      </c>
      <c r="D1341" t="s">
        <v>19431</v>
      </c>
      <c r="E1341" t="s">
        <v>19432</v>
      </c>
      <c r="F1341" s="1">
        <v>48213</v>
      </c>
      <c r="G1341" s="1">
        <v>48943</v>
      </c>
      <c r="H1341" t="s">
        <v>615</v>
      </c>
      <c r="I1341" t="s">
        <v>515</v>
      </c>
      <c r="J1341" t="s">
        <v>1804</v>
      </c>
      <c r="K1341" t="s">
        <v>69</v>
      </c>
      <c r="L1341" t="s">
        <v>120</v>
      </c>
      <c r="M1341" t="s">
        <v>303</v>
      </c>
      <c r="N1341" t="s">
        <v>1699</v>
      </c>
      <c r="P1341" t="s">
        <v>1868</v>
      </c>
      <c r="Q1341" t="s">
        <v>1869</v>
      </c>
      <c r="R1341" t="s">
        <v>1703</v>
      </c>
      <c r="S1341" t="s">
        <v>1870</v>
      </c>
      <c r="T1341" t="s">
        <v>1808</v>
      </c>
      <c r="U1341" t="s">
        <v>1809</v>
      </c>
      <c r="V1341" t="s">
        <v>1810</v>
      </c>
      <c r="W1341" t="s">
        <v>1811</v>
      </c>
      <c r="X1341" t="s">
        <v>1812</v>
      </c>
      <c r="Y1341" t="s">
        <v>1755</v>
      </c>
      <c r="Z1341">
        <v>465</v>
      </c>
      <c r="AA1341" t="s">
        <v>1707</v>
      </c>
      <c r="AB1341" t="s">
        <v>1708</v>
      </c>
      <c r="AC1341" t="s">
        <v>1709</v>
      </c>
      <c r="AD1341" t="s">
        <v>1675</v>
      </c>
      <c r="AE1341" s="4" t="s">
        <v>19418</v>
      </c>
      <c r="AH1341" t="s">
        <v>19433</v>
      </c>
      <c r="AI1341" t="s">
        <v>19434</v>
      </c>
      <c r="AJ1341" t="s">
        <v>19435</v>
      </c>
      <c r="AK1341" t="s">
        <v>19436</v>
      </c>
      <c r="AL1341" t="s">
        <v>19437</v>
      </c>
      <c r="AM1341" t="s">
        <v>19438</v>
      </c>
      <c r="AN1341" t="s">
        <v>19439</v>
      </c>
      <c r="AO1341" t="s">
        <v>19426</v>
      </c>
      <c r="AP1341" t="s">
        <v>19440</v>
      </c>
      <c r="AQ1341" t="s">
        <v>19441</v>
      </c>
      <c r="AR1341">
        <v>0</v>
      </c>
      <c r="AS1341" t="s">
        <v>154</v>
      </c>
      <c r="AT1341">
        <v>2</v>
      </c>
      <c r="AU1341">
        <v>131933.24517419585</v>
      </c>
      <c r="AV1341">
        <v>4486.1372485746833</v>
      </c>
      <c r="AW1341">
        <v>3536.2065600000001</v>
      </c>
      <c r="BF1341">
        <v>4648</v>
      </c>
      <c r="BJ1341" s="1"/>
    </row>
    <row r="1342" spans="1:62" ht="30.75" x14ac:dyDescent="0.3">
      <c r="A1342">
        <v>9276</v>
      </c>
      <c r="B1342" t="s">
        <v>19442</v>
      </c>
      <c r="C1342" t="s">
        <v>19443</v>
      </c>
      <c r="D1342" t="s">
        <v>19444</v>
      </c>
      <c r="E1342" t="s">
        <v>12255</v>
      </c>
      <c r="F1342" s="1">
        <v>46444</v>
      </c>
      <c r="G1342" s="1">
        <v>47116</v>
      </c>
      <c r="H1342" t="s">
        <v>615</v>
      </c>
      <c r="I1342" t="s">
        <v>66</v>
      </c>
      <c r="K1342" t="s">
        <v>303</v>
      </c>
      <c r="L1342" t="s">
        <v>303</v>
      </c>
      <c r="M1342" t="s">
        <v>120</v>
      </c>
      <c r="P1342" t="s">
        <v>12257</v>
      </c>
      <c r="Q1342" t="s">
        <v>12258</v>
      </c>
      <c r="R1342" t="s">
        <v>1703</v>
      </c>
      <c r="S1342" t="s">
        <v>12259</v>
      </c>
      <c r="T1342" t="s">
        <v>1705</v>
      </c>
      <c r="U1342" t="s">
        <v>1706</v>
      </c>
      <c r="V1342" t="s">
        <v>1668</v>
      </c>
      <c r="W1342" t="s">
        <v>1669</v>
      </c>
      <c r="X1342" t="s">
        <v>1670</v>
      </c>
      <c r="Y1342" t="s">
        <v>1671</v>
      </c>
      <c r="Z1342">
        <v>465</v>
      </c>
      <c r="AA1342" t="s">
        <v>1707</v>
      </c>
      <c r="AB1342" t="s">
        <v>1708</v>
      </c>
      <c r="AC1342" t="s">
        <v>1709</v>
      </c>
      <c r="AD1342" t="s">
        <v>1675</v>
      </c>
      <c r="AE1342" s="4" t="s">
        <v>12260</v>
      </c>
      <c r="AF1342" s="14">
        <v>17000000</v>
      </c>
      <c r="AG1342" s="15" t="s">
        <v>19447</v>
      </c>
      <c r="AH1342" t="s">
        <v>12261</v>
      </c>
      <c r="AI1342" t="s">
        <v>12262</v>
      </c>
      <c r="AJ1342" t="s">
        <v>12263</v>
      </c>
      <c r="AK1342" t="s">
        <v>12264</v>
      </c>
      <c r="AL1342" t="s">
        <v>12265</v>
      </c>
      <c r="AM1342" t="s">
        <v>12266</v>
      </c>
      <c r="AN1342" t="s">
        <v>12267</v>
      </c>
      <c r="AO1342" t="s">
        <v>12268</v>
      </c>
      <c r="AP1342" t="s">
        <v>12269</v>
      </c>
      <c r="AQ1342" t="s">
        <v>12270</v>
      </c>
      <c r="AR1342">
        <v>0.09</v>
      </c>
      <c r="AS1342" t="s">
        <v>154</v>
      </c>
      <c r="AT1342">
        <v>1</v>
      </c>
      <c r="AU1342">
        <v>41520.66469374032</v>
      </c>
      <c r="AV1342">
        <v>8106.3633398871743</v>
      </c>
      <c r="AW1342">
        <v>5511.4069200000004</v>
      </c>
      <c r="BF1342">
        <v>2821</v>
      </c>
      <c r="BJ1342" s="1"/>
    </row>
  </sheetData>
  <conditionalFormatting sqref="AF95:AG95">
    <cfRule type="colorScale" priority="67">
      <colorScale>
        <cfvo type="min"/>
        <cfvo type="percentile" val="50"/>
        <cfvo type="max"/>
        <color rgb="FFF8696B"/>
        <color rgb="FFFCFCFF"/>
        <color rgb="FF63BE7B"/>
      </colorScale>
    </cfRule>
  </conditionalFormatting>
  <conditionalFormatting sqref="AF99:AG99">
    <cfRule type="colorScale" priority="66">
      <colorScale>
        <cfvo type="min"/>
        <cfvo type="percentile" val="50"/>
        <cfvo type="max"/>
        <color rgb="FFF8696B"/>
        <color rgb="FFFCFCFF"/>
        <color rgb="FF63BE7B"/>
      </colorScale>
    </cfRule>
  </conditionalFormatting>
  <conditionalFormatting sqref="AF110:AG110">
    <cfRule type="colorScale" priority="64">
      <colorScale>
        <cfvo type="min"/>
        <cfvo type="percentile" val="50"/>
        <cfvo type="max"/>
        <color rgb="FFF8696B"/>
        <color rgb="FFFCFCFF"/>
        <color rgb="FF63BE7B"/>
      </colorScale>
    </cfRule>
  </conditionalFormatting>
  <conditionalFormatting sqref="AF115:AG115">
    <cfRule type="colorScale" priority="62">
      <colorScale>
        <cfvo type="min"/>
        <cfvo type="percentile" val="50"/>
        <cfvo type="max"/>
        <color rgb="FFF8696B"/>
        <color rgb="FFFCFCFF"/>
        <color rgb="FF63BE7B"/>
      </colorScale>
    </cfRule>
  </conditionalFormatting>
  <conditionalFormatting sqref="AF119:AG119">
    <cfRule type="colorScale" priority="61">
      <colorScale>
        <cfvo type="min"/>
        <cfvo type="percentile" val="50"/>
        <cfvo type="max"/>
        <color rgb="FFF8696B"/>
        <color rgb="FFFCFCFF"/>
        <color rgb="FF63BE7B"/>
      </colorScale>
    </cfRule>
  </conditionalFormatting>
  <conditionalFormatting sqref="AF120:AG120">
    <cfRule type="colorScale" priority="60">
      <colorScale>
        <cfvo type="min"/>
        <cfvo type="percentile" val="50"/>
        <cfvo type="max"/>
        <color rgb="FFF8696B"/>
        <color rgb="FFFCFCFF"/>
        <color rgb="FF63BE7B"/>
      </colorScale>
    </cfRule>
  </conditionalFormatting>
  <conditionalFormatting sqref="AF121:AG121">
    <cfRule type="colorScale" priority="59">
      <colorScale>
        <cfvo type="min"/>
        <cfvo type="percentile" val="50"/>
        <cfvo type="max"/>
        <color rgb="FFF8696B"/>
        <color rgb="FFFCFCFF"/>
        <color rgb="FF63BE7B"/>
      </colorScale>
    </cfRule>
  </conditionalFormatting>
  <conditionalFormatting sqref="AF124:AG124">
    <cfRule type="colorScale" priority="58">
      <colorScale>
        <cfvo type="min"/>
        <cfvo type="percentile" val="50"/>
        <cfvo type="max"/>
        <color rgb="FFF8696B"/>
        <color rgb="FFFCFCFF"/>
        <color rgb="FF63BE7B"/>
      </colorScale>
    </cfRule>
  </conditionalFormatting>
  <conditionalFormatting sqref="AF128:AG128">
    <cfRule type="colorScale" priority="57">
      <colorScale>
        <cfvo type="min"/>
        <cfvo type="percentile" val="50"/>
        <cfvo type="max"/>
        <color rgb="FFF8696B"/>
        <color rgb="FFFCFCFF"/>
        <color rgb="FF63BE7B"/>
      </colorScale>
    </cfRule>
  </conditionalFormatting>
  <conditionalFormatting sqref="AG106">
    <cfRule type="colorScale" priority="65">
      <colorScale>
        <cfvo type="min"/>
        <cfvo type="percentile" val="50"/>
        <cfvo type="max"/>
        <color rgb="FFF8696B"/>
        <color rgb="FFFCFCFF"/>
        <color rgb="FF63BE7B"/>
      </colorScale>
    </cfRule>
  </conditionalFormatting>
  <conditionalFormatting sqref="AG113">
    <cfRule type="colorScale" priority="63">
      <colorScale>
        <cfvo type="min"/>
        <cfvo type="percentile" val="50"/>
        <cfvo type="max"/>
        <color rgb="FFF8696B"/>
        <color rgb="FFFCFCFF"/>
        <color rgb="FF63BE7B"/>
      </colorScale>
    </cfRule>
  </conditionalFormatting>
  <conditionalFormatting sqref="AG130:AG134">
    <cfRule type="colorScale" priority="55">
      <colorScale>
        <cfvo type="min"/>
        <cfvo type="percentile" val="50"/>
        <cfvo type="max"/>
        <color rgb="FFF8696B"/>
        <color rgb="FFFCFCFF"/>
        <color rgb="FF63BE7B"/>
      </colorScale>
    </cfRule>
  </conditionalFormatting>
  <conditionalFormatting sqref="AG135">
    <cfRule type="colorScale" priority="54">
      <colorScale>
        <cfvo type="min"/>
        <cfvo type="percentile" val="50"/>
        <cfvo type="max"/>
        <color rgb="FFF8696B"/>
        <color rgb="FFFCFCFF"/>
        <color rgb="FF63BE7B"/>
      </colorScale>
    </cfRule>
  </conditionalFormatting>
  <conditionalFormatting sqref="AG137">
    <cfRule type="colorScale" priority="53">
      <colorScale>
        <cfvo type="min"/>
        <cfvo type="percentile" val="50"/>
        <cfvo type="max"/>
        <color rgb="FFF8696B"/>
        <color rgb="FFFCFCFF"/>
        <color rgb="FF63BE7B"/>
      </colorScale>
    </cfRule>
  </conditionalFormatting>
  <conditionalFormatting sqref="AG139">
    <cfRule type="colorScale" priority="51">
      <colorScale>
        <cfvo type="min"/>
        <cfvo type="percentile" val="50"/>
        <cfvo type="max"/>
        <color rgb="FFF8696B"/>
        <color rgb="FFFCFCFF"/>
        <color rgb="FF63BE7B"/>
      </colorScale>
    </cfRule>
  </conditionalFormatting>
  <conditionalFormatting sqref="AG140:AG141">
    <cfRule type="colorScale" priority="52">
      <colorScale>
        <cfvo type="min"/>
        <cfvo type="percentile" val="50"/>
        <cfvo type="max"/>
        <color rgb="FFF8696B"/>
        <color rgb="FFFCFCFF"/>
        <color rgb="FF63BE7B"/>
      </colorScale>
    </cfRule>
  </conditionalFormatting>
  <conditionalFormatting sqref="AG144">
    <cfRule type="colorScale" priority="50">
      <colorScale>
        <cfvo type="min"/>
        <cfvo type="percentile" val="50"/>
        <cfvo type="max"/>
        <color rgb="FFF8696B"/>
        <color rgb="FFFCFCFF"/>
        <color rgb="FF63BE7B"/>
      </colorScale>
    </cfRule>
  </conditionalFormatting>
  <conditionalFormatting sqref="AG148">
    <cfRule type="colorScale" priority="48">
      <colorScale>
        <cfvo type="min"/>
        <cfvo type="percentile" val="50"/>
        <cfvo type="max"/>
        <color rgb="FFF8696B"/>
        <color rgb="FFFCFCFF"/>
        <color rgb="FF63BE7B"/>
      </colorScale>
    </cfRule>
  </conditionalFormatting>
  <conditionalFormatting sqref="AG154:AG156">
    <cfRule type="colorScale" priority="47">
      <colorScale>
        <cfvo type="min"/>
        <cfvo type="percentile" val="50"/>
        <cfvo type="max"/>
        <color rgb="FFF8696B"/>
        <color rgb="FFFCFCFF"/>
        <color rgb="FF63BE7B"/>
      </colorScale>
    </cfRule>
  </conditionalFormatting>
  <conditionalFormatting sqref="AG161">
    <cfRule type="colorScale" priority="46">
      <colorScale>
        <cfvo type="min"/>
        <cfvo type="percentile" val="50"/>
        <cfvo type="max"/>
        <color rgb="FFF8696B"/>
        <color rgb="FFFCFCFF"/>
        <color rgb="FF63BE7B"/>
      </colorScale>
    </cfRule>
  </conditionalFormatting>
  <conditionalFormatting sqref="AG165">
    <cfRule type="colorScale" priority="45">
      <colorScale>
        <cfvo type="min"/>
        <cfvo type="percentile" val="50"/>
        <cfvo type="max"/>
        <color rgb="FFF8696B"/>
        <color rgb="FFFCFCFF"/>
        <color rgb="FF63BE7B"/>
      </colorScale>
    </cfRule>
  </conditionalFormatting>
  <conditionalFormatting sqref="AG168:AG170">
    <cfRule type="colorScale" priority="44">
      <colorScale>
        <cfvo type="min"/>
        <cfvo type="percentile" val="50"/>
        <cfvo type="max"/>
        <color rgb="FFF8696B"/>
        <color rgb="FFFCFCFF"/>
        <color rgb="FF63BE7B"/>
      </colorScale>
    </cfRule>
  </conditionalFormatting>
  <conditionalFormatting sqref="AG172">
    <cfRule type="colorScale" priority="43">
      <colorScale>
        <cfvo type="min"/>
        <cfvo type="percentile" val="50"/>
        <cfvo type="max"/>
        <color rgb="FFF8696B"/>
        <color rgb="FFFCFCFF"/>
        <color rgb="FF63BE7B"/>
      </colorScale>
    </cfRule>
  </conditionalFormatting>
  <conditionalFormatting sqref="AG174">
    <cfRule type="colorScale" priority="42">
      <colorScale>
        <cfvo type="min"/>
        <cfvo type="percentile" val="50"/>
        <cfvo type="max"/>
        <color rgb="FFF8696B"/>
        <color rgb="FFFCFCFF"/>
        <color rgb="FF63BE7B"/>
      </colorScale>
    </cfRule>
  </conditionalFormatting>
  <conditionalFormatting sqref="AG177:AG178 AG175">
    <cfRule type="colorScale" priority="68">
      <colorScale>
        <cfvo type="min"/>
        <cfvo type="percentile" val="50"/>
        <cfvo type="max"/>
        <color rgb="FFF8696B"/>
        <color rgb="FFFCFCFF"/>
        <color rgb="FF63BE7B"/>
      </colorScale>
    </cfRule>
  </conditionalFormatting>
  <conditionalFormatting sqref="AG179">
    <cfRule type="colorScale" priority="40">
      <colorScale>
        <cfvo type="min"/>
        <cfvo type="percentile" val="50"/>
        <cfvo type="max"/>
        <color rgb="FFF8696B"/>
        <color rgb="FFFCFCFF"/>
        <color rgb="FF63BE7B"/>
      </colorScale>
    </cfRule>
  </conditionalFormatting>
  <conditionalFormatting sqref="AG180:AG182">
    <cfRule type="colorScale" priority="39">
      <colorScale>
        <cfvo type="min"/>
        <cfvo type="percentile" val="50"/>
        <cfvo type="max"/>
        <color rgb="FFF8696B"/>
        <color rgb="FFFCFCFF"/>
        <color rgb="FF63BE7B"/>
      </colorScale>
    </cfRule>
  </conditionalFormatting>
  <conditionalFormatting sqref="AG185:AG194">
    <cfRule type="colorScale" priority="38">
      <colorScale>
        <cfvo type="min"/>
        <cfvo type="percentile" val="50"/>
        <cfvo type="max"/>
        <color rgb="FFF8696B"/>
        <color rgb="FFFCFCFF"/>
        <color rgb="FF63BE7B"/>
      </colorScale>
    </cfRule>
  </conditionalFormatting>
  <conditionalFormatting sqref="AG196">
    <cfRule type="colorScale" priority="37">
      <colorScale>
        <cfvo type="min"/>
        <cfvo type="percentile" val="50"/>
        <cfvo type="max"/>
        <color rgb="FFF8696B"/>
        <color rgb="FFFCFCFF"/>
        <color rgb="FF63BE7B"/>
      </colorScale>
    </cfRule>
  </conditionalFormatting>
  <conditionalFormatting sqref="AG198:AG200">
    <cfRule type="colorScale" priority="36">
      <colorScale>
        <cfvo type="min"/>
        <cfvo type="percentile" val="50"/>
        <cfvo type="max"/>
        <color rgb="FFF8696B"/>
        <color rgb="FFFCFCFF"/>
        <color rgb="FF63BE7B"/>
      </colorScale>
    </cfRule>
  </conditionalFormatting>
  <conditionalFormatting sqref="AG201:AG204">
    <cfRule type="colorScale" priority="35">
      <colorScale>
        <cfvo type="min"/>
        <cfvo type="percentile" val="50"/>
        <cfvo type="max"/>
        <color rgb="FFF8696B"/>
        <color rgb="FFFCFCFF"/>
        <color rgb="FF63BE7B"/>
      </colorScale>
    </cfRule>
  </conditionalFormatting>
  <conditionalFormatting sqref="AG205">
    <cfRule type="colorScale" priority="34">
      <colorScale>
        <cfvo type="min"/>
        <cfvo type="percentile" val="50"/>
        <cfvo type="max"/>
        <color rgb="FFF8696B"/>
        <color rgb="FFFCFCFF"/>
        <color rgb="FF63BE7B"/>
      </colorScale>
    </cfRule>
  </conditionalFormatting>
  <conditionalFormatting sqref="AG207:AG208">
    <cfRule type="colorScale" priority="33">
      <colorScale>
        <cfvo type="min"/>
        <cfvo type="percentile" val="50"/>
        <cfvo type="max"/>
        <color rgb="FFF8696B"/>
        <color rgb="FFFCFCFF"/>
        <color rgb="FF63BE7B"/>
      </colorScale>
    </cfRule>
  </conditionalFormatting>
  <conditionalFormatting sqref="AG210">
    <cfRule type="colorScale" priority="32">
      <colorScale>
        <cfvo type="min"/>
        <cfvo type="percentile" val="50"/>
        <cfvo type="max"/>
        <color rgb="FFF8696B"/>
        <color rgb="FFFCFCFF"/>
        <color rgb="FF63BE7B"/>
      </colorScale>
    </cfRule>
  </conditionalFormatting>
  <conditionalFormatting sqref="AG212:AG215">
    <cfRule type="colorScale" priority="31">
      <colorScale>
        <cfvo type="min"/>
        <cfvo type="percentile" val="50"/>
        <cfvo type="max"/>
        <color rgb="FFF8696B"/>
        <color rgb="FFFCFCFF"/>
        <color rgb="FF63BE7B"/>
      </colorScale>
    </cfRule>
  </conditionalFormatting>
  <conditionalFormatting sqref="AG216">
    <cfRule type="colorScale" priority="30">
      <colorScale>
        <cfvo type="min"/>
        <cfvo type="percentile" val="50"/>
        <cfvo type="max"/>
        <color rgb="FFF8696B"/>
        <color rgb="FFFCFCFF"/>
        <color rgb="FF63BE7B"/>
      </colorScale>
    </cfRule>
  </conditionalFormatting>
  <conditionalFormatting sqref="AG217:AG218">
    <cfRule type="colorScale" priority="29">
      <colorScale>
        <cfvo type="min"/>
        <cfvo type="percentile" val="50"/>
        <cfvo type="max"/>
        <color rgb="FFF8696B"/>
        <color rgb="FFFCFCFF"/>
        <color rgb="FF63BE7B"/>
      </colorScale>
    </cfRule>
  </conditionalFormatting>
  <conditionalFormatting sqref="AG225:AG226">
    <cfRule type="colorScale" priority="28">
      <colorScale>
        <cfvo type="min"/>
        <cfvo type="percentile" val="50"/>
        <cfvo type="max"/>
        <color rgb="FFF8696B"/>
        <color rgb="FFFCFCFF"/>
        <color rgb="FF63BE7B"/>
      </colorScale>
    </cfRule>
  </conditionalFormatting>
  <conditionalFormatting sqref="AG230">
    <cfRule type="colorScale" priority="27">
      <colorScale>
        <cfvo type="min"/>
        <cfvo type="percentile" val="50"/>
        <cfvo type="max"/>
        <color rgb="FFF8696B"/>
        <color rgb="FFFCFCFF"/>
        <color rgb="FF63BE7B"/>
      </colorScale>
    </cfRule>
  </conditionalFormatting>
  <conditionalFormatting sqref="AG234">
    <cfRule type="colorScale" priority="26">
      <colorScale>
        <cfvo type="min"/>
        <cfvo type="percentile" val="50"/>
        <cfvo type="max"/>
        <color rgb="FFF8696B"/>
        <color rgb="FFFCFCFF"/>
        <color rgb="FF63BE7B"/>
      </colorScale>
    </cfRule>
  </conditionalFormatting>
  <conditionalFormatting sqref="AG235:AG240">
    <cfRule type="colorScale" priority="25">
      <colorScale>
        <cfvo type="min"/>
        <cfvo type="percentile" val="50"/>
        <cfvo type="max"/>
        <color rgb="FFF8696B"/>
        <color rgb="FFFCFCFF"/>
        <color rgb="FF63BE7B"/>
      </colorScale>
    </cfRule>
  </conditionalFormatting>
  <conditionalFormatting sqref="AG243:AG244">
    <cfRule type="colorScale" priority="24">
      <colorScale>
        <cfvo type="min"/>
        <cfvo type="percentile" val="50"/>
        <cfvo type="max"/>
        <color rgb="FFF8696B"/>
        <color rgb="FFFCFCFF"/>
        <color rgb="FF63BE7B"/>
      </colorScale>
    </cfRule>
  </conditionalFormatting>
  <conditionalFormatting sqref="AG246">
    <cfRule type="colorScale" priority="23">
      <colorScale>
        <cfvo type="min"/>
        <cfvo type="percentile" val="50"/>
        <cfvo type="max"/>
        <color rgb="FFF8696B"/>
        <color rgb="FFFCFCFF"/>
        <color rgb="FF63BE7B"/>
      </colorScale>
    </cfRule>
  </conditionalFormatting>
  <conditionalFormatting sqref="AG251">
    <cfRule type="colorScale" priority="22">
      <colorScale>
        <cfvo type="min"/>
        <cfvo type="percentile" val="50"/>
        <cfvo type="max"/>
        <color rgb="FFF8696B"/>
        <color rgb="FFFCFCFF"/>
        <color rgb="FF63BE7B"/>
      </colorScale>
    </cfRule>
  </conditionalFormatting>
  <conditionalFormatting sqref="AG252:AG258">
    <cfRule type="colorScale" priority="21">
      <colorScale>
        <cfvo type="min"/>
        <cfvo type="percentile" val="50"/>
        <cfvo type="max"/>
        <color rgb="FFF8696B"/>
        <color rgb="FFFCFCFF"/>
        <color rgb="FF63BE7B"/>
      </colorScale>
    </cfRule>
  </conditionalFormatting>
  <conditionalFormatting sqref="AG262">
    <cfRule type="colorScale" priority="20">
      <colorScale>
        <cfvo type="min"/>
        <cfvo type="percentile" val="50"/>
        <cfvo type="max"/>
        <color rgb="FFF8696B"/>
        <color rgb="FFFCFCFF"/>
        <color rgb="FF63BE7B"/>
      </colorScale>
    </cfRule>
  </conditionalFormatting>
  <conditionalFormatting sqref="AG267">
    <cfRule type="colorScale" priority="18">
      <colorScale>
        <cfvo type="min"/>
        <cfvo type="percentile" val="50"/>
        <cfvo type="max"/>
        <color rgb="FFF8696B"/>
        <color rgb="FFFCFCFF"/>
        <color rgb="FF63BE7B"/>
      </colorScale>
    </cfRule>
  </conditionalFormatting>
  <conditionalFormatting sqref="AG272:AG273">
    <cfRule type="colorScale" priority="17">
      <colorScale>
        <cfvo type="min"/>
        <cfvo type="percentile" val="50"/>
        <cfvo type="max"/>
        <color rgb="FFF8696B"/>
        <color rgb="FFFCFCFF"/>
        <color rgb="FF63BE7B"/>
      </colorScale>
    </cfRule>
  </conditionalFormatting>
  <conditionalFormatting sqref="AG276">
    <cfRule type="colorScale" priority="16">
      <colorScale>
        <cfvo type="min"/>
        <cfvo type="percentile" val="50"/>
        <cfvo type="max"/>
        <color rgb="FFF8696B"/>
        <color rgb="FFFCFCFF"/>
        <color rgb="FF63BE7B"/>
      </colorScale>
    </cfRule>
  </conditionalFormatting>
  <conditionalFormatting sqref="AG277">
    <cfRule type="colorScale" priority="15">
      <colorScale>
        <cfvo type="min"/>
        <cfvo type="percentile" val="50"/>
        <cfvo type="max"/>
        <color rgb="FFF8696B"/>
        <color rgb="FFFCFCFF"/>
        <color rgb="FF63BE7B"/>
      </colorScale>
    </cfRule>
  </conditionalFormatting>
  <conditionalFormatting sqref="AG281">
    <cfRule type="colorScale" priority="14">
      <colorScale>
        <cfvo type="min"/>
        <cfvo type="percentile" val="50"/>
        <cfvo type="max"/>
        <color rgb="FFF8696B"/>
        <color rgb="FFFCFCFF"/>
        <color rgb="FF63BE7B"/>
      </colorScale>
    </cfRule>
  </conditionalFormatting>
  <conditionalFormatting sqref="AG282">
    <cfRule type="colorScale" priority="13">
      <colorScale>
        <cfvo type="min"/>
        <cfvo type="percentile" val="50"/>
        <cfvo type="max"/>
        <color rgb="FFF8696B"/>
        <color rgb="FFFCFCFF"/>
        <color rgb="FF63BE7B"/>
      </colorScale>
    </cfRule>
  </conditionalFormatting>
  <conditionalFormatting sqref="AG285">
    <cfRule type="colorScale" priority="12">
      <colorScale>
        <cfvo type="min"/>
        <cfvo type="percentile" val="50"/>
        <cfvo type="max"/>
        <color rgb="FFF8696B"/>
        <color rgb="FFFCFCFF"/>
        <color rgb="FF63BE7B"/>
      </colorScale>
    </cfRule>
  </conditionalFormatting>
  <conditionalFormatting sqref="AG287:AG289">
    <cfRule type="colorScale" priority="11">
      <colorScale>
        <cfvo type="min"/>
        <cfvo type="percentile" val="50"/>
        <cfvo type="max"/>
        <color rgb="FFF8696B"/>
        <color rgb="FFFCFCFF"/>
        <color rgb="FF63BE7B"/>
      </colorScale>
    </cfRule>
  </conditionalFormatting>
  <conditionalFormatting sqref="AG297">
    <cfRule type="colorScale" priority="10">
      <colorScale>
        <cfvo type="min"/>
        <cfvo type="percentile" val="50"/>
        <cfvo type="max"/>
        <color rgb="FFF8696B"/>
        <color rgb="FFFCFCFF"/>
        <color rgb="FF63BE7B"/>
      </colorScale>
    </cfRule>
  </conditionalFormatting>
  <conditionalFormatting sqref="AG298">
    <cfRule type="colorScale" priority="9">
      <colorScale>
        <cfvo type="min"/>
        <cfvo type="percentile" val="50"/>
        <cfvo type="max"/>
        <color rgb="FFF8696B"/>
        <color rgb="FFFCFCFF"/>
        <color rgb="FF63BE7B"/>
      </colorScale>
    </cfRule>
  </conditionalFormatting>
  <conditionalFormatting sqref="AG299">
    <cfRule type="colorScale" priority="8">
      <colorScale>
        <cfvo type="min"/>
        <cfvo type="percentile" val="50"/>
        <cfvo type="max"/>
        <color rgb="FFF8696B"/>
        <color rgb="FFFCFCFF"/>
        <color rgb="FF63BE7B"/>
      </colorScale>
    </cfRule>
  </conditionalFormatting>
  <conditionalFormatting sqref="AG302">
    <cfRule type="colorScale" priority="7">
      <colorScale>
        <cfvo type="min"/>
        <cfvo type="percentile" val="50"/>
        <cfvo type="max"/>
        <color rgb="FFF8696B"/>
        <color rgb="FFFCFCFF"/>
        <color rgb="FF63BE7B"/>
      </colorScale>
    </cfRule>
  </conditionalFormatting>
  <conditionalFormatting sqref="AG304">
    <cfRule type="colorScale" priority="6">
      <colorScale>
        <cfvo type="min"/>
        <cfvo type="percentile" val="50"/>
        <cfvo type="max"/>
        <color rgb="FFF8696B"/>
        <color rgb="FFFCFCFF"/>
        <color rgb="FF63BE7B"/>
      </colorScale>
    </cfRule>
  </conditionalFormatting>
  <conditionalFormatting sqref="AG313">
    <cfRule type="colorScale" priority="3">
      <colorScale>
        <cfvo type="min"/>
        <cfvo type="percentile" val="50"/>
        <cfvo type="max"/>
        <color rgb="FFF8696B"/>
        <color rgb="FFFCFCFF"/>
        <color rgb="FF63BE7B"/>
      </colorScale>
    </cfRule>
  </conditionalFormatting>
  <conditionalFormatting sqref="AG315:AG316">
    <cfRule type="colorScale" priority="2">
      <colorScale>
        <cfvo type="min"/>
        <cfvo type="percentile" val="50"/>
        <cfvo type="max"/>
        <color rgb="FFF8696B"/>
        <color rgb="FFFCFCFF"/>
        <color rgb="FF63BE7B"/>
      </colorScale>
    </cfRule>
  </conditionalFormatting>
  <conditionalFormatting sqref="AG338">
    <cfRule type="colorScale" priority="1">
      <colorScale>
        <cfvo type="min"/>
        <cfvo type="percentile" val="50"/>
        <cfvo type="max"/>
        <color rgb="FFF8696B"/>
        <color rgb="FFFCFCFF"/>
        <color rgb="FF63BE7B"/>
      </colorScale>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B264-E710-491B-9E98-567FD447A143}">
  <dimension ref="C14:C21"/>
  <sheetViews>
    <sheetView topLeftCell="A3" workbookViewId="0">
      <selection activeCell="C21" sqref="C21"/>
    </sheetView>
  </sheetViews>
  <sheetFormatPr defaultRowHeight="15" x14ac:dyDescent="0.25"/>
  <cols>
    <col min="3" max="3" width="11.7109375" bestFit="1" customWidth="1"/>
  </cols>
  <sheetData>
    <row r="14" spans="3:3" x14ac:dyDescent="0.25">
      <c r="C14" s="5">
        <v>560228.97</v>
      </c>
    </row>
    <row r="15" spans="3:3" x14ac:dyDescent="0.25">
      <c r="C15" s="5">
        <v>2593803.2999999998</v>
      </c>
    </row>
    <row r="16" spans="3:3" x14ac:dyDescent="0.25">
      <c r="C16" s="5">
        <v>1589561.26</v>
      </c>
    </row>
    <row r="17" spans="3:3" x14ac:dyDescent="0.25">
      <c r="C17" s="5">
        <v>2066662.99</v>
      </c>
    </row>
    <row r="18" spans="3:3" x14ac:dyDescent="0.25">
      <c r="C18" s="5">
        <v>2541915.62</v>
      </c>
    </row>
    <row r="19" spans="3:3" x14ac:dyDescent="0.25">
      <c r="C19" s="5" t="s">
        <v>19454</v>
      </c>
    </row>
    <row r="20" spans="3:3" x14ac:dyDescent="0.25">
      <c r="C20" s="5">
        <f>SUM(C14:C19)</f>
        <v>9352172.1400000006</v>
      </c>
    </row>
    <row r="21" spans="3:3" x14ac:dyDescent="0.25">
      <c r="C21">
        <v>9352172.1400000006</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C94C22-37B3-40BA-AABD-C8021353DB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VW_ENTREGA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Alexandre Ferreira Gama</dc:creator>
  <cp:lastModifiedBy>Patrick Franco Alves</cp:lastModifiedBy>
  <dcterms:created xsi:type="dcterms:W3CDTF">2021-04-09T18:03:36Z</dcterms:created>
  <dcterms:modified xsi:type="dcterms:W3CDTF">2025-03-27T03:22:03Z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59b2e0-2ec4-47e6-afc1-6e3f8b684f6a_Enabled">
    <vt:lpwstr>true</vt:lpwstr>
  </property>
  <property fmtid="{D5CDD505-2E9C-101B-9397-08002B2CF9AE}" pid="3" name="MSIP_Label_6459b2e0-2ec4-47e6-afc1-6e3f8b684f6a_SetDate">
    <vt:lpwstr>2025-03-18T01:29:30Z</vt:lpwstr>
  </property>
  <property fmtid="{D5CDD505-2E9C-101B-9397-08002B2CF9AE}" pid="4" name="MSIP_Label_6459b2e0-2ec4-47e6-afc1-6e3f8b684f6a_Method">
    <vt:lpwstr>Privileged</vt:lpwstr>
  </property>
  <property fmtid="{D5CDD505-2E9C-101B-9397-08002B2CF9AE}" pid="5" name="MSIP_Label_6459b2e0-2ec4-47e6-afc1-6e3f8b684f6a_Name">
    <vt:lpwstr>6459b2e0-2ec4-47e6-afc1-6e3f8b684f6a</vt:lpwstr>
  </property>
  <property fmtid="{D5CDD505-2E9C-101B-9397-08002B2CF9AE}" pid="6" name="MSIP_Label_6459b2e0-2ec4-47e6-afc1-6e3f8b684f6a_SiteId">
    <vt:lpwstr>b417b620-2ae9-4a83-ab6c-7fbd828bda1d</vt:lpwstr>
  </property>
  <property fmtid="{D5CDD505-2E9C-101B-9397-08002B2CF9AE}" pid="7" name="MSIP_Label_6459b2e0-2ec4-47e6-afc1-6e3f8b684f6a_ActionId">
    <vt:lpwstr>6d9a3f58-fa43-4638-a6bd-9efae578763c</vt:lpwstr>
  </property>
  <property fmtid="{D5CDD505-2E9C-101B-9397-08002B2CF9AE}" pid="8" name="MSIP_Label_6459b2e0-2ec4-47e6-afc1-6e3f8b684f6a_ContentBits">
    <vt:lpwstr>0</vt:lpwstr>
  </property>
  <property fmtid="{D5CDD505-2E9C-101B-9397-08002B2CF9AE}" pid="9" name="MSIP_Label_6459b2e0-2ec4-47e6-afc1-6e3f8b684f6a_Tag">
    <vt:lpwstr>10, 0, 1, 1</vt:lpwstr>
  </property>
</Properties>
</file>