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mhow\OneDrive\Desktop\Fantasy_Book\"/>
    </mc:Choice>
  </mc:AlternateContent>
  <xr:revisionPtr revIDLastSave="0" documentId="8_{A0F3FA7C-9CAD-4813-8608-B9033749515F}" xr6:coauthVersionLast="47" xr6:coauthVersionMax="47" xr10:uidLastSave="{00000000-0000-0000-0000-000000000000}"/>
  <bookViews>
    <workbookView xWindow="28680" yWindow="-120" windowWidth="29040" windowHeight="16440" activeTab="7" xr2:uid="{00000000-000D-0000-FFFF-FFFF00000000}"/>
  </bookViews>
  <sheets>
    <sheet name="README_FILE" sheetId="7" r:id="rId1"/>
    <sheet name="Week 1 " sheetId="3" r:id="rId2"/>
    <sheet name="Week 2" sheetId="4" r:id="rId3"/>
    <sheet name="Week 3" sheetId="5" r:id="rId4"/>
    <sheet name="Week 4" sheetId="6" r:id="rId5"/>
    <sheet name="Week 5" sheetId="8" r:id="rId6"/>
    <sheet name="Week 6" sheetId="9" r:id="rId7"/>
    <sheet name="Week 7" sheetId="10" r:id="rId8"/>
    <sheet name="2023-24 Offical NHL Schedule" sheetId="1" r:id="rId9"/>
  </sheets>
  <definedNames>
    <definedName name="_xlnm._FilterDatabase" localSheetId="8" hidden="1">'2023-24 Offical NHL Schedule'!$A$1:$F$1313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0" l="1" a="1"/>
  <c r="M30" i="10" s="1"/>
  <c r="S8" i="9" a="1"/>
  <c r="S8" i="9" s="1"/>
  <c r="S9" i="9" a="1"/>
  <c r="S9" i="9" s="1"/>
  <c r="S10" i="9" a="1"/>
  <c r="S10" i="9" s="1"/>
  <c r="S11" i="9" a="1"/>
  <c r="S11" i="9" s="1"/>
  <c r="S12" i="9" a="1"/>
  <c r="S12" i="9"/>
  <c r="S13" i="9" a="1"/>
  <c r="S13" i="9"/>
  <c r="S14" i="9" a="1"/>
  <c r="S14" i="9"/>
  <c r="S15" i="9" a="1"/>
  <c r="S15" i="9"/>
  <c r="S16" i="9" a="1"/>
  <c r="S16" i="9" s="1"/>
  <c r="S17" i="9" a="1"/>
  <c r="S17" i="9" s="1"/>
  <c r="S18" i="9" a="1"/>
  <c r="S18" i="9"/>
  <c r="S19" i="9" a="1"/>
  <c r="S19" i="9"/>
  <c r="S20" i="9" a="1"/>
  <c r="S20" i="9"/>
  <c r="S21" i="9" a="1"/>
  <c r="S21" i="9"/>
  <c r="S22" i="9" a="1"/>
  <c r="S22" i="9"/>
  <c r="S23" i="9" a="1"/>
  <c r="S23" i="9"/>
  <c r="S24" i="9" a="1"/>
  <c r="S24" i="9" s="1"/>
  <c r="S25" i="9" a="1"/>
  <c r="S25" i="9" s="1"/>
  <c r="S26" i="9" a="1"/>
  <c r="S26" i="9"/>
  <c r="S27" i="9" a="1"/>
  <c r="S27" i="9"/>
  <c r="S28" i="9" a="1"/>
  <c r="S28" i="9"/>
  <c r="S29" i="9" a="1"/>
  <c r="S29" i="9"/>
  <c r="S30" i="9" a="1"/>
  <c r="S30" i="9"/>
  <c r="R8" i="9" a="1"/>
  <c r="R8" i="9" s="1"/>
  <c r="R9" i="9" a="1"/>
  <c r="R9" i="9" s="1"/>
  <c r="R10" i="9" a="1"/>
  <c r="R10" i="9"/>
  <c r="R11" i="9" a="1"/>
  <c r="R11" i="9"/>
  <c r="R12" i="9" a="1"/>
  <c r="R12" i="9"/>
  <c r="R13" i="9" a="1"/>
  <c r="R13" i="9"/>
  <c r="R14" i="9" a="1"/>
  <c r="R14" i="9"/>
  <c r="R15" i="9" a="1"/>
  <c r="R15" i="9"/>
  <c r="R16" i="9" a="1"/>
  <c r="R16" i="9" s="1"/>
  <c r="R17" i="9" a="1"/>
  <c r="R17" i="9" s="1"/>
  <c r="R18" i="9" a="1"/>
  <c r="R18" i="9"/>
  <c r="R19" i="9" a="1"/>
  <c r="R19" i="9"/>
  <c r="R20" i="9" a="1"/>
  <c r="R20" i="9"/>
  <c r="R21" i="9" a="1"/>
  <c r="R21" i="9"/>
  <c r="R22" i="9" a="1"/>
  <c r="R22" i="9"/>
  <c r="R23" i="9" a="1"/>
  <c r="R23" i="9"/>
  <c r="R24" i="9" a="1"/>
  <c r="R24" i="9" s="1"/>
  <c r="R25" i="9" a="1"/>
  <c r="R25" i="9" s="1"/>
  <c r="R26" i="9" a="1"/>
  <c r="R26" i="9"/>
  <c r="R27" i="9" a="1"/>
  <c r="R27" i="9"/>
  <c r="R28" i="9" a="1"/>
  <c r="R28" i="9"/>
  <c r="R29" i="9" a="1"/>
  <c r="R29" i="9"/>
  <c r="R30" i="9" a="1"/>
  <c r="R30" i="9"/>
  <c r="Q8" i="9" a="1"/>
  <c r="Q8" i="9" s="1"/>
  <c r="Q9" i="9" a="1"/>
  <c r="Q9" i="9" s="1"/>
  <c r="Q10" i="9" a="1"/>
  <c r="Q10" i="9" s="1"/>
  <c r="Q11" i="9" a="1"/>
  <c r="Q11" i="9"/>
  <c r="Q12" i="9" a="1"/>
  <c r="Q12" i="9"/>
  <c r="Q13" i="9" a="1"/>
  <c r="Q13" i="9"/>
  <c r="Q14" i="9" a="1"/>
  <c r="Q14" i="9"/>
  <c r="Q15" i="9" a="1"/>
  <c r="Q15" i="9"/>
  <c r="Q16" i="9" a="1"/>
  <c r="Q16" i="9" s="1"/>
  <c r="Q17" i="9" a="1"/>
  <c r="Q17" i="9" s="1"/>
  <c r="Q18" i="9" a="1"/>
  <c r="Q18" i="9"/>
  <c r="Q19" i="9" a="1"/>
  <c r="Q19" i="9"/>
  <c r="Q20" i="9" a="1"/>
  <c r="Q20" i="9"/>
  <c r="Q21" i="9" a="1"/>
  <c r="Q21" i="9"/>
  <c r="Q22" i="9" a="1"/>
  <c r="Q22" i="9"/>
  <c r="Q23" i="9" a="1"/>
  <c r="Q23" i="9"/>
  <c r="Q24" i="9" a="1"/>
  <c r="Q24" i="9" s="1"/>
  <c r="Q25" i="9" a="1"/>
  <c r="Q25" i="9" s="1"/>
  <c r="Q26" i="9" a="1"/>
  <c r="Q26" i="9"/>
  <c r="Q27" i="9" a="1"/>
  <c r="Q27" i="9" s="1"/>
  <c r="Q28" i="9" a="1"/>
  <c r="Q28" i="9"/>
  <c r="Q29" i="9" a="1"/>
  <c r="Q29" i="9"/>
  <c r="Q30" i="9" a="1"/>
  <c r="Q30" i="9"/>
  <c r="P8" i="9" a="1"/>
  <c r="P8" i="9" s="1"/>
  <c r="P9" i="9" a="1"/>
  <c r="P9" i="9" s="1"/>
  <c r="P10" i="9" a="1"/>
  <c r="P10" i="9"/>
  <c r="P11" i="9" a="1"/>
  <c r="P11" i="9"/>
  <c r="P12" i="9" a="1"/>
  <c r="P12" i="9"/>
  <c r="P13" i="9" a="1"/>
  <c r="P13" i="9"/>
  <c r="P14" i="9" a="1"/>
  <c r="P14" i="9"/>
  <c r="P15" i="9" a="1"/>
  <c r="P15" i="9"/>
  <c r="P16" i="9" a="1"/>
  <c r="P16" i="9" s="1"/>
  <c r="P17" i="9" a="1"/>
  <c r="P17" i="9" s="1"/>
  <c r="P18" i="9" a="1"/>
  <c r="P18" i="9"/>
  <c r="P19" i="9" a="1"/>
  <c r="P19" i="9"/>
  <c r="P20" i="9" a="1"/>
  <c r="P20" i="9"/>
  <c r="P21" i="9" a="1"/>
  <c r="P21" i="9"/>
  <c r="P22" i="9" a="1"/>
  <c r="P22" i="9"/>
  <c r="P23" i="9" a="1"/>
  <c r="P23" i="9"/>
  <c r="P24" i="9" a="1"/>
  <c r="P24" i="9" s="1"/>
  <c r="P25" i="9" a="1"/>
  <c r="P25" i="9" s="1"/>
  <c r="P26" i="9" a="1"/>
  <c r="P26" i="9" s="1"/>
  <c r="P27" i="9" a="1"/>
  <c r="P27" i="9"/>
  <c r="P28" i="9" a="1"/>
  <c r="P28" i="9"/>
  <c r="P29" i="9" a="1"/>
  <c r="P29" i="9"/>
  <c r="P30" i="9" a="1"/>
  <c r="P30" i="9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/>
  <c r="O14" i="9" a="1"/>
  <c r="O14" i="9"/>
  <c r="O15" i="9" a="1"/>
  <c r="O15" i="9"/>
  <c r="O16" i="9" a="1"/>
  <c r="O16" i="9" s="1"/>
  <c r="O17" i="9" a="1"/>
  <c r="O17" i="9" s="1"/>
  <c r="O18" i="9" a="1"/>
  <c r="O18" i="9"/>
  <c r="O19" i="9" a="1"/>
  <c r="O19" i="9"/>
  <c r="O20" i="9" a="1"/>
  <c r="O20" i="9"/>
  <c r="O21" i="9" a="1"/>
  <c r="O21" i="9"/>
  <c r="O22" i="9" a="1"/>
  <c r="O22" i="9"/>
  <c r="O23" i="9" a="1"/>
  <c r="O23" i="9"/>
  <c r="O24" i="9" a="1"/>
  <c r="O24" i="9" s="1"/>
  <c r="O25" i="9" a="1"/>
  <c r="O25" i="9" s="1"/>
  <c r="O26" i="9" a="1"/>
  <c r="O26" i="9"/>
  <c r="O27" i="9" a="1"/>
  <c r="O27" i="9"/>
  <c r="O28" i="9" a="1"/>
  <c r="O28" i="9"/>
  <c r="O29" i="9" a="1"/>
  <c r="O29" i="9"/>
  <c r="O30" i="9" a="1"/>
  <c r="O30" i="9"/>
  <c r="N8" i="9" a="1"/>
  <c r="N8" i="9" s="1"/>
  <c r="N9" i="9" a="1"/>
  <c r="N9" i="9" s="1"/>
  <c r="N10" i="9" a="1"/>
  <c r="N10" i="9"/>
  <c r="N11" i="9" a="1"/>
  <c r="N11" i="9" s="1"/>
  <c r="N12" i="9" a="1"/>
  <c r="N12" i="9"/>
  <c r="N13" i="9" a="1"/>
  <c r="N13" i="9"/>
  <c r="N14" i="9" a="1"/>
  <c r="N14" i="9"/>
  <c r="N15" i="9" a="1"/>
  <c r="N15" i="9"/>
  <c r="N16" i="9" a="1"/>
  <c r="N16" i="9" s="1"/>
  <c r="N17" i="9" a="1"/>
  <c r="N17" i="9" s="1"/>
  <c r="N18" i="9" a="1"/>
  <c r="N18" i="9"/>
  <c r="N19" i="9" a="1"/>
  <c r="N19" i="9"/>
  <c r="N20" i="9" a="1"/>
  <c r="N20" i="9"/>
  <c r="N21" i="9" a="1"/>
  <c r="N21" i="9"/>
  <c r="N22" i="9" a="1"/>
  <c r="N22" i="9"/>
  <c r="N23" i="9" a="1"/>
  <c r="N23" i="9"/>
  <c r="N24" i="9" a="1"/>
  <c r="N24" i="9" s="1"/>
  <c r="N25" i="9" a="1"/>
  <c r="N25" i="9" s="1"/>
  <c r="N26" i="9" a="1"/>
  <c r="N26" i="9"/>
  <c r="N27" i="9" a="1"/>
  <c r="N27" i="9"/>
  <c r="N28" i="9" a="1"/>
  <c r="N28" i="9"/>
  <c r="N29" i="9" a="1"/>
  <c r="N29" i="9"/>
  <c r="N30" i="9" a="1"/>
  <c r="N30" i="9"/>
  <c r="M8" i="9" a="1"/>
  <c r="M8" i="9" s="1"/>
  <c r="M9" i="9" a="1"/>
  <c r="M9" i="9" s="1"/>
  <c r="M10" i="9" a="1"/>
  <c r="M10" i="9" s="1"/>
  <c r="M11" i="9" a="1"/>
  <c r="M11" i="9"/>
  <c r="M12" i="9" a="1"/>
  <c r="M12" i="9"/>
  <c r="M13" i="9" a="1"/>
  <c r="M13" i="9" s="1"/>
  <c r="M14" i="9" a="1"/>
  <c r="M14" i="9"/>
  <c r="M15" i="9" a="1"/>
  <c r="M15" i="9"/>
  <c r="M16" i="9" a="1"/>
  <c r="M16" i="9" s="1"/>
  <c r="M17" i="9" a="1"/>
  <c r="M17" i="9" s="1"/>
  <c r="M18" i="9" a="1"/>
  <c r="M18" i="9"/>
  <c r="M19" i="9" a="1"/>
  <c r="M19" i="9"/>
  <c r="M20" i="9" a="1"/>
  <c r="M20" i="9"/>
  <c r="M21" i="9" a="1"/>
  <c r="M21" i="9" s="1"/>
  <c r="M22" i="9" a="1"/>
  <c r="M22" i="9"/>
  <c r="M23" i="9" a="1"/>
  <c r="M23" i="9"/>
  <c r="M24" i="9" a="1"/>
  <c r="M24" i="9" s="1"/>
  <c r="M25" i="9" a="1"/>
  <c r="M25" i="9" s="1"/>
  <c r="M26" i="9" a="1"/>
  <c r="M26" i="9"/>
  <c r="M27" i="9" a="1"/>
  <c r="M27" i="9"/>
  <c r="M28" i="9" a="1"/>
  <c r="M28" i="9"/>
  <c r="M29" i="9" a="1"/>
  <c r="M29" i="9" s="1"/>
  <c r="M30" i="9" a="1"/>
  <c r="M30" i="9"/>
  <c r="S30" i="8" a="1"/>
  <c r="S30" i="8" s="1"/>
  <c r="S30" i="6" a="1"/>
  <c r="S30" i="6" s="1"/>
  <c r="R30" i="6" a="1"/>
  <c r="R30" i="6" s="1"/>
  <c r="Q30" i="6" a="1"/>
  <c r="Q30" i="6" s="1"/>
  <c r="P30" i="6" a="1"/>
  <c r="P30" i="6" s="1"/>
  <c r="O30" i="6" a="1"/>
  <c r="O30" i="6" s="1"/>
  <c r="N30" i="6" a="1"/>
  <c r="N30" i="6" s="1"/>
  <c r="M30" i="6" a="1"/>
  <c r="M30" i="6" s="1"/>
  <c r="S8" i="8" a="1"/>
  <c r="S8" i="8" s="1"/>
  <c r="S9" i="8" a="1"/>
  <c r="S9" i="8" s="1"/>
  <c r="S10" i="8" a="1"/>
  <c r="S10" i="8"/>
  <c r="S11" i="8" a="1"/>
  <c r="S11" i="8"/>
  <c r="S12" i="8" a="1"/>
  <c r="S12" i="8"/>
  <c r="S13" i="8" a="1"/>
  <c r="S13" i="8" s="1"/>
  <c r="S14" i="8" a="1"/>
  <c r="S14" i="8"/>
  <c r="S15" i="8" a="1"/>
  <c r="S15" i="8"/>
  <c r="S16" i="8" a="1"/>
  <c r="S16" i="8" s="1"/>
  <c r="S17" i="8" a="1"/>
  <c r="S17" i="8" s="1"/>
  <c r="S18" i="8" a="1"/>
  <c r="S18" i="8"/>
  <c r="S19" i="8" a="1"/>
  <c r="S19" i="8"/>
  <c r="S20" i="8" a="1"/>
  <c r="S20" i="8"/>
  <c r="S21" i="8" a="1"/>
  <c r="S21" i="8" s="1"/>
  <c r="S22" i="8" a="1"/>
  <c r="S22" i="8"/>
  <c r="S23" i="8" a="1"/>
  <c r="S23" i="8"/>
  <c r="S24" i="8" a="1"/>
  <c r="S24" i="8" s="1"/>
  <c r="S25" i="8" a="1"/>
  <c r="S25" i="8" s="1"/>
  <c r="S26" i="8" a="1"/>
  <c r="S26" i="8"/>
  <c r="S27" i="8" a="1"/>
  <c r="S27" i="8"/>
  <c r="S28" i="8" a="1"/>
  <c r="S28" i="8"/>
  <c r="S29" i="8" a="1"/>
  <c r="S29" i="8" s="1"/>
  <c r="R8" i="8" a="1"/>
  <c r="R8" i="8" s="1"/>
  <c r="R9" i="8" a="1"/>
  <c r="R9" i="8" s="1"/>
  <c r="R10" i="8" a="1"/>
  <c r="R10" i="8"/>
  <c r="R11" i="8" a="1"/>
  <c r="R11" i="8"/>
  <c r="R12" i="8" a="1"/>
  <c r="R12" i="8"/>
  <c r="R13" i="8" a="1"/>
  <c r="R13" i="8" s="1"/>
  <c r="R14" i="8" a="1"/>
  <c r="R14" i="8"/>
  <c r="R15" i="8" a="1"/>
  <c r="R15" i="8"/>
  <c r="R16" i="8" a="1"/>
  <c r="R16" i="8" s="1"/>
  <c r="R17" i="8" a="1"/>
  <c r="R17" i="8" s="1"/>
  <c r="R18" i="8" a="1"/>
  <c r="R18" i="8"/>
  <c r="R19" i="8" a="1"/>
  <c r="R19" i="8"/>
  <c r="R20" i="8" a="1"/>
  <c r="R20" i="8"/>
  <c r="R21" i="8" a="1"/>
  <c r="R21" i="8" s="1"/>
  <c r="R22" i="8" a="1"/>
  <c r="R22" i="8"/>
  <c r="R23" i="8" a="1"/>
  <c r="R23" i="8"/>
  <c r="R24" i="8" a="1"/>
  <c r="R24" i="8" s="1"/>
  <c r="R25" i="8" a="1"/>
  <c r="R25" i="8" s="1"/>
  <c r="R26" i="8" a="1"/>
  <c r="R26" i="8"/>
  <c r="R27" i="8" a="1"/>
  <c r="R27" i="8"/>
  <c r="R28" i="8" a="1"/>
  <c r="R28" i="8"/>
  <c r="R29" i="8" a="1"/>
  <c r="R29" i="8" s="1"/>
  <c r="R30" i="8" a="1"/>
  <c r="R30" i="8"/>
  <c r="Q8" i="8" a="1"/>
  <c r="Q8" i="8" s="1"/>
  <c r="Q9" i="8" a="1"/>
  <c r="Q9" i="8" s="1"/>
  <c r="Q10" i="8" a="1"/>
  <c r="Q10" i="8"/>
  <c r="Q11" i="8" a="1"/>
  <c r="Q11" i="8"/>
  <c r="Q12" i="8" a="1"/>
  <c r="Q12" i="8"/>
  <c r="Q13" i="8" a="1"/>
  <c r="Q13" i="8"/>
  <c r="Q14" i="8" a="1"/>
  <c r="Q14" i="8"/>
  <c r="Q15" i="8" a="1"/>
  <c r="Q15" i="8"/>
  <c r="Q16" i="8" a="1"/>
  <c r="Q16" i="8" s="1"/>
  <c r="Q17" i="8" a="1"/>
  <c r="Q17" i="8" s="1"/>
  <c r="Q18" i="8" a="1"/>
  <c r="Q18" i="8"/>
  <c r="Q19" i="8" a="1"/>
  <c r="Q19" i="8"/>
  <c r="Q20" i="8" a="1"/>
  <c r="Q20" i="8"/>
  <c r="Q21" i="8" a="1"/>
  <c r="Q21" i="8"/>
  <c r="Q22" i="8" a="1"/>
  <c r="Q22" i="8"/>
  <c r="Q23" i="8" a="1"/>
  <c r="Q23" i="8"/>
  <c r="Q24" i="8" a="1"/>
  <c r="Q24" i="8" s="1"/>
  <c r="Q25" i="8" a="1"/>
  <c r="Q25" i="8" s="1"/>
  <c r="Q26" i="8" a="1"/>
  <c r="Q26" i="8"/>
  <c r="Q27" i="8" a="1"/>
  <c r="Q27" i="8"/>
  <c r="Q28" i="8" a="1"/>
  <c r="Q28" i="8"/>
  <c r="Q29" i="8" a="1"/>
  <c r="Q29" i="8"/>
  <c r="Q30" i="8" a="1"/>
  <c r="Q30" i="8"/>
  <c r="Q7" i="8" a="1"/>
  <c r="Q7" i="8" s="1"/>
  <c r="P8" i="8" a="1"/>
  <c r="P8" i="8" s="1"/>
  <c r="P9" i="8" a="1"/>
  <c r="P9" i="8" s="1"/>
  <c r="P10" i="8" a="1"/>
  <c r="P10" i="8"/>
  <c r="P11" i="8" a="1"/>
  <c r="P11" i="8"/>
  <c r="P12" i="8" a="1"/>
  <c r="P12" i="8"/>
  <c r="P13" i="8" a="1"/>
  <c r="P13" i="8"/>
  <c r="P14" i="8" a="1"/>
  <c r="P14" i="8"/>
  <c r="P15" i="8" a="1"/>
  <c r="P15" i="8"/>
  <c r="P16" i="8" a="1"/>
  <c r="P16" i="8" s="1"/>
  <c r="P17" i="8" a="1"/>
  <c r="P17" i="8" s="1"/>
  <c r="P18" i="8" a="1"/>
  <c r="P18" i="8"/>
  <c r="P19" i="8" a="1"/>
  <c r="P19" i="8"/>
  <c r="P20" i="8" a="1"/>
  <c r="P20" i="8"/>
  <c r="P21" i="8" a="1"/>
  <c r="P21" i="8"/>
  <c r="P22" i="8" a="1"/>
  <c r="P22" i="8"/>
  <c r="P23" i="8" a="1"/>
  <c r="P23" i="8"/>
  <c r="P24" i="8" a="1"/>
  <c r="P24" i="8" s="1"/>
  <c r="P25" i="8" a="1"/>
  <c r="P25" i="8" s="1"/>
  <c r="P26" i="8" a="1"/>
  <c r="P26" i="8"/>
  <c r="P27" i="8" a="1"/>
  <c r="P27" i="8"/>
  <c r="P28" i="8" a="1"/>
  <c r="P28" i="8"/>
  <c r="P29" i="8" a="1"/>
  <c r="P29" i="8"/>
  <c r="P30" i="8" a="1"/>
  <c r="P30" i="8"/>
  <c r="O8" i="8" a="1"/>
  <c r="O8" i="8" s="1"/>
  <c r="O9" i="8" a="1"/>
  <c r="O9" i="8" s="1"/>
  <c r="O10" i="8" a="1"/>
  <c r="O10" i="8"/>
  <c r="O11" i="8" a="1"/>
  <c r="O11" i="8"/>
  <c r="O12" i="8" a="1"/>
  <c r="O12" i="8"/>
  <c r="O13" i="8" a="1"/>
  <c r="O13" i="8"/>
  <c r="O14" i="8" a="1"/>
  <c r="O14" i="8"/>
  <c r="O15" i="8" a="1"/>
  <c r="O15" i="8"/>
  <c r="O16" i="8" a="1"/>
  <c r="O16" i="8" s="1"/>
  <c r="O17" i="8" a="1"/>
  <c r="O17" i="8" s="1"/>
  <c r="O18" i="8" a="1"/>
  <c r="O18" i="8"/>
  <c r="O19" i="8" a="1"/>
  <c r="O19" i="8"/>
  <c r="O20" i="8" a="1"/>
  <c r="O20" i="8"/>
  <c r="O21" i="8" a="1"/>
  <c r="O21" i="8"/>
  <c r="O22" i="8" a="1"/>
  <c r="O22" i="8"/>
  <c r="O23" i="8" a="1"/>
  <c r="O23" i="8"/>
  <c r="O24" i="8" a="1"/>
  <c r="O24" i="8" s="1"/>
  <c r="O25" i="8" a="1"/>
  <c r="O25" i="8" s="1"/>
  <c r="O26" i="8" a="1"/>
  <c r="O26" i="8"/>
  <c r="O27" i="8" a="1"/>
  <c r="O27" i="8"/>
  <c r="O28" i="8" a="1"/>
  <c r="O28" i="8"/>
  <c r="O29" i="8" a="1"/>
  <c r="O29" i="8"/>
  <c r="O30" i="8" a="1"/>
  <c r="O30" i="8"/>
  <c r="N8" i="8" a="1"/>
  <c r="N8" i="8" s="1"/>
  <c r="N9" i="8" a="1"/>
  <c r="N9" i="8" s="1"/>
  <c r="N10" i="8" a="1"/>
  <c r="N10" i="8"/>
  <c r="N11" i="8" a="1"/>
  <c r="N11" i="8"/>
  <c r="N12" i="8" a="1"/>
  <c r="N12" i="8"/>
  <c r="N13" i="8" a="1"/>
  <c r="N13" i="8"/>
  <c r="N14" i="8" a="1"/>
  <c r="N14" i="8"/>
  <c r="N15" i="8" a="1"/>
  <c r="N15" i="8"/>
  <c r="N16" i="8" a="1"/>
  <c r="N16" i="8" s="1"/>
  <c r="N17" i="8" a="1"/>
  <c r="N17" i="8" s="1"/>
  <c r="N18" i="8" a="1"/>
  <c r="N18" i="8"/>
  <c r="N19" i="8" a="1"/>
  <c r="N19" i="8"/>
  <c r="N20" i="8" a="1"/>
  <c r="N20" i="8"/>
  <c r="N21" i="8" a="1"/>
  <c r="N21" i="8"/>
  <c r="N22" i="8" a="1"/>
  <c r="N22" i="8"/>
  <c r="N23" i="8" a="1"/>
  <c r="N23" i="8"/>
  <c r="N24" i="8" a="1"/>
  <c r="N24" i="8" s="1"/>
  <c r="N25" i="8" a="1"/>
  <c r="N25" i="8" s="1"/>
  <c r="N26" i="8" a="1"/>
  <c r="N26" i="8"/>
  <c r="N27" i="8" a="1"/>
  <c r="N27" i="8"/>
  <c r="N28" i="8" a="1"/>
  <c r="N28" i="8"/>
  <c r="N29" i="8" a="1"/>
  <c r="N29" i="8"/>
  <c r="N30" i="8" a="1"/>
  <c r="N30" i="8"/>
  <c r="M8" i="8" a="1"/>
  <c r="M8" i="8" s="1"/>
  <c r="M9" i="8" a="1"/>
  <c r="M9" i="8" s="1"/>
  <c r="M10" i="8" a="1"/>
  <c r="M10" i="8"/>
  <c r="M11" i="8" a="1"/>
  <c r="M11" i="8"/>
  <c r="M12" i="8" a="1"/>
  <c r="M12" i="8" s="1"/>
  <c r="M13" i="8" a="1"/>
  <c r="M13" i="8" s="1"/>
  <c r="M14" i="8" a="1"/>
  <c r="M14" i="8"/>
  <c r="M15" i="8" a="1"/>
  <c r="M15" i="8"/>
  <c r="M16" i="8" a="1"/>
  <c r="M16" i="8" s="1"/>
  <c r="M17" i="8" a="1"/>
  <c r="M17" i="8" s="1"/>
  <c r="M18" i="8" a="1"/>
  <c r="M18" i="8"/>
  <c r="M19" i="8" a="1"/>
  <c r="M19" i="8"/>
  <c r="M20" i="8" a="1"/>
  <c r="M20" i="8"/>
  <c r="M21" i="8" a="1"/>
  <c r="M21" i="8" s="1"/>
  <c r="M22" i="8" a="1"/>
  <c r="M22" i="8"/>
  <c r="M23" i="8" a="1"/>
  <c r="M23" i="8"/>
  <c r="M24" i="8" a="1"/>
  <c r="M24" i="8" s="1"/>
  <c r="M25" i="8" a="1"/>
  <c r="M25" i="8" s="1"/>
  <c r="M26" i="8" a="1"/>
  <c r="M26" i="8"/>
  <c r="M27" i="8" a="1"/>
  <c r="M27" i="8"/>
  <c r="M28" i="8" a="1"/>
  <c r="M28" i="8"/>
  <c r="M29" i="8" a="1"/>
  <c r="M29" i="8" s="1"/>
  <c r="M30" i="8" a="1"/>
  <c r="M30" i="8"/>
  <c r="M7" i="8" a="1"/>
  <c r="M7" i="8" s="1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7" i="8"/>
  <c r="R21" i="4" a="1"/>
  <c r="R21" i="4" s="1"/>
  <c r="P21" i="4" a="1"/>
  <c r="P21" i="4" s="1"/>
  <c r="O21" i="4" a="1"/>
  <c r="O21" i="4" s="1"/>
  <c r="N21" i="4" a="1"/>
  <c r="N21" i="4" s="1"/>
  <c r="M21" i="4" a="1"/>
  <c r="M21" i="4" s="1"/>
  <c r="M21" i="5" a="1"/>
  <c r="M21" i="5" s="1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7" i="10"/>
  <c r="AD38" i="10" a="1"/>
  <c r="AD38" i="10" s="1"/>
  <c r="AD37" i="10" a="1"/>
  <c r="AD37" i="10" s="1"/>
  <c r="AD36" i="10" a="1"/>
  <c r="AD36" i="10" s="1"/>
  <c r="AD35" i="10" a="1"/>
  <c r="AD35" i="10" s="1"/>
  <c r="AD34" i="10" a="1"/>
  <c r="AD34" i="10" s="1"/>
  <c r="AD33" i="10" a="1"/>
  <c r="AD33" i="10" s="1"/>
  <c r="AD32" i="10" a="1"/>
  <c r="AD32" i="10" s="1"/>
  <c r="AD31" i="10" a="1"/>
  <c r="AD31" i="10" s="1"/>
  <c r="AD30" i="10" a="1"/>
  <c r="AD30" i="10" s="1"/>
  <c r="AD29" i="10" a="1"/>
  <c r="AD29" i="10" s="1"/>
  <c r="AD28" i="10" a="1"/>
  <c r="AD28" i="10" s="1"/>
  <c r="AD27" i="10" a="1"/>
  <c r="AD27" i="10"/>
  <c r="AD26" i="10" a="1"/>
  <c r="AD26" i="10" s="1"/>
  <c r="AD25" i="10" a="1"/>
  <c r="AD25" i="10"/>
  <c r="AD24" i="10" a="1"/>
  <c r="AD24" i="10" s="1"/>
  <c r="AD23" i="10" a="1"/>
  <c r="AD23" i="10" s="1"/>
  <c r="AD22" i="10" a="1"/>
  <c r="AD22" i="10" s="1"/>
  <c r="AD21" i="10" a="1"/>
  <c r="AD21" i="10" s="1"/>
  <c r="AD20" i="10" a="1"/>
  <c r="AD20" i="10"/>
  <c r="AD19" i="10" a="1"/>
  <c r="AD19" i="10" s="1"/>
  <c r="AD18" i="10" a="1"/>
  <c r="AD18" i="10" s="1"/>
  <c r="AD17" i="10" a="1"/>
  <c r="AD17" i="10" s="1"/>
  <c r="AD16" i="10" a="1"/>
  <c r="AD16" i="10" s="1"/>
  <c r="AD15" i="10" a="1"/>
  <c r="AD15" i="10"/>
  <c r="AD14" i="10" a="1"/>
  <c r="AD14" i="10" s="1"/>
  <c r="AD13" i="10" a="1"/>
  <c r="AD13" i="10" s="1"/>
  <c r="AD12" i="10" a="1"/>
  <c r="AD12" i="10" s="1"/>
  <c r="AD11" i="10" a="1"/>
  <c r="AD11" i="10" s="1"/>
  <c r="AD10" i="10" a="1"/>
  <c r="AD10" i="10" s="1"/>
  <c r="AD9" i="10" a="1"/>
  <c r="AD9" i="10" s="1"/>
  <c r="AD8" i="10" a="1"/>
  <c r="AD8" i="10" s="1"/>
  <c r="AD7" i="10" a="1"/>
  <c r="AD7" i="10" s="1"/>
  <c r="S2" i="10" a="1"/>
  <c r="S2" i="10"/>
  <c r="R2" i="10" a="1"/>
  <c r="R2" i="10" s="1"/>
  <c r="Q2" i="10" a="1"/>
  <c r="Q2" i="10"/>
  <c r="P2" i="10" a="1"/>
  <c r="P2" i="10" s="1"/>
  <c r="O2" i="10" a="1"/>
  <c r="O2" i="10" s="1"/>
  <c r="N2" i="10" a="1"/>
  <c r="N2" i="10" s="1"/>
  <c r="M2" i="10" a="1"/>
  <c r="M2" i="10" s="1"/>
  <c r="S8" i="10" a="1"/>
  <c r="S8" i="10" s="1"/>
  <c r="S9" i="10" a="1"/>
  <c r="S9" i="10" s="1"/>
  <c r="S10" i="10" a="1"/>
  <c r="S10" i="10" s="1"/>
  <c r="S11" i="10" a="1"/>
  <c r="S11" i="10" s="1"/>
  <c r="S12" i="10" a="1"/>
  <c r="S12" i="10" s="1"/>
  <c r="S13" i="10" a="1"/>
  <c r="S13" i="10" s="1"/>
  <c r="S14" i="10" a="1"/>
  <c r="S14" i="10" s="1"/>
  <c r="S15" i="10" a="1"/>
  <c r="S15" i="10" s="1"/>
  <c r="S16" i="10" a="1"/>
  <c r="S16" i="10" s="1"/>
  <c r="S17" i="10" a="1"/>
  <c r="S17" i="10" s="1"/>
  <c r="S18" i="10" a="1"/>
  <c r="S18" i="10"/>
  <c r="S19" i="10" a="1"/>
  <c r="S19" i="10" s="1"/>
  <c r="S20" i="10" a="1"/>
  <c r="S20" i="10" s="1"/>
  <c r="S21" i="10" a="1"/>
  <c r="S21" i="10" s="1"/>
  <c r="S22" i="10" a="1"/>
  <c r="S22" i="10" s="1"/>
  <c r="S23" i="10" a="1"/>
  <c r="S23" i="10" s="1"/>
  <c r="S24" i="10" a="1"/>
  <c r="S24" i="10" s="1"/>
  <c r="S25" i="10" a="1"/>
  <c r="S25" i="10" s="1"/>
  <c r="S26" i="10" a="1"/>
  <c r="S26" i="10" s="1"/>
  <c r="S27" i="10" a="1"/>
  <c r="S27" i="10"/>
  <c r="S28" i="10" a="1"/>
  <c r="S28" i="10"/>
  <c r="S29" i="10" a="1"/>
  <c r="S29" i="10"/>
  <c r="S30" i="10" a="1"/>
  <c r="S30" i="10" s="1"/>
  <c r="S7" i="10" a="1"/>
  <c r="S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/>
  <c r="R15" i="10" a="1"/>
  <c r="R15" i="10"/>
  <c r="R16" i="10" a="1"/>
  <c r="R16" i="10" s="1"/>
  <c r="R17" i="10" a="1"/>
  <c r="R17" i="10" s="1"/>
  <c r="R18" i="10" a="1"/>
  <c r="R18" i="10" s="1"/>
  <c r="R19" i="10" a="1"/>
  <c r="R19" i="10" s="1"/>
  <c r="R20" i="10" a="1"/>
  <c r="R20" i="10"/>
  <c r="R21" i="10" a="1"/>
  <c r="R21" i="10" s="1"/>
  <c r="R22" i="10" a="1"/>
  <c r="R22" i="10" s="1"/>
  <c r="R23" i="10" a="1"/>
  <c r="R23" i="10" s="1"/>
  <c r="R24" i="10" a="1"/>
  <c r="R24" i="10" s="1"/>
  <c r="R25" i="10" a="1"/>
  <c r="R25" i="10" s="1"/>
  <c r="R26" i="10" a="1"/>
  <c r="R26" i="10" s="1"/>
  <c r="R27" i="10" a="1"/>
  <c r="R27" i="10" s="1"/>
  <c r="R28" i="10" a="1"/>
  <c r="R28" i="10"/>
  <c r="R29" i="10" a="1"/>
  <c r="R29" i="10" s="1"/>
  <c r="R30" i="10" a="1"/>
  <c r="R30" i="10"/>
  <c r="R7" i="10" a="1"/>
  <c r="R7" i="10" s="1"/>
  <c r="Q8" i="10" a="1"/>
  <c r="Q8" i="10" s="1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Q14" i="10" a="1"/>
  <c r="Q14" i="10"/>
  <c r="Q15" i="10" a="1"/>
  <c r="Q15" i="10" s="1"/>
  <c r="Q16" i="10" a="1"/>
  <c r="Q16" i="10" s="1"/>
  <c r="Q17" i="10" a="1"/>
  <c r="Q17" i="10" s="1"/>
  <c r="Q18" i="10" a="1"/>
  <c r="Q18" i="10" s="1"/>
  <c r="Q19" i="10" a="1"/>
  <c r="Q19" i="10"/>
  <c r="Q20" i="10" a="1"/>
  <c r="Q20" i="10"/>
  <c r="Q21" i="10" a="1"/>
  <c r="Q21" i="10" s="1"/>
  <c r="Q22" i="10" a="1"/>
  <c r="Q22" i="10" s="1"/>
  <c r="Q23" i="10" a="1"/>
  <c r="Q23" i="10" s="1"/>
  <c r="Q24" i="10" a="1"/>
  <c r="Q24" i="10" s="1"/>
  <c r="Q25" i="10" a="1"/>
  <c r="Q25" i="10" s="1"/>
  <c r="Q26" i="10" a="1"/>
  <c r="Q26" i="10" s="1"/>
  <c r="Q27" i="10" a="1"/>
  <c r="Q27" i="10" s="1"/>
  <c r="Q28" i="10" a="1"/>
  <c r="Q28" i="10" s="1"/>
  <c r="Q29" i="10" a="1"/>
  <c r="Q29" i="10" s="1"/>
  <c r="Q30" i="10" a="1"/>
  <c r="Q30" i="10"/>
  <c r="Q7" i="10" a="1"/>
  <c r="Q7" i="10" s="1"/>
  <c r="P8" i="10" a="1"/>
  <c r="P8" i="10" s="1"/>
  <c r="P9" i="10" a="1"/>
  <c r="P9" i="10" s="1"/>
  <c r="P10" i="10" a="1"/>
  <c r="P10" i="10" s="1"/>
  <c r="P11" i="10" a="1"/>
  <c r="P11" i="10"/>
  <c r="P12" i="10" a="1"/>
  <c r="P12" i="10" s="1"/>
  <c r="P13" i="10" a="1"/>
  <c r="P13" i="10" s="1"/>
  <c r="P14" i="10" a="1"/>
  <c r="P14" i="10" s="1"/>
  <c r="P15" i="10" a="1"/>
  <c r="P15" i="10" s="1"/>
  <c r="P16" i="10" a="1"/>
  <c r="P16" i="10" s="1"/>
  <c r="P17" i="10" a="1"/>
  <c r="P17" i="10" s="1"/>
  <c r="P18" i="10" a="1"/>
  <c r="P18" i="10"/>
  <c r="P19" i="10" a="1"/>
  <c r="P19" i="10"/>
  <c r="P20" i="10" a="1"/>
  <c r="P20" i="10" s="1"/>
  <c r="P21" i="10" a="1"/>
  <c r="P21" i="10" s="1"/>
  <c r="P22" i="10" a="1"/>
  <c r="P22" i="10" s="1"/>
  <c r="P23" i="10" a="1"/>
  <c r="P23" i="10" s="1"/>
  <c r="P24" i="10" a="1"/>
  <c r="P24" i="10" s="1"/>
  <c r="P25" i="10" a="1"/>
  <c r="P25" i="10" s="1"/>
  <c r="P26" i="10" a="1"/>
  <c r="P26" i="10"/>
  <c r="P27" i="10" a="1"/>
  <c r="P27" i="10" s="1"/>
  <c r="P28" i="10" a="1"/>
  <c r="P28" i="10" s="1"/>
  <c r="P29" i="10" a="1"/>
  <c r="P29" i="10" s="1"/>
  <c r="P30" i="10" a="1"/>
  <c r="P30" i="10" s="1"/>
  <c r="O8" i="10" a="1"/>
  <c r="O8" i="10" s="1"/>
  <c r="O9" i="10" a="1"/>
  <c r="O9" i="10" s="1"/>
  <c r="O10" i="10" a="1"/>
  <c r="O10" i="10" s="1"/>
  <c r="O11" i="10" a="1"/>
  <c r="O11" i="10" s="1"/>
  <c r="O12" i="10" a="1"/>
  <c r="O12" i="10" s="1"/>
  <c r="O13" i="10" a="1"/>
  <c r="O13" i="10"/>
  <c r="O14" i="10" a="1"/>
  <c r="O14" i="10" s="1"/>
  <c r="O15" i="10" a="1"/>
  <c r="O15" i="10" s="1"/>
  <c r="O16" i="10" a="1"/>
  <c r="O16" i="10" s="1"/>
  <c r="O17" i="10" a="1"/>
  <c r="O17" i="10" s="1"/>
  <c r="O18" i="10" a="1"/>
  <c r="O18" i="10" s="1"/>
  <c r="O19" i="10" a="1"/>
  <c r="O19" i="10" s="1"/>
  <c r="O20" i="10" a="1"/>
  <c r="O20" i="10" s="1"/>
  <c r="O21" i="10" a="1"/>
  <c r="O21" i="10" s="1"/>
  <c r="O22" i="10" a="1"/>
  <c r="O22" i="10"/>
  <c r="O23" i="10" a="1"/>
  <c r="O23" i="10" s="1"/>
  <c r="O24" i="10" a="1"/>
  <c r="O24" i="10" s="1"/>
  <c r="O25" i="10" a="1"/>
  <c r="O25" i="10" s="1"/>
  <c r="O26" i="10" a="1"/>
  <c r="O26" i="10" s="1"/>
  <c r="O27" i="10" a="1"/>
  <c r="O27" i="10" s="1"/>
  <c r="O28" i="10" a="1"/>
  <c r="O28" i="10" s="1"/>
  <c r="O29" i="10" a="1"/>
  <c r="O29" i="10" s="1"/>
  <c r="O30" i="10" a="1"/>
  <c r="O30" i="10" s="1"/>
  <c r="N8" i="10" a="1"/>
  <c r="N8" i="10" s="1"/>
  <c r="N9" i="10" a="1"/>
  <c r="N9" i="10" s="1"/>
  <c r="N10" i="10" a="1"/>
  <c r="N10" i="10" s="1"/>
  <c r="N11" i="10" a="1"/>
  <c r="N11" i="10" s="1"/>
  <c r="N12" i="10" a="1"/>
  <c r="N12" i="10" s="1"/>
  <c r="N13" i="10" a="1"/>
  <c r="N13" i="10" s="1"/>
  <c r="N14" i="10" a="1"/>
  <c r="N14" i="10"/>
  <c r="N15" i="10" a="1"/>
  <c r="N15" i="10" s="1"/>
  <c r="N16" i="10" a="1"/>
  <c r="N16" i="10" s="1"/>
  <c r="N17" i="10" a="1"/>
  <c r="N17" i="10" s="1"/>
  <c r="N18" i="10" a="1"/>
  <c r="N18" i="10" s="1"/>
  <c r="N19" i="10" a="1"/>
  <c r="N19" i="10" s="1"/>
  <c r="N20" i="10" a="1"/>
  <c r="N20" i="10" s="1"/>
  <c r="N21" i="10" a="1"/>
  <c r="N21" i="10" s="1"/>
  <c r="N22" i="10" a="1"/>
  <c r="N22" i="10" s="1"/>
  <c r="N23" i="10" a="1"/>
  <c r="N23" i="10"/>
  <c r="N24" i="10" a="1"/>
  <c r="N24" i="10" s="1"/>
  <c r="N25" i="10" a="1"/>
  <c r="N25" i="10" s="1"/>
  <c r="N26" i="10" a="1"/>
  <c r="N26" i="10" s="1"/>
  <c r="N27" i="10" a="1"/>
  <c r="N27" i="10"/>
  <c r="N28" i="10" a="1"/>
  <c r="N28" i="10" s="1"/>
  <c r="N29" i="10" a="1"/>
  <c r="N29" i="10" s="1"/>
  <c r="N30" i="10" a="1"/>
  <c r="N30" i="10"/>
  <c r="M8" i="10" a="1"/>
  <c r="M8" i="10" s="1"/>
  <c r="M9" i="10" a="1"/>
  <c r="M9" i="10" s="1"/>
  <c r="M10" i="10" a="1"/>
  <c r="M10" i="10"/>
  <c r="M11" i="10" a="1"/>
  <c r="M11" i="10" s="1"/>
  <c r="M12" i="10" a="1"/>
  <c r="M12" i="10" s="1"/>
  <c r="M13" i="10" a="1"/>
  <c r="M13" i="10" s="1"/>
  <c r="M14" i="10" a="1"/>
  <c r="M14" i="10" s="1"/>
  <c r="M15" i="10" a="1"/>
  <c r="M15" i="10" s="1"/>
  <c r="M16" i="10" a="1"/>
  <c r="M16" i="10" s="1"/>
  <c r="M17" i="10" a="1"/>
  <c r="M17" i="10" s="1"/>
  <c r="M18" i="10" a="1"/>
  <c r="M18" i="10" s="1"/>
  <c r="M19" i="10" a="1"/>
  <c r="M19" i="10" s="1"/>
  <c r="M20" i="10" a="1"/>
  <c r="M20" i="10" s="1"/>
  <c r="M21" i="10" a="1"/>
  <c r="M21" i="10"/>
  <c r="M22" i="10" a="1"/>
  <c r="M22" i="10"/>
  <c r="M23" i="10" a="1"/>
  <c r="M23" i="10"/>
  <c r="M24" i="10" a="1"/>
  <c r="M24" i="10" s="1"/>
  <c r="M25" i="10" a="1"/>
  <c r="M25" i="10" s="1"/>
  <c r="M26" i="10" a="1"/>
  <c r="M26" i="10" s="1"/>
  <c r="M27" i="10" a="1"/>
  <c r="M27" i="10" s="1"/>
  <c r="M28" i="10" a="1"/>
  <c r="M28" i="10" s="1"/>
  <c r="M29" i="10" a="1"/>
  <c r="M29" i="10" s="1"/>
  <c r="P7" i="10" a="1"/>
  <c r="P7" i="10" s="1"/>
  <c r="O7" i="10" a="1"/>
  <c r="O7" i="10" s="1"/>
  <c r="M7" i="10" a="1"/>
  <c r="M7" i="10" s="1"/>
  <c r="N7" i="10" a="1"/>
  <c r="N7" i="10" s="1"/>
  <c r="AC9" i="10" a="1"/>
  <c r="AC9" i="10"/>
  <c r="AC10" i="10" a="1"/>
  <c r="AC10" i="10"/>
  <c r="AC11" i="10" a="1"/>
  <c r="AC11" i="10" s="1"/>
  <c r="AC12" i="10" a="1"/>
  <c r="AC12" i="10"/>
  <c r="AC38" i="10" a="1"/>
  <c r="AC38" i="10" s="1"/>
  <c r="AC37" i="10" a="1"/>
  <c r="AC37" i="10" s="1"/>
  <c r="AC36" i="10" a="1"/>
  <c r="AC36" i="10" s="1"/>
  <c r="AC35" i="10" a="1"/>
  <c r="AC35" i="10" s="1"/>
  <c r="AC34" i="10" a="1"/>
  <c r="AC34" i="10" s="1"/>
  <c r="AC33" i="10" a="1"/>
  <c r="AC33" i="10" s="1"/>
  <c r="AC32" i="10" a="1"/>
  <c r="AC32" i="10" s="1"/>
  <c r="AC31" i="10" a="1"/>
  <c r="AC31" i="10" s="1"/>
  <c r="AC30" i="10" a="1"/>
  <c r="AC30" i="10" s="1"/>
  <c r="AC29" i="10" a="1"/>
  <c r="AC29" i="10" s="1"/>
  <c r="AC28" i="10" a="1"/>
  <c r="AC28" i="10" s="1"/>
  <c r="AC27" i="10" a="1"/>
  <c r="AC27" i="10" s="1"/>
  <c r="AC26" i="10" a="1"/>
  <c r="AC26" i="10" s="1"/>
  <c r="AC25" i="10" a="1"/>
  <c r="AC25" i="10" s="1"/>
  <c r="AC24" i="10" a="1"/>
  <c r="AC24" i="10" s="1"/>
  <c r="AC23" i="10" a="1"/>
  <c r="AC23" i="10" s="1"/>
  <c r="AC22" i="10" a="1"/>
  <c r="AC22" i="10" s="1"/>
  <c r="AC21" i="10" a="1"/>
  <c r="AC21" i="10" s="1"/>
  <c r="AC20" i="10" a="1"/>
  <c r="AC20" i="10" s="1"/>
  <c r="AC19" i="10" a="1"/>
  <c r="AC19" i="10" s="1"/>
  <c r="AC18" i="10" a="1"/>
  <c r="AC18" i="10" s="1"/>
  <c r="AC17" i="10" a="1"/>
  <c r="AC17" i="10" s="1"/>
  <c r="AC16" i="10" a="1"/>
  <c r="AC16" i="10" s="1"/>
  <c r="AC15" i="10" a="1"/>
  <c r="AC15" i="10" s="1"/>
  <c r="AC14" i="10" a="1"/>
  <c r="AC14" i="10" s="1"/>
  <c r="AC13" i="10" a="1"/>
  <c r="AC13" i="10" s="1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7" i="5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7" i="6"/>
  <c r="P7" i="9" a="1"/>
  <c r="P7" i="9" s="1"/>
  <c r="O7" i="9" a="1"/>
  <c r="O7" i="9" s="1"/>
  <c r="N7" i="9" a="1"/>
  <c r="N7" i="9" s="1"/>
  <c r="M7" i="9" a="1"/>
  <c r="M7" i="9" s="1"/>
  <c r="S2" i="9" a="1"/>
  <c r="S2" i="9"/>
  <c r="R2" i="9" a="1"/>
  <c r="R2" i="9"/>
  <c r="Q2" i="9" a="1"/>
  <c r="Q2" i="9"/>
  <c r="P2" i="9" a="1"/>
  <c r="P2" i="9" s="1"/>
  <c r="O2" i="9" a="1"/>
  <c r="O2" i="9" s="1"/>
  <c r="N2" i="9" a="1"/>
  <c r="N2" i="9" s="1"/>
  <c r="M2" i="9" a="1"/>
  <c r="M2" i="9" s="1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7" i="9"/>
  <c r="AD38" i="9" a="1"/>
  <c r="AD38" i="9" s="1"/>
  <c r="AD37" i="9" a="1"/>
  <c r="AD37" i="9" s="1"/>
  <c r="AD36" i="9" a="1"/>
  <c r="AD36" i="9" s="1"/>
  <c r="AD35" i="9" a="1"/>
  <c r="AD35" i="9"/>
  <c r="AD34" i="9" a="1"/>
  <c r="AD34" i="9" s="1"/>
  <c r="AD33" i="9" a="1"/>
  <c r="AD33" i="9" s="1"/>
  <c r="AD32" i="9" a="1"/>
  <c r="AD32" i="9" s="1"/>
  <c r="AD31" i="9" a="1"/>
  <c r="AD31" i="9" s="1"/>
  <c r="AD30" i="9" a="1"/>
  <c r="AD30" i="9" s="1"/>
  <c r="AD29" i="9" a="1"/>
  <c r="AD29" i="9" s="1"/>
  <c r="AD28" i="9" a="1"/>
  <c r="AD28" i="9" s="1"/>
  <c r="AD27" i="9" a="1"/>
  <c r="AD27" i="9" s="1"/>
  <c r="AD26" i="9" a="1"/>
  <c r="AD26" i="9" s="1"/>
  <c r="AD25" i="9" a="1"/>
  <c r="AD25" i="9" s="1"/>
  <c r="AD24" i="9" a="1"/>
  <c r="AD24" i="9"/>
  <c r="AD23" i="9" a="1"/>
  <c r="AD23" i="9" s="1"/>
  <c r="AD22" i="9" a="1"/>
  <c r="AD22" i="9" s="1"/>
  <c r="AD21" i="9" a="1"/>
  <c r="AD21" i="9" s="1"/>
  <c r="AD20" i="9" a="1"/>
  <c r="AD20" i="9"/>
  <c r="AD19" i="9" a="1"/>
  <c r="AD19" i="9" s="1"/>
  <c r="AD18" i="9" a="1"/>
  <c r="AD18" i="9" s="1"/>
  <c r="AD17" i="9" a="1"/>
  <c r="AD17" i="9" s="1"/>
  <c r="AD16" i="9" a="1"/>
  <c r="AD16" i="9" s="1"/>
  <c r="AD15" i="9" a="1"/>
  <c r="AD15" i="9" s="1"/>
  <c r="AD14" i="9" a="1"/>
  <c r="AD14" i="9" s="1"/>
  <c r="AD13" i="9" a="1"/>
  <c r="AD13" i="9"/>
  <c r="AD12" i="9" a="1"/>
  <c r="AD12" i="9" s="1"/>
  <c r="AD11" i="9" a="1"/>
  <c r="AD11" i="9" s="1"/>
  <c r="AD10" i="9" a="1"/>
  <c r="AD10" i="9" s="1"/>
  <c r="S7" i="9" a="1"/>
  <c r="S7" i="9" s="1"/>
  <c r="R7" i="9" a="1"/>
  <c r="R7" i="9" s="1"/>
  <c r="Q7" i="9" a="1"/>
  <c r="Q7" i="9" s="1"/>
  <c r="AD9" i="9" a="1"/>
  <c r="AD9" i="9" s="1"/>
  <c r="AD8" i="9" a="1"/>
  <c r="AD8" i="9" s="1"/>
  <c r="AD7" i="9" a="1"/>
  <c r="AD7" i="9" s="1"/>
  <c r="AC9" i="9" a="1"/>
  <c r="AC9" i="9" s="1"/>
  <c r="AC10" i="9" a="1"/>
  <c r="AC10" i="9" s="1"/>
  <c r="AC11" i="9" a="1"/>
  <c r="AC11" i="9" s="1"/>
  <c r="AC12" i="9" a="1"/>
  <c r="AC12" i="9"/>
  <c r="AC38" i="9" a="1"/>
  <c r="AC38" i="9" s="1"/>
  <c r="AC37" i="9" a="1"/>
  <c r="AC37" i="9" s="1"/>
  <c r="AC36" i="9" a="1"/>
  <c r="AC36" i="9" s="1"/>
  <c r="AC35" i="9" a="1"/>
  <c r="AC35" i="9" s="1"/>
  <c r="AC34" i="9" a="1"/>
  <c r="AC34" i="9" s="1"/>
  <c r="AC33" i="9" a="1"/>
  <c r="AC33" i="9" s="1"/>
  <c r="AC32" i="9" a="1"/>
  <c r="AC32" i="9" s="1"/>
  <c r="AC31" i="9"/>
  <c r="AC31" i="9" a="1"/>
  <c r="AC30" i="9" a="1"/>
  <c r="AC30" i="9" s="1"/>
  <c r="AC29" i="9" a="1"/>
  <c r="AC29" i="9" s="1"/>
  <c r="AC28" i="9" a="1"/>
  <c r="AC28" i="9" s="1"/>
  <c r="AC27" i="9"/>
  <c r="AC27" i="9" a="1"/>
  <c r="AC26" i="9" a="1"/>
  <c r="AC26" i="9" s="1"/>
  <c r="AC25" i="9" a="1"/>
  <c r="AC25" i="9" s="1"/>
  <c r="AC24" i="9" a="1"/>
  <c r="AC24" i="9" s="1"/>
  <c r="AC23" i="9" a="1"/>
  <c r="AC23" i="9" s="1"/>
  <c r="AC22" i="9" a="1"/>
  <c r="AC22" i="9" s="1"/>
  <c r="AC21" i="9"/>
  <c r="AC21" i="9" a="1"/>
  <c r="AC20" i="9" a="1"/>
  <c r="AC20" i="9" s="1"/>
  <c r="AC19" i="9" a="1"/>
  <c r="AC19" i="9" s="1"/>
  <c r="AC18" i="9" a="1"/>
  <c r="AC18" i="9" s="1"/>
  <c r="AC17" i="9" a="1"/>
  <c r="AC17" i="9" s="1"/>
  <c r="AC16" i="9" a="1"/>
  <c r="AC16" i="9" s="1"/>
  <c r="AC15" i="9" a="1"/>
  <c r="AC15" i="9" s="1"/>
  <c r="AC14" i="9" a="1"/>
  <c r="AC14" i="9" s="1"/>
  <c r="AC13" i="9" a="1"/>
  <c r="AC13" i="9" s="1"/>
  <c r="S2" i="8" a="1"/>
  <c r="S2" i="8" s="1"/>
  <c r="R2" i="8" a="1"/>
  <c r="R2" i="8" s="1"/>
  <c r="Q2" i="8" a="1"/>
  <c r="Q2" i="8" s="1"/>
  <c r="P2" i="8" a="1"/>
  <c r="P2" i="8" s="1"/>
  <c r="O2" i="8" a="1"/>
  <c r="O2" i="8" s="1"/>
  <c r="N2" i="8" a="1"/>
  <c r="N2" i="8" s="1"/>
  <c r="M2" i="8" a="1"/>
  <c r="M2" i="8" s="1"/>
  <c r="AG8" i="8"/>
  <c r="AG9" i="8"/>
  <c r="AG10" i="8"/>
  <c r="AG13" i="8"/>
  <c r="AG14" i="8"/>
  <c r="AG15" i="8"/>
  <c r="AG22" i="8"/>
  <c r="AG23" i="8"/>
  <c r="AG24" i="8"/>
  <c r="AG25" i="8"/>
  <c r="AG26" i="8"/>
  <c r="AG29" i="8"/>
  <c r="AG30" i="8"/>
  <c r="AG31" i="8"/>
  <c r="AG7" i="8"/>
  <c r="P20" i="6" a="1"/>
  <c r="P20" i="6" s="1"/>
  <c r="Q20" i="6" a="1"/>
  <c r="Q20" i="6" s="1"/>
  <c r="R20" i="6" a="1"/>
  <c r="R20" i="6" s="1"/>
  <c r="S20" i="6" a="1"/>
  <c r="S20" i="6" s="1"/>
  <c r="S7" i="8" a="1"/>
  <c r="S7" i="8" s="1"/>
  <c r="R7" i="8" a="1"/>
  <c r="R7" i="8" s="1"/>
  <c r="P7" i="8" a="1"/>
  <c r="P7" i="8" s="1"/>
  <c r="O7" i="8" a="1"/>
  <c r="O7" i="8" s="1"/>
  <c r="N7" i="8" a="1"/>
  <c r="N7" i="8" s="1"/>
  <c r="S7" i="6" a="1"/>
  <c r="S7" i="6" s="1"/>
  <c r="R7" i="6" a="1"/>
  <c r="R7" i="6"/>
  <c r="Q7" i="6" a="1"/>
  <c r="Q7" i="6" s="1"/>
  <c r="P7" i="6" a="1"/>
  <c r="P7" i="6" s="1"/>
  <c r="O7" i="6" a="1"/>
  <c r="O7" i="6" s="1"/>
  <c r="N7" i="6" a="1"/>
  <c r="N7" i="6" s="1"/>
  <c r="M7" i="6" a="1"/>
  <c r="M7" i="6" s="1"/>
  <c r="AD37" i="8" a="1"/>
  <c r="AD37" i="8" s="1"/>
  <c r="AD36" i="8" a="1"/>
  <c r="AD36" i="8" s="1"/>
  <c r="AD35" i="8" a="1"/>
  <c r="AD35" i="8"/>
  <c r="AD33" i="8" a="1"/>
  <c r="AD33" i="8" s="1"/>
  <c r="AD32" i="8" a="1"/>
  <c r="AD32" i="8"/>
  <c r="AD31" i="8" a="1"/>
  <c r="AD31" i="8" s="1"/>
  <c r="AD30" i="8" a="1"/>
  <c r="AD30" i="8" s="1"/>
  <c r="AD29" i="8" a="1"/>
  <c r="AD29" i="8" s="1"/>
  <c r="AD28" i="8" a="1"/>
  <c r="AD28" i="8" s="1"/>
  <c r="AD27" i="8" a="1"/>
  <c r="AD27" i="8" s="1"/>
  <c r="AD26" i="8" a="1"/>
  <c r="AD26" i="8" s="1"/>
  <c r="AD25" i="8" a="1"/>
  <c r="AD25" i="8" s="1"/>
  <c r="AD24" i="8" a="1"/>
  <c r="AD24" i="8" s="1"/>
  <c r="AD23" i="8" a="1"/>
  <c r="AD23" i="8" s="1"/>
  <c r="AD22" i="8" a="1"/>
  <c r="AD22" i="8" s="1"/>
  <c r="AD21" i="8" a="1"/>
  <c r="AD21" i="8"/>
  <c r="AD13" i="8" a="1"/>
  <c r="AD13" i="8" s="1"/>
  <c r="AD20" i="8" a="1"/>
  <c r="AD20" i="8" s="1"/>
  <c r="AD19" i="8" a="1"/>
  <c r="AD19" i="8" s="1"/>
  <c r="AD18" i="8" a="1"/>
  <c r="AD18" i="8" s="1"/>
  <c r="AD17" i="8" a="1"/>
  <c r="AD17" i="8"/>
  <c r="AD16" i="8" a="1"/>
  <c r="AD16" i="8" s="1"/>
  <c r="AD15" i="8" a="1"/>
  <c r="AD15" i="8" s="1"/>
  <c r="AD14" i="8" a="1"/>
  <c r="AD14" i="8" s="1"/>
  <c r="AD12" i="8" a="1"/>
  <c r="AD12" i="8" s="1"/>
  <c r="AD11" i="8" a="1"/>
  <c r="AD11" i="8" s="1"/>
  <c r="AD10" i="8" a="1"/>
  <c r="AD10" i="8" s="1"/>
  <c r="AD38" i="8" a="1"/>
  <c r="AD38" i="8" s="1"/>
  <c r="AD9" i="8" a="1"/>
  <c r="AD9" i="8"/>
  <c r="AD8" i="8" a="1"/>
  <c r="AD8" i="8" s="1"/>
  <c r="AD7" i="8" a="1"/>
  <c r="AD7" i="8" s="1"/>
  <c r="AC38" i="8" a="1"/>
  <c r="AC38" i="8" s="1"/>
  <c r="AC37" i="8" a="1"/>
  <c r="AC37" i="8" s="1"/>
  <c r="AC36" i="8" a="1"/>
  <c r="AC36" i="8" s="1"/>
  <c r="AC35" i="8" a="1"/>
  <c r="AC35" i="8" s="1"/>
  <c r="AD34" i="8" a="1"/>
  <c r="AD34" i="8" s="1"/>
  <c r="AC34" i="8" a="1"/>
  <c r="AC34" i="8" s="1"/>
  <c r="AC33" i="8" a="1"/>
  <c r="AC33" i="8" s="1"/>
  <c r="AC32" i="8" a="1"/>
  <c r="AC32" i="8" s="1"/>
  <c r="AC31" i="8" a="1"/>
  <c r="AC31" i="8" s="1"/>
  <c r="AC30" i="8" a="1"/>
  <c r="AC30" i="8" s="1"/>
  <c r="AC29" i="8" a="1"/>
  <c r="AC29" i="8" s="1"/>
  <c r="AC28" i="8" a="1"/>
  <c r="AC28" i="8" s="1"/>
  <c r="AC27" i="8" a="1"/>
  <c r="AC27" i="8" s="1"/>
  <c r="AC26" i="8" a="1"/>
  <c r="AC26" i="8" s="1"/>
  <c r="AC25" i="8" a="1"/>
  <c r="AC25" i="8" s="1"/>
  <c r="AC24" i="8" a="1"/>
  <c r="AC24" i="8" s="1"/>
  <c r="AC23" i="8" a="1"/>
  <c r="AC23" i="8" s="1"/>
  <c r="AC22" i="8" a="1"/>
  <c r="AC22" i="8" s="1"/>
  <c r="AC21" i="8" a="1"/>
  <c r="AC21" i="8" s="1"/>
  <c r="AC20" i="8" a="1"/>
  <c r="AC20" i="8" s="1"/>
  <c r="AC19" i="8" a="1"/>
  <c r="AC19" i="8" s="1"/>
  <c r="AC18" i="8" a="1"/>
  <c r="AC18" i="8" s="1"/>
  <c r="AC17" i="8" a="1"/>
  <c r="AC17" i="8" s="1"/>
  <c r="AC16" i="8" a="1"/>
  <c r="AC16" i="8" s="1"/>
  <c r="AC15" i="8" a="1"/>
  <c r="AC15" i="8" s="1"/>
  <c r="AC14" i="8" a="1"/>
  <c r="AC14" i="8" s="1"/>
  <c r="AC13" i="8" a="1"/>
  <c r="AC13" i="8" s="1"/>
  <c r="AC12" i="8" a="1"/>
  <c r="AC12" i="8" s="1"/>
  <c r="AC11" i="8" a="1"/>
  <c r="AC11" i="8" s="1"/>
  <c r="AC10" i="8" a="1"/>
  <c r="AC10" i="8" s="1"/>
  <c r="AC9" i="8" a="1"/>
  <c r="AC9" i="8" s="1"/>
  <c r="M28" i="6" a="1"/>
  <c r="M28" i="6" s="1"/>
  <c r="N28" i="6" a="1"/>
  <c r="N28" i="6" s="1"/>
  <c r="O28" i="6" a="1"/>
  <c r="O28" i="6" s="1"/>
  <c r="P28" i="6" a="1"/>
  <c r="P28" i="6" s="1"/>
  <c r="Q28" i="6" a="1"/>
  <c r="Q28" i="6" s="1"/>
  <c r="R28" i="6" a="1"/>
  <c r="R28" i="6"/>
  <c r="S28" i="6" a="1"/>
  <c r="S28" i="6"/>
  <c r="M29" i="6" a="1"/>
  <c r="M29" i="6" s="1"/>
  <c r="N29" i="6" a="1"/>
  <c r="N29" i="6"/>
  <c r="O29" i="6" a="1"/>
  <c r="O29" i="6"/>
  <c r="P29" i="6" a="1"/>
  <c r="P29" i="6" s="1"/>
  <c r="Q29" i="6" a="1"/>
  <c r="Q29" i="6" s="1"/>
  <c r="R29" i="6" a="1"/>
  <c r="R29" i="6" s="1"/>
  <c r="S29" i="6" a="1"/>
  <c r="S29" i="6" s="1"/>
  <c r="S2" i="6" a="1"/>
  <c r="S2" i="6"/>
  <c r="R2" i="6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S2" i="5" a="1"/>
  <c r="S2" i="5" s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N2" i="4" a="1"/>
  <c r="N2" i="4" s="1"/>
  <c r="S2" i="4" a="1"/>
  <c r="S2" i="4" s="1"/>
  <c r="R2" i="4" a="1"/>
  <c r="R2" i="4" s="1"/>
  <c r="Q2" i="4" a="1"/>
  <c r="Q2" i="4" s="1"/>
  <c r="P2" i="4" a="1"/>
  <c r="P2" i="4" s="1"/>
  <c r="O2" i="4" a="1"/>
  <c r="O2" i="4" s="1"/>
  <c r="M2" i="4" a="1"/>
  <c r="M2" i="4" s="1"/>
  <c r="M2" i="3" a="1"/>
  <c r="M2" i="3" s="1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AC7" i="3" a="1"/>
  <c r="AC7" i="3" s="1"/>
  <c r="AG8" i="6"/>
  <c r="AG9" i="6"/>
  <c r="AG10" i="6"/>
  <c r="AG13" i="6"/>
  <c r="AG14" i="6"/>
  <c r="AG15" i="6"/>
  <c r="AG22" i="6"/>
  <c r="AG23" i="6"/>
  <c r="AG24" i="6"/>
  <c r="AG25" i="6"/>
  <c r="AG26" i="6"/>
  <c r="AG29" i="6"/>
  <c r="AG30" i="6"/>
  <c r="AG31" i="6"/>
  <c r="AC39" i="4"/>
  <c r="AC7" i="4" a="1"/>
  <c r="AC7" i="4" s="1"/>
  <c r="AC38" i="5" a="1"/>
  <c r="AC38" i="5" s="1"/>
  <c r="AC7" i="5" a="1"/>
  <c r="AC7" i="5" s="1"/>
  <c r="AD39" i="6"/>
  <c r="AD14" i="6" a="1"/>
  <c r="AD14" i="6" s="1"/>
  <c r="AD8" i="6" a="1"/>
  <c r="AD8" i="6" s="1"/>
  <c r="AD10" i="6" a="1"/>
  <c r="AD10" i="6" s="1"/>
  <c r="AD9" i="6" a="1"/>
  <c r="AD9" i="6"/>
  <c r="AD7" i="6" a="1"/>
  <c r="AD7" i="6" s="1"/>
  <c r="AD38" i="6" a="1"/>
  <c r="AD38" i="6" s="1"/>
  <c r="AD37" i="6" a="1"/>
  <c r="AD37" i="6" s="1"/>
  <c r="AD36" i="6" a="1"/>
  <c r="AD36" i="6" s="1"/>
  <c r="AD35" i="6" a="1"/>
  <c r="AD35" i="6" s="1"/>
  <c r="AD34" i="6" a="1"/>
  <c r="AD34" i="6" s="1"/>
  <c r="AD33" i="6" a="1"/>
  <c r="AD33" i="6" s="1"/>
  <c r="AD32" i="6" a="1"/>
  <c r="AD32" i="6" s="1"/>
  <c r="AD31" i="6" a="1"/>
  <c r="AD31" i="6" s="1"/>
  <c r="AD30" i="6" a="1"/>
  <c r="AD30" i="6" s="1"/>
  <c r="AD29" i="6" a="1"/>
  <c r="AD29" i="6" s="1"/>
  <c r="AD28" i="6" a="1"/>
  <c r="AD28" i="6"/>
  <c r="AD27" i="6" a="1"/>
  <c r="AD27" i="6" s="1"/>
  <c r="AD26" i="6" a="1"/>
  <c r="AD26" i="6" s="1"/>
  <c r="AD25" i="6" a="1"/>
  <c r="AD25" i="6" s="1"/>
  <c r="AD24" i="6" a="1"/>
  <c r="AD24" i="6" s="1"/>
  <c r="AD23" i="6" a="1"/>
  <c r="AD23" i="6" s="1"/>
  <c r="AD22" i="6" a="1"/>
  <c r="AD22" i="6" s="1"/>
  <c r="AD21" i="6" a="1"/>
  <c r="AD21" i="6"/>
  <c r="AD20" i="6" a="1"/>
  <c r="AD20" i="6" s="1"/>
  <c r="AD19" i="6" a="1"/>
  <c r="AD19" i="6" s="1"/>
  <c r="AD18" i="6" a="1"/>
  <c r="AD18" i="6" s="1"/>
  <c r="AD17" i="6" a="1"/>
  <c r="AD17" i="6" s="1"/>
  <c r="AD16" i="6" a="1"/>
  <c r="AD16" i="6" s="1"/>
  <c r="AD15" i="6" a="1"/>
  <c r="AD15" i="6" s="1"/>
  <c r="AC38" i="6" a="1"/>
  <c r="AC38" i="6" s="1"/>
  <c r="AC37" i="6" a="1"/>
  <c r="AC37" i="6" s="1"/>
  <c r="AC36" i="6" a="1"/>
  <c r="AC36" i="6" s="1"/>
  <c r="AC35" i="6" a="1"/>
  <c r="AC35" i="6" s="1"/>
  <c r="AC34" i="6" a="1"/>
  <c r="AC34" i="6" s="1"/>
  <c r="AC33" i="6" a="1"/>
  <c r="AC33" i="6" s="1"/>
  <c r="AC32" i="6" a="1"/>
  <c r="AC32" i="6" s="1"/>
  <c r="AC31" i="6" a="1"/>
  <c r="AC31" i="6" s="1"/>
  <c r="AC30" i="6" a="1"/>
  <c r="AC30" i="6" s="1"/>
  <c r="AC29" i="6" a="1"/>
  <c r="AC29" i="6" s="1"/>
  <c r="AC28" i="6" a="1"/>
  <c r="AC28" i="6"/>
  <c r="AC27" i="6" a="1"/>
  <c r="AC27" i="6" s="1"/>
  <c r="AC26" i="6" a="1"/>
  <c r="AC26" i="6" s="1"/>
  <c r="AC25" i="6" a="1"/>
  <c r="AC25" i="6" s="1"/>
  <c r="AC24" i="6" a="1"/>
  <c r="AC24" i="6" s="1"/>
  <c r="AC23" i="6" a="1"/>
  <c r="AC23" i="6" s="1"/>
  <c r="AC22" i="6" a="1"/>
  <c r="AC22" i="6" s="1"/>
  <c r="AC21" i="6" a="1"/>
  <c r="AC21" i="6" s="1"/>
  <c r="AC20" i="6" a="1"/>
  <c r="AC20" i="6" s="1"/>
  <c r="AC19" i="6" a="1"/>
  <c r="AC19" i="6" s="1"/>
  <c r="AC18" i="6" a="1"/>
  <c r="AC18" i="6" s="1"/>
  <c r="AC17" i="6" a="1"/>
  <c r="AC17" i="6" s="1"/>
  <c r="AC16" i="6" a="1"/>
  <c r="AC16" i="6" s="1"/>
  <c r="AC15" i="6" a="1"/>
  <c r="AC15" i="6" s="1"/>
  <c r="AC14" i="6" a="1"/>
  <c r="AC14" i="6" s="1"/>
  <c r="AC13" i="6" a="1"/>
  <c r="AC13" i="6" s="1"/>
  <c r="AC12" i="6" a="1"/>
  <c r="AC12" i="6" s="1"/>
  <c r="AC11" i="6" a="1"/>
  <c r="AC11" i="6" s="1"/>
  <c r="AC10" i="6" a="1"/>
  <c r="AC10" i="6" s="1"/>
  <c r="AC9" i="6" a="1"/>
  <c r="AC9" i="6" s="1"/>
  <c r="AD13" i="6" a="1"/>
  <c r="AD13" i="6" s="1"/>
  <c r="AD12" i="6" a="1"/>
  <c r="AD12" i="6" s="1"/>
  <c r="AD11" i="6" a="1"/>
  <c r="AD11" i="6" s="1"/>
  <c r="S8" i="6" a="1"/>
  <c r="S8" i="6" s="1"/>
  <c r="S9" i="6" a="1"/>
  <c r="S9" i="6" s="1"/>
  <c r="S10" i="6" a="1"/>
  <c r="S10" i="6"/>
  <c r="S11" i="6" a="1"/>
  <c r="S11" i="6" s="1"/>
  <c r="S12" i="6" a="1"/>
  <c r="S12" i="6" s="1"/>
  <c r="S13" i="6" a="1"/>
  <c r="S13" i="6" s="1"/>
  <c r="S14" i="6" a="1"/>
  <c r="S14" i="6" s="1"/>
  <c r="S15" i="6" a="1"/>
  <c r="S15" i="6" s="1"/>
  <c r="S16" i="6" a="1"/>
  <c r="S16" i="6" s="1"/>
  <c r="S17" i="6" a="1"/>
  <c r="S17" i="6" s="1"/>
  <c r="S18" i="6" a="1"/>
  <c r="S18" i="6" s="1"/>
  <c r="S19" i="6" a="1"/>
  <c r="S19" i="6"/>
  <c r="S21" i="6" a="1"/>
  <c r="S21" i="6"/>
  <c r="S22" i="6" a="1"/>
  <c r="S22" i="6" s="1"/>
  <c r="S23" i="6" a="1"/>
  <c r="S23" i="6"/>
  <c r="S24" i="6" a="1"/>
  <c r="S24" i="6" s="1"/>
  <c r="S25" i="6" a="1"/>
  <c r="S25" i="6" s="1"/>
  <c r="S26" i="6" a="1"/>
  <c r="S26" i="6"/>
  <c r="S27" i="6" a="1"/>
  <c r="S27" i="6" s="1"/>
  <c r="R8" i="6" a="1"/>
  <c r="R8" i="6" s="1"/>
  <c r="R9" i="6" a="1"/>
  <c r="R9" i="6" s="1"/>
  <c r="R10" i="6" a="1"/>
  <c r="R10" i="6"/>
  <c r="R11" i="6" a="1"/>
  <c r="R11" i="6"/>
  <c r="R12" i="6" a="1"/>
  <c r="R12" i="6" s="1"/>
  <c r="R13" i="6" a="1"/>
  <c r="R13" i="6" s="1"/>
  <c r="R14" i="6" a="1"/>
  <c r="R14" i="6" s="1"/>
  <c r="R15" i="6" a="1"/>
  <c r="R15" i="6" s="1"/>
  <c r="R16" i="6" a="1"/>
  <c r="R16" i="6" s="1"/>
  <c r="R17" i="6" a="1"/>
  <c r="R17" i="6" s="1"/>
  <c r="R18" i="6" a="1"/>
  <c r="R18" i="6" s="1"/>
  <c r="R19" i="6" a="1"/>
  <c r="R19" i="6" s="1"/>
  <c r="R21" i="6" a="1"/>
  <c r="R21" i="6"/>
  <c r="R22" i="6" a="1"/>
  <c r="R22" i="6" s="1"/>
  <c r="R23" i="6" a="1"/>
  <c r="R23" i="6"/>
  <c r="R24" i="6" a="1"/>
  <c r="R24" i="6" s="1"/>
  <c r="R25" i="6" a="1"/>
  <c r="R25" i="6" s="1"/>
  <c r="R26" i="6" a="1"/>
  <c r="R26" i="6" s="1"/>
  <c r="R27" i="6" a="1"/>
  <c r="R27" i="6" s="1"/>
  <c r="Q8" i="6" a="1"/>
  <c r="Q8" i="6" s="1"/>
  <c r="Q9" i="6" a="1"/>
  <c r="Q9" i="6" s="1"/>
  <c r="Q10" i="6" a="1"/>
  <c r="Q10" i="6" s="1"/>
  <c r="Q11" i="6" a="1"/>
  <c r="Q11" i="6" s="1"/>
  <c r="Q12" i="6" a="1"/>
  <c r="Q12" i="6"/>
  <c r="Q13" i="6" a="1"/>
  <c r="Q13" i="6" s="1"/>
  <c r="Q14" i="6" a="1"/>
  <c r="Q14" i="6"/>
  <c r="Q15" i="6" a="1"/>
  <c r="Q15" i="6"/>
  <c r="Q16" i="6" a="1"/>
  <c r="Q16" i="6" s="1"/>
  <c r="Q17" i="6" a="1"/>
  <c r="Q17" i="6" s="1"/>
  <c r="Q18" i="6" a="1"/>
  <c r="Q18" i="6"/>
  <c r="Q19" i="6" a="1"/>
  <c r="Q19" i="6"/>
  <c r="Q21" i="6" a="1"/>
  <c r="Q21" i="6" s="1"/>
  <c r="Q22" i="6" a="1"/>
  <c r="Q22" i="6"/>
  <c r="Q23" i="6" a="1"/>
  <c r="Q23" i="6"/>
  <c r="Q24" i="6" a="1"/>
  <c r="Q24" i="6" s="1"/>
  <c r="Q25" i="6" a="1"/>
  <c r="Q25" i="6" s="1"/>
  <c r="Q26" i="6" a="1"/>
  <c r="Q26" i="6"/>
  <c r="Q27" i="6" a="1"/>
  <c r="Q27" i="6" s="1"/>
  <c r="P8" i="6" a="1"/>
  <c r="P8" i="6" s="1"/>
  <c r="P9" i="6" a="1"/>
  <c r="P9" i="6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P16" i="6" a="1"/>
  <c r="P16" i="6" s="1"/>
  <c r="P17" i="6" a="1"/>
  <c r="P17" i="6"/>
  <c r="P18" i="6" a="1"/>
  <c r="P18" i="6" s="1"/>
  <c r="P19" i="6" a="1"/>
  <c r="P19" i="6"/>
  <c r="P21" i="6" a="1"/>
  <c r="P21" i="6"/>
  <c r="P22" i="6" a="1"/>
  <c r="P22" i="6"/>
  <c r="P23" i="6" a="1"/>
  <c r="P23" i="6"/>
  <c r="P24" i="6" a="1"/>
  <c r="P24" i="6" s="1"/>
  <c r="P25" i="6" a="1"/>
  <c r="P25" i="6"/>
  <c r="P26" i="6" a="1"/>
  <c r="P26" i="6" s="1"/>
  <c r="P27" i="6" a="1"/>
  <c r="P27" i="6" s="1"/>
  <c r="O8" i="6" a="1"/>
  <c r="O8" i="6" s="1"/>
  <c r="O9" i="6" a="1"/>
  <c r="O9" i="6" s="1"/>
  <c r="O10" i="6" a="1"/>
  <c r="O10" i="6" s="1"/>
  <c r="O11" i="6" a="1"/>
  <c r="O11" i="6" s="1"/>
  <c r="O12" i="6" a="1"/>
  <c r="O12" i="6"/>
  <c r="O13" i="6" a="1"/>
  <c r="O13" i="6" s="1"/>
  <c r="O14" i="6" a="1"/>
  <c r="O14" i="6"/>
  <c r="O15" i="6" a="1"/>
  <c r="O15" i="6" s="1"/>
  <c r="O16" i="6" a="1"/>
  <c r="O16" i="6" s="1"/>
  <c r="O17" i="6" a="1"/>
  <c r="O17" i="6" s="1"/>
  <c r="O18" i="6" a="1"/>
  <c r="O18" i="6" s="1"/>
  <c r="O19" i="6" a="1"/>
  <c r="O19" i="6" s="1"/>
  <c r="O20" i="6" a="1"/>
  <c r="O20" i="6" s="1"/>
  <c r="O21" i="6" a="1"/>
  <c r="O21" i="6" s="1"/>
  <c r="O22" i="6" a="1"/>
  <c r="O22" i="6" s="1"/>
  <c r="O23" i="6" a="1"/>
  <c r="O23" i="6"/>
  <c r="O24" i="6" a="1"/>
  <c r="O24" i="6" s="1"/>
  <c r="O25" i="6" a="1"/>
  <c r="O25" i="6" s="1"/>
  <c r="O26" i="6" a="1"/>
  <c r="O26" i="6"/>
  <c r="O27" i="6" a="1"/>
  <c r="O27" i="6" s="1"/>
  <c r="N8" i="6" a="1"/>
  <c r="N8" i="6" s="1"/>
  <c r="N9" i="6" a="1"/>
  <c r="N9" i="6" s="1"/>
  <c r="N10" i="6" a="1"/>
  <c r="N10" i="6"/>
  <c r="N11" i="6" a="1"/>
  <c r="N11" i="6" s="1"/>
  <c r="N12" i="6" a="1"/>
  <c r="N12" i="6"/>
  <c r="N13" i="6" a="1"/>
  <c r="N13" i="6" s="1"/>
  <c r="N14" i="6" a="1"/>
  <c r="N14" i="6"/>
  <c r="N15" i="6" a="1"/>
  <c r="N15" i="6"/>
  <c r="N16" i="6" a="1"/>
  <c r="N16" i="6" s="1"/>
  <c r="N17" i="6" a="1"/>
  <c r="N17" i="6" s="1"/>
  <c r="N18" i="6" a="1"/>
  <c r="N18" i="6"/>
  <c r="N19" i="6" a="1"/>
  <c r="N19" i="6" s="1"/>
  <c r="N20" i="6" a="1"/>
  <c r="N20" i="6"/>
  <c r="N21" i="6" a="1"/>
  <c r="N21" i="6"/>
  <c r="N22" i="6" a="1"/>
  <c r="N22" i="6" s="1"/>
  <c r="N23" i="6" a="1"/>
  <c r="N23" i="6"/>
  <c r="N24" i="6" a="1"/>
  <c r="N24" i="6" s="1"/>
  <c r="N25" i="6" a="1"/>
  <c r="N25" i="6" s="1"/>
  <c r="N26" i="6" a="1"/>
  <c r="N26" i="6"/>
  <c r="N27" i="6" a="1"/>
  <c r="N27" i="6" s="1"/>
  <c r="T22" i="4" a="1"/>
  <c r="T22" i="4" s="1"/>
  <c r="T23" i="4" a="1"/>
  <c r="T23" i="4"/>
  <c r="T24" i="4" a="1"/>
  <c r="T24" i="4" s="1"/>
  <c r="T25" i="4" a="1"/>
  <c r="T25" i="4"/>
  <c r="T26" i="4" a="1"/>
  <c r="T26" i="4" s="1"/>
  <c r="S8" i="3" a="1"/>
  <c r="S8" i="3" s="1"/>
  <c r="S9" i="3" a="1"/>
  <c r="S9" i="3" s="1"/>
  <c r="S10" i="3" a="1"/>
  <c r="S10" i="3" s="1"/>
  <c r="S11" i="3" a="1"/>
  <c r="S11" i="3" s="1"/>
  <c r="S12" i="3" a="1"/>
  <c r="S12" i="3"/>
  <c r="S13" i="3" a="1"/>
  <c r="S13" i="3"/>
  <c r="S14" i="3" a="1"/>
  <c r="S14" i="3" s="1"/>
  <c r="S15" i="3" a="1"/>
  <c r="S15" i="3" s="1"/>
  <c r="S16" i="3" a="1"/>
  <c r="S16" i="3" s="1"/>
  <c r="S17" i="3" a="1"/>
  <c r="S17" i="3" s="1"/>
  <c r="S18" i="3" a="1"/>
  <c r="S18" i="3" s="1"/>
  <c r="S19" i="3" a="1"/>
  <c r="S19" i="3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26" i="3" a="1"/>
  <c r="S26" i="3" s="1"/>
  <c r="S27" i="3" a="1"/>
  <c r="S27" i="3"/>
  <c r="S28" i="3" a="1"/>
  <c r="S28" i="3" s="1"/>
  <c r="S29" i="3" a="1"/>
  <c r="S29" i="3" s="1"/>
  <c r="S30" i="3" a="1"/>
  <c r="S30" i="3" s="1"/>
  <c r="S7" i="3" a="1"/>
  <c r="S7" i="3" s="1"/>
  <c r="R8" i="3" a="1"/>
  <c r="R8" i="3" s="1"/>
  <c r="R9" i="3" a="1"/>
  <c r="R9" i="3" s="1"/>
  <c r="R10" i="3" a="1"/>
  <c r="R10" i="3"/>
  <c r="R11" i="3" a="1"/>
  <c r="R11" i="3" s="1"/>
  <c r="R12" i="3" a="1"/>
  <c r="R12" i="3" s="1"/>
  <c r="R13" i="3" a="1"/>
  <c r="R13" i="3"/>
  <c r="R14" i="3" a="1"/>
  <c r="R14" i="3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/>
  <c r="R27" i="3" a="1"/>
  <c r="R27" i="3" s="1"/>
  <c r="R28" i="3" a="1"/>
  <c r="R28" i="3" s="1"/>
  <c r="R29" i="3" a="1"/>
  <c r="R29" i="3" s="1"/>
  <c r="R30" i="3" a="1"/>
  <c r="R30" i="3" s="1"/>
  <c r="R7" i="3" a="1"/>
  <c r="R7" i="3" s="1"/>
  <c r="O13" i="3" a="1"/>
  <c r="O13" i="3" s="1"/>
  <c r="AC38" i="3" a="1"/>
  <c r="AC38" i="3" s="1"/>
  <c r="AC37" i="3" a="1"/>
  <c r="AC37" i="3" s="1"/>
  <c r="AC36" i="3" a="1"/>
  <c r="AC36" i="3" s="1"/>
  <c r="AC35" i="3" a="1"/>
  <c r="AC35" i="3" s="1"/>
  <c r="AC34" i="3" a="1"/>
  <c r="AC34" i="3" s="1"/>
  <c r="AF34" i="5" s="1"/>
  <c r="AC33" i="3" a="1"/>
  <c r="AC33" i="3" s="1"/>
  <c r="AF33" i="5" s="1"/>
  <c r="AC32" i="3" a="1"/>
  <c r="AC32" i="3" s="1"/>
  <c r="AC31" i="3" a="1"/>
  <c r="AC31" i="3" s="1"/>
  <c r="AF31" i="5" s="1"/>
  <c r="AC30" i="3" a="1"/>
  <c r="AC30" i="3" s="1"/>
  <c r="AC29" i="3" a="1"/>
  <c r="AC29" i="3" s="1"/>
  <c r="AC28" i="3" a="1"/>
  <c r="AC28" i="3" s="1"/>
  <c r="AF28" i="5" s="1"/>
  <c r="AC27" i="3" a="1"/>
  <c r="AC27" i="3"/>
  <c r="AC26" i="3" a="1"/>
  <c r="AC26" i="3" s="1"/>
  <c r="AC25" i="3" a="1"/>
  <c r="AC25" i="3" s="1"/>
  <c r="AC24" i="3" a="1"/>
  <c r="AC24" i="3" s="1"/>
  <c r="AC23" i="3" a="1"/>
  <c r="AC23" i="3" s="1"/>
  <c r="AC22" i="3" a="1"/>
  <c r="AC22" i="3" s="1"/>
  <c r="AC21" i="3" a="1"/>
  <c r="AC21" i="3" s="1"/>
  <c r="AC20" i="3" a="1"/>
  <c r="AC20" i="3" s="1"/>
  <c r="AC19" i="3" a="1"/>
  <c r="AC19" i="3" s="1"/>
  <c r="AC18" i="3" a="1"/>
  <c r="AC18" i="3" s="1"/>
  <c r="AF18" i="5" s="1"/>
  <c r="AC17" i="3" a="1"/>
  <c r="AC17" i="3" s="1"/>
  <c r="AF17" i="5" s="1"/>
  <c r="AC16" i="3" a="1"/>
  <c r="AC16" i="3" s="1"/>
  <c r="AC15" i="3" a="1"/>
  <c r="AC15" i="3" s="1"/>
  <c r="AC14" i="3" a="1"/>
  <c r="AC14" i="3" s="1"/>
  <c r="AC13" i="3" a="1"/>
  <c r="AC13" i="3" s="1"/>
  <c r="AF13" i="5" s="1"/>
  <c r="AC12" i="3" a="1"/>
  <c r="AC12" i="3" s="1"/>
  <c r="AF12" i="5" s="1"/>
  <c r="AC11" i="3" a="1"/>
  <c r="AC11" i="3" s="1"/>
  <c r="AF11" i="5" s="1"/>
  <c r="AC10" i="3" a="1"/>
  <c r="AC10" i="3" s="1"/>
  <c r="AC9" i="3" a="1"/>
  <c r="AC9" i="3" s="1"/>
  <c r="AC8" i="3" a="1"/>
  <c r="AC8" i="3" s="1"/>
  <c r="Q8" i="3" a="1"/>
  <c r="Q8" i="3" s="1"/>
  <c r="Q9" i="3" a="1"/>
  <c r="Q9" i="3" s="1"/>
  <c r="Q10" i="3" a="1"/>
  <c r="Q10" i="3"/>
  <c r="Q11" i="3" a="1"/>
  <c r="Q11" i="3" s="1"/>
  <c r="Q12" i="3" a="1"/>
  <c r="Q12" i="3" s="1"/>
  <c r="Q13" i="3" a="1"/>
  <c r="Q13" i="3" s="1"/>
  <c r="Q14" i="3" a="1"/>
  <c r="Q14" i="3"/>
  <c r="Q15" i="3" a="1"/>
  <c r="Q15" i="3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/>
  <c r="Q27" i="3" a="1"/>
  <c r="Q27" i="3" s="1"/>
  <c r="Q28" i="3" a="1"/>
  <c r="Q28" i="3"/>
  <c r="Q29" i="3" a="1"/>
  <c r="Q29" i="3"/>
  <c r="Q30" i="3" a="1"/>
  <c r="Q30" i="3" s="1"/>
  <c r="Q7" i="3" a="1"/>
  <c r="Q7" i="3" s="1"/>
  <c r="P8" i="3" a="1"/>
  <c r="P8" i="3" s="1"/>
  <c r="P9" i="3" a="1"/>
  <c r="P9" i="3" s="1"/>
  <c r="P10" i="3" a="1"/>
  <c r="P10" i="3" s="1"/>
  <c r="P11" i="3" a="1"/>
  <c r="P11" i="3"/>
  <c r="P12" i="3" a="1"/>
  <c r="P12" i="3"/>
  <c r="P13" i="3" a="1"/>
  <c r="P13" i="3" s="1"/>
  <c r="P14" i="3" a="1"/>
  <c r="P14" i="3" s="1"/>
  <c r="P15" i="3" a="1"/>
  <c r="P15" i="3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7" i="3" a="1"/>
  <c r="P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4" i="3" a="1"/>
  <c r="O14" i="3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/>
  <c r="O24" i="3" a="1"/>
  <c r="O24" i="3" s="1"/>
  <c r="O25" i="3" a="1"/>
  <c r="O25" i="3" s="1"/>
  <c r="O26" i="3" a="1"/>
  <c r="O26" i="3" s="1"/>
  <c r="O27" i="3" a="1"/>
  <c r="O27" i="3" s="1"/>
  <c r="O28" i="3" a="1"/>
  <c r="O28" i="3"/>
  <c r="O29" i="3" a="1"/>
  <c r="O29" i="3" s="1"/>
  <c r="O30" i="3" a="1"/>
  <c r="O30" i="3" s="1"/>
  <c r="O7" i="3" a="1"/>
  <c r="O7" i="3" s="1"/>
  <c r="N8" i="3" a="1"/>
  <c r="N8" i="3" s="1"/>
  <c r="N9" i="3" a="1"/>
  <c r="N9" i="3" s="1"/>
  <c r="N10" i="3" a="1"/>
  <c r="N10" i="3" s="1"/>
  <c r="N11" i="3" a="1"/>
  <c r="N11" i="3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/>
  <c r="N7" i="3" a="1"/>
  <c r="N7" i="3" s="1"/>
  <c r="M31" i="3" a="1"/>
  <c r="M31" i="3" s="1"/>
  <c r="AC8" i="4" a="1"/>
  <c r="AC8" i="4" s="1"/>
  <c r="AC9" i="4" a="1"/>
  <c r="AC9" i="4" s="1"/>
  <c r="AC10" i="4" a="1"/>
  <c r="AC10" i="4" s="1"/>
  <c r="AC11" i="4" a="1"/>
  <c r="AC11" i="4" s="1"/>
  <c r="AC12" i="4" a="1"/>
  <c r="AC12" i="4" s="1"/>
  <c r="AC13" i="4" a="1"/>
  <c r="AC13" i="4" s="1"/>
  <c r="AC14" i="4" a="1"/>
  <c r="AC14" i="4" s="1"/>
  <c r="AC15" i="4" a="1"/>
  <c r="AC15" i="4" s="1"/>
  <c r="AC16" i="4" a="1"/>
  <c r="AC16" i="4" s="1"/>
  <c r="AC17" i="4" a="1"/>
  <c r="AC17" i="4" s="1"/>
  <c r="AC18" i="4" a="1"/>
  <c r="AC18" i="4" s="1"/>
  <c r="AC19" i="4" a="1"/>
  <c r="AC19" i="4" s="1"/>
  <c r="AC20" i="4" a="1"/>
  <c r="AC20" i="4" s="1"/>
  <c r="AC21" i="4" a="1"/>
  <c r="AC21" i="4" s="1"/>
  <c r="AC22" i="4" a="1"/>
  <c r="AC22" i="4" s="1"/>
  <c r="AC23" i="4" a="1"/>
  <c r="AC23" i="4" s="1"/>
  <c r="AC24" i="4" a="1"/>
  <c r="AC24" i="4" s="1"/>
  <c r="AC25" i="4" a="1"/>
  <c r="AC25" i="4" s="1"/>
  <c r="AC26" i="4" a="1"/>
  <c r="AC26" i="4" s="1"/>
  <c r="AC27" i="4" a="1"/>
  <c r="AC27" i="4" s="1"/>
  <c r="AC28" i="4" a="1"/>
  <c r="AC28" i="4" s="1"/>
  <c r="AC29" i="4" a="1"/>
  <c r="AC29" i="4" s="1"/>
  <c r="AC30" i="4" a="1"/>
  <c r="AC30" i="4" s="1"/>
  <c r="AC31" i="4" a="1"/>
  <c r="AC31" i="4" s="1"/>
  <c r="AC32" i="4" a="1"/>
  <c r="AC32" i="4" s="1"/>
  <c r="AC33" i="4" a="1"/>
  <c r="AC33" i="4" s="1"/>
  <c r="AC34" i="4" a="1"/>
  <c r="AC34" i="4" s="1"/>
  <c r="AC35" i="4" a="1"/>
  <c r="AC35" i="4" s="1"/>
  <c r="AC36" i="4" a="1"/>
  <c r="AC36" i="4" s="1"/>
  <c r="AC37" i="4" a="1"/>
  <c r="AC37" i="4" s="1"/>
  <c r="AC38" i="4" a="1"/>
  <c r="AC38" i="4" s="1"/>
  <c r="AC8" i="5" a="1"/>
  <c r="AC8" i="5" s="1"/>
  <c r="AC9" i="5" a="1"/>
  <c r="AC9" i="5" s="1"/>
  <c r="AC10" i="5" a="1"/>
  <c r="AC10" i="5" s="1"/>
  <c r="AC11" i="5" a="1"/>
  <c r="AC11" i="5" s="1"/>
  <c r="AG11" i="8" s="1"/>
  <c r="AC12" i="5" a="1"/>
  <c r="AC12" i="5" s="1"/>
  <c r="AC13" i="5" a="1"/>
  <c r="AC13" i="5" s="1"/>
  <c r="AC14" i="5" a="1"/>
  <c r="AC14" i="5" s="1"/>
  <c r="AC15" i="5" a="1"/>
  <c r="AC15" i="5" s="1"/>
  <c r="AC39" i="5" s="1"/>
  <c r="AC16" i="5" a="1"/>
  <c r="AC16" i="5" s="1"/>
  <c r="AG16" i="8" s="1"/>
  <c r="AC17" i="5" a="1"/>
  <c r="AC17" i="5" s="1"/>
  <c r="AC18" i="5" a="1"/>
  <c r="AC18" i="5" s="1"/>
  <c r="AC19" i="5" a="1"/>
  <c r="AC19" i="5" s="1"/>
  <c r="AC20" i="5" a="1"/>
  <c r="AC20" i="5" s="1"/>
  <c r="AC21" i="5" a="1"/>
  <c r="AC21" i="5" s="1"/>
  <c r="AG21" i="6" s="1"/>
  <c r="AC22" i="5" a="1"/>
  <c r="AC22" i="5" s="1"/>
  <c r="AC23" i="5" a="1"/>
  <c r="AC23" i="5" s="1"/>
  <c r="AC24" i="5" a="1"/>
  <c r="AC24" i="5" s="1"/>
  <c r="AC25" i="5" a="1"/>
  <c r="AC25" i="5" s="1"/>
  <c r="AC26" i="5" a="1"/>
  <c r="AC26" i="5" s="1"/>
  <c r="AC27" i="5" a="1"/>
  <c r="AC27" i="5" s="1"/>
  <c r="AF27" i="5" s="1"/>
  <c r="AC28" i="5" a="1"/>
  <c r="AC28" i="5" s="1"/>
  <c r="AC29" i="5" a="1"/>
  <c r="AC29" i="5" s="1"/>
  <c r="AC30" i="5" a="1"/>
  <c r="AC30" i="5" s="1"/>
  <c r="AC31" i="5" a="1"/>
  <c r="AC31" i="5" s="1"/>
  <c r="AC32" i="5" a="1"/>
  <c r="AC32" i="5" s="1"/>
  <c r="AG32" i="8" s="1"/>
  <c r="AC33" i="5" a="1"/>
  <c r="AC33" i="5" s="1"/>
  <c r="AC34" i="5" a="1"/>
  <c r="AC34" i="5" s="1"/>
  <c r="AC35" i="5" a="1"/>
  <c r="AC35" i="5" s="1"/>
  <c r="AC36" i="5" a="1"/>
  <c r="AC36" i="5" s="1"/>
  <c r="AC37" i="5" a="1"/>
  <c r="AC37" i="5" s="1"/>
  <c r="AG37" i="8" s="1"/>
  <c r="S8" i="5" a="1"/>
  <c r="S8" i="5" s="1"/>
  <c r="S9" i="5" a="1"/>
  <c r="S9" i="5"/>
  <c r="S10" i="5" a="1"/>
  <c r="S10" i="5" s="1"/>
  <c r="S11" i="5" a="1"/>
  <c r="S11" i="5" s="1"/>
  <c r="S12" i="5" a="1"/>
  <c r="S12" i="5" s="1"/>
  <c r="S13" i="5" a="1"/>
  <c r="S13" i="5" s="1"/>
  <c r="S14" i="5" a="1"/>
  <c r="S14" i="5" s="1"/>
  <c r="S15" i="5" a="1"/>
  <c r="S15" i="5"/>
  <c r="S16" i="5" a="1"/>
  <c r="S16" i="5" s="1"/>
  <c r="S17" i="5" a="1"/>
  <c r="S17" i="5" s="1"/>
  <c r="S18" i="5" a="1"/>
  <c r="S18" i="5" s="1"/>
  <c r="S19" i="5" a="1"/>
  <c r="S19" i="5" s="1"/>
  <c r="S20" i="5" a="1"/>
  <c r="S20" i="5" s="1"/>
  <c r="S21" i="5" a="1"/>
  <c r="S21" i="5" s="1"/>
  <c r="S22" i="5" a="1"/>
  <c r="S22" i="5" s="1"/>
  <c r="S23" i="5" a="1"/>
  <c r="S23" i="5"/>
  <c r="S24" i="5" a="1"/>
  <c r="S24" i="5" s="1"/>
  <c r="S25" i="5" a="1"/>
  <c r="S25" i="5" s="1"/>
  <c r="S26" i="5" a="1"/>
  <c r="S26" i="5" s="1"/>
  <c r="S27" i="5" a="1"/>
  <c r="S27" i="5" s="1"/>
  <c r="S28" i="5" a="1"/>
  <c r="S28" i="5" s="1"/>
  <c r="S29" i="5" a="1"/>
  <c r="S29" i="5" s="1"/>
  <c r="S30" i="5" a="1"/>
  <c r="S30" i="5" s="1"/>
  <c r="S7" i="5" a="1"/>
  <c r="S7" i="5" s="1"/>
  <c r="R8" i="5" a="1"/>
  <c r="R8" i="5" s="1"/>
  <c r="R9" i="5" a="1"/>
  <c r="R9" i="5" s="1"/>
  <c r="R10" i="5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7" i="5" a="1"/>
  <c r="R7" i="5" s="1"/>
  <c r="Q8" i="5" a="1"/>
  <c r="Q8" i="5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/>
  <c r="Q16" i="5" a="1"/>
  <c r="Q16" i="5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7" i="5" a="1"/>
  <c r="Q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7" i="5" a="1"/>
  <c r="P7" i="5" s="1"/>
  <c r="O8" i="5" a="1"/>
  <c r="O8" i="5" s="1"/>
  <c r="O9" i="5" a="1"/>
  <c r="O9" i="5" s="1"/>
  <c r="O10" i="5" a="1"/>
  <c r="O10" i="5" s="1"/>
  <c r="O11" i="5" a="1"/>
  <c r="O11" i="5" s="1"/>
  <c r="O12" i="5" a="1"/>
  <c r="O12" i="5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7" i="5" a="1"/>
  <c r="O7" i="5" s="1"/>
  <c r="N7" i="5" a="1"/>
  <c r="N7" i="5" s="1"/>
  <c r="N8" i="5" a="1"/>
  <c r="N8" i="5" s="1"/>
  <c r="N9" i="5" a="1"/>
  <c r="N9" i="5" s="1"/>
  <c r="N10" i="5" a="1"/>
  <c r="N10" i="5" s="1"/>
  <c r="N11" i="5" a="1"/>
  <c r="N11" i="5" s="1"/>
  <c r="N12" i="5" a="1"/>
  <c r="N12" i="5" s="1"/>
  <c r="N13" i="5" a="1"/>
  <c r="N13" i="5" s="1"/>
  <c r="N14" i="5" a="1"/>
  <c r="N14" i="5" s="1"/>
  <c r="N15" i="5" a="1"/>
  <c r="N15" i="5"/>
  <c r="N16" i="5" a="1"/>
  <c r="N16" i="5" s="1"/>
  <c r="N17" i="5" a="1"/>
  <c r="N17" i="5" s="1"/>
  <c r="N18" i="5" a="1"/>
  <c r="N18" i="5" s="1"/>
  <c r="N19" i="5" a="1"/>
  <c r="N19" i="5" s="1"/>
  <c r="N20" i="5" a="1"/>
  <c r="N20" i="5" s="1"/>
  <c r="N21" i="5" a="1"/>
  <c r="N21" i="5" s="1"/>
  <c r="N22" i="5" a="1"/>
  <c r="N22" i="5" s="1"/>
  <c r="N23" i="5" a="1"/>
  <c r="N23" i="5"/>
  <c r="N24" i="5" a="1"/>
  <c r="N24" i="5" s="1"/>
  <c r="T24" i="5" s="1" a="1"/>
  <c r="T24" i="5" s="1"/>
  <c r="N25" i="5" a="1"/>
  <c r="N25" i="5" s="1"/>
  <c r="T25" i="5" s="1" a="1"/>
  <c r="T25" i="5" s="1"/>
  <c r="N26" i="5" a="1"/>
  <c r="N26" i="5" s="1"/>
  <c r="T26" i="5" s="1" a="1"/>
  <c r="T26" i="5" s="1"/>
  <c r="N27" i="5" a="1"/>
  <c r="N27" i="5" s="1"/>
  <c r="N28" i="5" a="1"/>
  <c r="N28" i="5" s="1"/>
  <c r="N29" i="5" a="1"/>
  <c r="N29" i="5" s="1"/>
  <c r="N30" i="5" a="1"/>
  <c r="N30" i="5" s="1"/>
  <c r="M8" i="5" a="1"/>
  <c r="M8" i="5" s="1"/>
  <c r="M9" i="5" a="1"/>
  <c r="M9" i="5" s="1"/>
  <c r="M10" i="5" a="1"/>
  <c r="M10" i="5" s="1"/>
  <c r="M11" i="5" a="1"/>
  <c r="M11" i="5" s="1"/>
  <c r="M12" i="5" a="1"/>
  <c r="M12" i="5"/>
  <c r="M13" i="5" a="1"/>
  <c r="M13" i="5" s="1"/>
  <c r="M14" i="5" a="1"/>
  <c r="M14" i="5" s="1"/>
  <c r="M15" i="5" a="1"/>
  <c r="M15" i="5"/>
  <c r="M16" i="5" a="1"/>
  <c r="M16" i="5" s="1"/>
  <c r="M17" i="5" a="1"/>
  <c r="M17" i="5" s="1"/>
  <c r="M18" i="5" a="1"/>
  <c r="M18" i="5" s="1"/>
  <c r="M19" i="5" a="1"/>
  <c r="M19" i="5" s="1"/>
  <c r="M20" i="5" a="1"/>
  <c r="M20" i="5" s="1"/>
  <c r="M22" i="5" a="1"/>
  <c r="M22" i="5" s="1"/>
  <c r="T22" i="5" s="1" a="1"/>
  <c r="T22" i="5" s="1"/>
  <c r="M23" i="5" a="1"/>
  <c r="M23" i="5" s="1"/>
  <c r="T23" i="5" s="1" a="1"/>
  <c r="T23" i="5" s="1"/>
  <c r="M24" i="5" a="1"/>
  <c r="M24" i="5" s="1"/>
  <c r="M25" i="5" a="1"/>
  <c r="M25" i="5" s="1"/>
  <c r="M26" i="5" a="1"/>
  <c r="M26" i="5" s="1"/>
  <c r="M27" i="5" a="1"/>
  <c r="M27" i="5" s="1"/>
  <c r="M28" i="5" a="1"/>
  <c r="M28" i="5" s="1"/>
  <c r="M29" i="5" a="1"/>
  <c r="M29" i="5" s="1"/>
  <c r="M30" i="5" a="1"/>
  <c r="M30" i="5" s="1"/>
  <c r="M7" i="5" a="1"/>
  <c r="M7" i="5" s="1"/>
  <c r="S8" i="4" a="1"/>
  <c r="S8" i="4" s="1"/>
  <c r="S9" i="4" a="1"/>
  <c r="S9" i="4" s="1"/>
  <c r="S10" i="4" a="1"/>
  <c r="S10" i="4" s="1"/>
  <c r="S11" i="4" a="1"/>
  <c r="S11" i="4" s="1"/>
  <c r="S12" i="4" a="1"/>
  <c r="S12" i="4" s="1"/>
  <c r="S13" i="4" a="1"/>
  <c r="S13" i="4" s="1"/>
  <c r="S14" i="4" a="1"/>
  <c r="S14" i="4"/>
  <c r="S15" i="4" a="1"/>
  <c r="S15" i="4"/>
  <c r="S16" i="4" a="1"/>
  <c r="S16" i="4" s="1"/>
  <c r="S17" i="4" a="1"/>
  <c r="S17" i="4" s="1"/>
  <c r="S18" i="4" a="1"/>
  <c r="S18" i="4" s="1"/>
  <c r="S19" i="4" a="1"/>
  <c r="S19" i="4" s="1"/>
  <c r="S20" i="4" a="1"/>
  <c r="S20" i="4" s="1"/>
  <c r="S21" i="4" a="1"/>
  <c r="S21" i="4" s="1"/>
  <c r="S22" i="4" a="1"/>
  <c r="S22" i="4"/>
  <c r="S23" i="4" a="1"/>
  <c r="S23" i="4" s="1"/>
  <c r="S24" i="4" a="1"/>
  <c r="S24" i="4" s="1"/>
  <c r="S25" i="4" a="1"/>
  <c r="S25" i="4" s="1"/>
  <c r="S26" i="4" a="1"/>
  <c r="S26" i="4" s="1"/>
  <c r="S27" i="4" a="1"/>
  <c r="S27" i="4" s="1"/>
  <c r="S28" i="4" a="1"/>
  <c r="S28" i="4" s="1"/>
  <c r="S29" i="4" a="1"/>
  <c r="S29" i="4" s="1"/>
  <c r="S30" i="4" a="1"/>
  <c r="S30" i="4"/>
  <c r="S7" i="4" a="1"/>
  <c r="S7" i="4" s="1"/>
  <c r="R8" i="4" a="1"/>
  <c r="R8" i="4" s="1"/>
  <c r="R9" i="4" a="1"/>
  <c r="R9" i="4" s="1"/>
  <c r="R10" i="4" a="1"/>
  <c r="R10" i="4" s="1"/>
  <c r="R11" i="4" a="1"/>
  <c r="R11" i="4"/>
  <c r="R12" i="4" a="1"/>
  <c r="R12" i="4" s="1"/>
  <c r="R13" i="4" a="1"/>
  <c r="R13" i="4" s="1"/>
  <c r="R14" i="4" a="1"/>
  <c r="R14" i="4"/>
  <c r="R15" i="4" a="1"/>
  <c r="R15" i="4"/>
  <c r="R16" i="4" a="1"/>
  <c r="R16" i="4" s="1"/>
  <c r="R17" i="4" a="1"/>
  <c r="R17" i="4"/>
  <c r="R18" i="4" a="1"/>
  <c r="R18" i="4" s="1"/>
  <c r="R19" i="4" a="1"/>
  <c r="R19" i="4" s="1"/>
  <c r="R20" i="4" a="1"/>
  <c r="R20" i="4" s="1"/>
  <c r="R22" i="4" a="1"/>
  <c r="R22" i="4"/>
  <c r="R23" i="4" a="1"/>
  <c r="R23" i="4" s="1"/>
  <c r="R24" i="4" a="1"/>
  <c r="R24" i="4" s="1"/>
  <c r="R25" i="4" a="1"/>
  <c r="R25" i="4" s="1"/>
  <c r="R26" i="4" a="1"/>
  <c r="R26" i="4" s="1"/>
  <c r="R27" i="4" a="1"/>
  <c r="R27" i="4" s="1"/>
  <c r="R28" i="4" a="1"/>
  <c r="R28" i="4" s="1"/>
  <c r="R29" i="4" a="1"/>
  <c r="R29" i="4" s="1"/>
  <c r="R30" i="4" a="1"/>
  <c r="R30" i="4"/>
  <c r="R7" i="4" a="1"/>
  <c r="R7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/>
  <c r="Q14" i="4" a="1"/>
  <c r="Q14" i="4" s="1"/>
  <c r="Q15" i="4" a="1"/>
  <c r="Q15" i="4"/>
  <c r="Q16" i="4" a="1"/>
  <c r="Q16" i="4"/>
  <c r="Q17" i="4" a="1"/>
  <c r="Q17" i="4" s="1"/>
  <c r="Q18" i="4" a="1"/>
  <c r="Q18" i="4" s="1"/>
  <c r="Q19" i="4" a="1"/>
  <c r="Q19" i="4" s="1"/>
  <c r="Q20" i="4" a="1"/>
  <c r="Q20" i="4" s="1"/>
  <c r="Q21" i="4" a="1"/>
  <c r="Q21" i="4"/>
  <c r="Q22" i="4" a="1"/>
  <c r="Q22" i="4" s="1"/>
  <c r="Q23" i="4" a="1"/>
  <c r="Q23" i="4"/>
  <c r="Q24" i="4" a="1"/>
  <c r="Q24" i="4" s="1"/>
  <c r="Q25" i="4" a="1"/>
  <c r="Q25" i="4" s="1"/>
  <c r="Q26" i="4" a="1"/>
  <c r="Q26" i="4" s="1"/>
  <c r="Q27" i="4" a="1"/>
  <c r="Q27" i="4" s="1"/>
  <c r="Q28" i="4" a="1"/>
  <c r="Q28" i="4" s="1"/>
  <c r="Q29" i="4" a="1"/>
  <c r="Q29" i="4" s="1"/>
  <c r="Q30" i="4" a="1"/>
  <c r="Q30" i="4" s="1"/>
  <c r="Q7" i="4" a="1"/>
  <c r="Q7" i="4" s="1"/>
  <c r="N27" i="4" a="1"/>
  <c r="N27" i="4" s="1"/>
  <c r="N28" i="4" a="1"/>
  <c r="N28" i="4" s="1"/>
  <c r="N29" i="4" a="1"/>
  <c r="N29" i="4"/>
  <c r="N30" i="4" a="1"/>
  <c r="N30" i="4" s="1"/>
  <c r="N7" i="4" a="1"/>
  <c r="N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/>
  <c r="M14" i="4" a="1"/>
  <c r="M14" i="4" s="1"/>
  <c r="M15" i="4" a="1"/>
  <c r="M15" i="4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7" i="4" a="1"/>
  <c r="M7" i="4"/>
  <c r="P8" i="4" a="1"/>
  <c r="P8" i="4" s="1"/>
  <c r="P9" i="4" a="1"/>
  <c r="P9" i="4" s="1"/>
  <c r="P10" i="4" a="1"/>
  <c r="P10" i="4" s="1"/>
  <c r="P11" i="4" a="1"/>
  <c r="P11" i="4" s="1"/>
  <c r="P12" i="4" a="1"/>
  <c r="P12" i="4" s="1"/>
  <c r="P13" i="4" a="1"/>
  <c r="P13" i="4" s="1"/>
  <c r="P14" i="4" a="1"/>
  <c r="P14" i="4" s="1"/>
  <c r="P15" i="4" a="1"/>
  <c r="P15" i="4"/>
  <c r="P16" i="4" a="1"/>
  <c r="P16" i="4" s="1"/>
  <c r="P17" i="4" a="1"/>
  <c r="P17" i="4"/>
  <c r="P18" i="4" a="1"/>
  <c r="P18" i="4" s="1"/>
  <c r="P19" i="4" a="1"/>
  <c r="P19" i="4" s="1"/>
  <c r="P20" i="4" a="1"/>
  <c r="P20" i="4" s="1"/>
  <c r="P22" i="4" a="1"/>
  <c r="P22" i="4" s="1"/>
  <c r="P23" i="4" a="1"/>
  <c r="P23" i="4" s="1"/>
  <c r="P24" i="4" a="1"/>
  <c r="P24" i="4" s="1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 s="1"/>
  <c r="P7" i="4" a="1"/>
  <c r="P7" i="4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/>
  <c r="O15" i="4" a="1"/>
  <c r="O15" i="4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2" i="4" a="1"/>
  <c r="O22" i="4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/>
  <c r="O7" i="4" a="1"/>
  <c r="O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T21" i="4" l="1" a="1"/>
  <c r="T21" i="4" s="1"/>
  <c r="T21" i="5" a="1"/>
  <c r="T21" i="5" s="1"/>
  <c r="N31" i="10" a="1"/>
  <c r="N31" i="10" s="1"/>
  <c r="P31" i="10" a="1"/>
  <c r="P31" i="10" s="1"/>
  <c r="T7" i="10" a="1"/>
  <c r="T7" i="10" s="1"/>
  <c r="M31" i="10" a="1"/>
  <c r="M31" i="10" s="1"/>
  <c r="O31" i="10" a="1"/>
  <c r="O31" i="10" s="1"/>
  <c r="T9" i="10" a="1"/>
  <c r="T9" i="10" s="1"/>
  <c r="T12" i="10" a="1"/>
  <c r="T12" i="10" s="1"/>
  <c r="T10" i="10" a="1"/>
  <c r="T10" i="10" s="1"/>
  <c r="T13" i="10" a="1"/>
  <c r="T13" i="10" s="1"/>
  <c r="S31" i="10" a="1"/>
  <c r="S31" i="10" s="1"/>
  <c r="T24" i="10" a="1"/>
  <c r="T24" i="10" s="1"/>
  <c r="T23" i="10" a="1"/>
  <c r="T23" i="10" s="1"/>
  <c r="T26" i="10" a="1"/>
  <c r="T26" i="10" s="1"/>
  <c r="T22" i="10" a="1"/>
  <c r="T22" i="10" s="1"/>
  <c r="T25" i="10" a="1"/>
  <c r="T25" i="10" s="1"/>
  <c r="T21" i="10" a="1"/>
  <c r="T21" i="10" s="1"/>
  <c r="T9" i="9" a="1"/>
  <c r="T9" i="9" s="1"/>
  <c r="R31" i="9" a="1"/>
  <c r="R31" i="9" s="1"/>
  <c r="T11" i="9" a="1"/>
  <c r="T11" i="9" s="1"/>
  <c r="T14" i="9" a="1"/>
  <c r="T14" i="9" s="1"/>
  <c r="T8" i="9" a="1"/>
  <c r="T8" i="9" s="1"/>
  <c r="T18" i="9" a="1"/>
  <c r="T18" i="9" s="1"/>
  <c r="T17" i="9" a="1"/>
  <c r="T17" i="9" s="1"/>
  <c r="T12" i="9" a="1"/>
  <c r="T12" i="9" s="1"/>
  <c r="S31" i="9" a="1"/>
  <c r="S31" i="9" s="1"/>
  <c r="AD39" i="9"/>
  <c r="T13" i="9" a="1"/>
  <c r="T13" i="9" s="1"/>
  <c r="T7" i="9" a="1"/>
  <c r="T7" i="9" s="1"/>
  <c r="M31" i="9" a="1"/>
  <c r="M31" i="9" s="1"/>
  <c r="T21" i="9" a="1"/>
  <c r="T21" i="9" s="1"/>
  <c r="T24" i="9" a="1"/>
  <c r="T24" i="9" s="1"/>
  <c r="T23" i="9" a="1"/>
  <c r="T23" i="9" s="1"/>
  <c r="T26" i="9" a="1"/>
  <c r="T26" i="9" s="1"/>
  <c r="T22" i="9" a="1"/>
  <c r="T22" i="9" s="1"/>
  <c r="T25" i="9" a="1"/>
  <c r="T25" i="9" s="1"/>
  <c r="T16" i="9" a="1"/>
  <c r="T16" i="9" s="1"/>
  <c r="T20" i="9" a="1"/>
  <c r="T20" i="9" s="1"/>
  <c r="N31" i="9" a="1"/>
  <c r="N31" i="9" s="1"/>
  <c r="T10" i="9" a="1"/>
  <c r="T10" i="9" s="1"/>
  <c r="O31" i="9" a="1"/>
  <c r="O31" i="9" s="1"/>
  <c r="T15" i="9" a="1"/>
  <c r="T15" i="9" s="1"/>
  <c r="P31" i="9" a="1"/>
  <c r="P31" i="9" s="1"/>
  <c r="Q31" i="9" a="1"/>
  <c r="Q31" i="9" s="1"/>
  <c r="T19" i="9" a="1"/>
  <c r="T19" i="9" s="1"/>
  <c r="AG38" i="8"/>
  <c r="AF38" i="5"/>
  <c r="AG38" i="6"/>
  <c r="AF14" i="5"/>
  <c r="AF29" i="5"/>
  <c r="AG28" i="6"/>
  <c r="AG12" i="6"/>
  <c r="AG28" i="8"/>
  <c r="AG12" i="8"/>
  <c r="AF15" i="5"/>
  <c r="AF30" i="5"/>
  <c r="AG27" i="6"/>
  <c r="AG11" i="6"/>
  <c r="AG27" i="8"/>
  <c r="AG37" i="6"/>
  <c r="AF22" i="5"/>
  <c r="AF37" i="5"/>
  <c r="AG36" i="6"/>
  <c r="AG20" i="6"/>
  <c r="AG36" i="8"/>
  <c r="AG20" i="8"/>
  <c r="AF35" i="5"/>
  <c r="AF23" i="5"/>
  <c r="AG35" i="6"/>
  <c r="AG19" i="6"/>
  <c r="AG35" i="8"/>
  <c r="AG19" i="8"/>
  <c r="AF16" i="5"/>
  <c r="AF20" i="5"/>
  <c r="AG21" i="8"/>
  <c r="AF8" i="5"/>
  <c r="AF24" i="5"/>
  <c r="AG34" i="6"/>
  <c r="AG18" i="6"/>
  <c r="AG34" i="8"/>
  <c r="AG18" i="8"/>
  <c r="AF32" i="5"/>
  <c r="AF21" i="5"/>
  <c r="AF36" i="5"/>
  <c r="AF9" i="5"/>
  <c r="AF25" i="5"/>
  <c r="AG33" i="6"/>
  <c r="AG17" i="6"/>
  <c r="AG33" i="8"/>
  <c r="AG17" i="8"/>
  <c r="AF19" i="5"/>
  <c r="AF10" i="5"/>
  <c r="AF26" i="5"/>
  <c r="AG32" i="6"/>
  <c r="AG16" i="6"/>
  <c r="R31" i="8" a="1"/>
  <c r="R31" i="8" s="1"/>
  <c r="T18" i="8" a="1"/>
  <c r="T18" i="8" s="1"/>
  <c r="T8" i="8" a="1"/>
  <c r="T8" i="8" s="1"/>
  <c r="T24" i="8" a="1"/>
  <c r="T24" i="8" s="1"/>
  <c r="T11" i="8" a="1"/>
  <c r="T11" i="8" s="1"/>
  <c r="T21" i="8" a="1"/>
  <c r="T21" i="8" s="1"/>
  <c r="T13" i="8" a="1"/>
  <c r="T13" i="8" s="1"/>
  <c r="T9" i="8" a="1"/>
  <c r="T9" i="8" s="1"/>
  <c r="T14" i="8" a="1"/>
  <c r="T14" i="8" s="1"/>
  <c r="T17" i="8" a="1"/>
  <c r="T17" i="8" s="1"/>
  <c r="T20" i="8" a="1"/>
  <c r="T20" i="8" s="1"/>
  <c r="T26" i="8" a="1"/>
  <c r="T26" i="8" s="1"/>
  <c r="T10" i="8" a="1"/>
  <c r="T10" i="8" s="1"/>
  <c r="T16" i="8" a="1"/>
  <c r="T16" i="8" s="1"/>
  <c r="T15" i="8" a="1"/>
  <c r="T15" i="8" s="1"/>
  <c r="T23" i="8" a="1"/>
  <c r="T23" i="8" s="1"/>
  <c r="T19" i="8" a="1"/>
  <c r="T19" i="8" s="1"/>
  <c r="T22" i="8" a="1"/>
  <c r="T22" i="8" s="1"/>
  <c r="T25" i="8" a="1"/>
  <c r="T25" i="8" s="1"/>
  <c r="T12" i="8" a="1"/>
  <c r="T12" i="8" s="1"/>
  <c r="Q31" i="8" a="1"/>
  <c r="Q31" i="8" s="1"/>
  <c r="S31" i="8" a="1"/>
  <c r="S31" i="8" s="1"/>
  <c r="N31" i="8" a="1"/>
  <c r="N31" i="8" s="1"/>
  <c r="O31" i="8" a="1"/>
  <c r="O31" i="8" s="1"/>
  <c r="P31" i="8" a="1"/>
  <c r="P31" i="8" s="1"/>
  <c r="AD39" i="8"/>
  <c r="AG7" i="6"/>
  <c r="AF7" i="5"/>
  <c r="AC39" i="3"/>
  <c r="M12" i="6" a="1"/>
  <c r="M12" i="6" s="1"/>
  <c r="T12" i="6" s="1" a="1"/>
  <c r="T12" i="6" s="1"/>
  <c r="M22" i="6" a="1"/>
  <c r="M22" i="6" s="1"/>
  <c r="T22" i="6" s="1" a="1"/>
  <c r="T22" i="6" s="1"/>
  <c r="M17" i="6" a="1"/>
  <c r="M17" i="6" s="1"/>
  <c r="T17" i="6" s="1" a="1"/>
  <c r="T17" i="6" s="1"/>
  <c r="M13" i="6" a="1"/>
  <c r="M13" i="6" s="1"/>
  <c r="T13" i="6" s="1" a="1"/>
  <c r="T13" i="6" s="1"/>
  <c r="M16" i="6" a="1"/>
  <c r="M16" i="6" s="1"/>
  <c r="T16" i="6" s="1" a="1"/>
  <c r="T16" i="6" s="1"/>
  <c r="M8" i="6" a="1"/>
  <c r="M8" i="6" s="1"/>
  <c r="T8" i="6" s="1" a="1"/>
  <c r="T8" i="6" s="1"/>
  <c r="M23" i="6" a="1"/>
  <c r="M23" i="6" s="1"/>
  <c r="T23" i="6" s="1" a="1"/>
  <c r="T23" i="6" s="1"/>
  <c r="M27" i="6" a="1"/>
  <c r="M27" i="6" s="1"/>
  <c r="M14" i="6" a="1"/>
  <c r="M14" i="6" s="1"/>
  <c r="T14" i="6" s="1" a="1"/>
  <c r="T14" i="6" s="1"/>
  <c r="M18" i="6" a="1"/>
  <c r="M18" i="6" s="1"/>
  <c r="T18" i="6" s="1" a="1"/>
  <c r="T18" i="6" s="1"/>
  <c r="M24" i="6" a="1"/>
  <c r="M24" i="6" s="1"/>
  <c r="T24" i="6" s="1" a="1"/>
  <c r="T24" i="6" s="1"/>
  <c r="M26" i="6" a="1"/>
  <c r="M26" i="6" s="1"/>
  <c r="T26" i="6" s="1" a="1"/>
  <c r="T26" i="6" s="1"/>
  <c r="M15" i="6" a="1"/>
  <c r="M15" i="6" s="1"/>
  <c r="M25" i="6" a="1"/>
  <c r="M25" i="6" s="1"/>
  <c r="T25" i="6" s="1" a="1"/>
  <c r="T25" i="6" s="1"/>
  <c r="M9" i="6" a="1"/>
  <c r="M9" i="6" s="1"/>
  <c r="T9" i="6" s="1" a="1"/>
  <c r="T9" i="6" s="1"/>
  <c r="M19" i="6" a="1"/>
  <c r="M19" i="6" s="1"/>
  <c r="T19" i="6" s="1" a="1"/>
  <c r="T19" i="6" s="1"/>
  <c r="M10" i="6" a="1"/>
  <c r="M10" i="6" s="1"/>
  <c r="T10" i="6" s="1" a="1"/>
  <c r="T10" i="6" s="1"/>
  <c r="M20" i="6" a="1"/>
  <c r="M20" i="6" s="1"/>
  <c r="T20" i="6" s="1" a="1"/>
  <c r="T20" i="6" s="1"/>
  <c r="M11" i="6" a="1"/>
  <c r="M11" i="6" s="1"/>
  <c r="T11" i="6" s="1" a="1"/>
  <c r="T11" i="6" s="1"/>
  <c r="M21" i="6" a="1"/>
  <c r="M21" i="6" s="1"/>
  <c r="T21" i="6" s="1" a="1"/>
  <c r="T21" i="6" s="1"/>
  <c r="T7" i="6" a="1"/>
  <c r="T7" i="6" s="1"/>
  <c r="Q31" i="6" a="1"/>
  <c r="Q31" i="6" s="1"/>
  <c r="R31" i="6" a="1"/>
  <c r="R31" i="6" s="1"/>
  <c r="S31" i="6" a="1"/>
  <c r="S31" i="6" s="1"/>
  <c r="N31" i="6" a="1"/>
  <c r="N31" i="6" s="1"/>
  <c r="O31" i="6" a="1"/>
  <c r="O31" i="6" s="1"/>
  <c r="P31" i="6" a="1"/>
  <c r="P31" i="6" s="1"/>
  <c r="P31" i="3" a="1"/>
  <c r="P31" i="3" s="1"/>
  <c r="O31" i="3" a="1"/>
  <c r="O31" i="3" s="1"/>
  <c r="R31" i="3" a="1"/>
  <c r="R31" i="3" s="1"/>
  <c r="N31" i="3" a="1"/>
  <c r="N31" i="3" s="1"/>
  <c r="Q31" i="3" a="1"/>
  <c r="Q31" i="3" s="1"/>
  <c r="S31" i="3" a="1"/>
  <c r="S31" i="3" s="1"/>
  <c r="T25" i="3" a="1"/>
  <c r="T25" i="3" s="1"/>
  <c r="T20" i="3" a="1"/>
  <c r="T20" i="3" s="1"/>
  <c r="T16" i="3" a="1"/>
  <c r="T16" i="3" s="1"/>
  <c r="T12" i="3" a="1"/>
  <c r="T12" i="3" s="1"/>
  <c r="T24" i="3" a="1"/>
  <c r="T24" i="3" s="1"/>
  <c r="T23" i="3" a="1"/>
  <c r="T23" i="3" s="1"/>
  <c r="T10" i="5" a="1"/>
  <c r="T10" i="5" s="1"/>
  <c r="T17" i="5" a="1"/>
  <c r="T17" i="5" s="1"/>
  <c r="T19" i="5" a="1"/>
  <c r="T19" i="5" s="1"/>
  <c r="T12" i="5" a="1"/>
  <c r="T12" i="5" s="1"/>
  <c r="T9" i="5" a="1"/>
  <c r="T9" i="5" s="1"/>
  <c r="T7" i="5" a="1"/>
  <c r="T7" i="5" s="1"/>
  <c r="M31" i="5" a="1"/>
  <c r="M31" i="5" s="1"/>
  <c r="T14" i="5" a="1"/>
  <c r="T14" i="5" s="1"/>
  <c r="N31" i="5" a="1"/>
  <c r="N31" i="5" s="1"/>
  <c r="T16" i="5" a="1"/>
  <c r="T16" i="5" s="1"/>
  <c r="P31" i="5" a="1"/>
  <c r="P31" i="5" s="1"/>
  <c r="T18" i="5" a="1"/>
  <c r="T18" i="5" s="1"/>
  <c r="O31" i="5" a="1"/>
  <c r="O31" i="5" s="1"/>
  <c r="Q31" i="5" a="1"/>
  <c r="Q31" i="5" s="1"/>
  <c r="T11" i="5" a="1"/>
  <c r="T11" i="5" s="1"/>
  <c r="R31" i="5" a="1"/>
  <c r="R31" i="5" s="1"/>
  <c r="T20" i="5" a="1"/>
  <c r="T20" i="5" s="1"/>
  <c r="S31" i="5" a="1"/>
  <c r="S31" i="5" s="1"/>
  <c r="T13" i="5" a="1"/>
  <c r="T13" i="5" s="1"/>
  <c r="T15" i="5" a="1"/>
  <c r="T15" i="5" s="1"/>
  <c r="T8" i="5" a="1"/>
  <c r="T8" i="5" s="1"/>
  <c r="R31" i="4" a="1"/>
  <c r="R31" i="4" s="1"/>
  <c r="M31" i="4" a="1"/>
  <c r="M31" i="4" s="1"/>
  <c r="S31" i="4" a="1"/>
  <c r="S31" i="4" s="1"/>
  <c r="T10" i="4" a="1"/>
  <c r="T10" i="4" s="1"/>
  <c r="T20" i="4" a="1"/>
  <c r="T20" i="4" s="1"/>
  <c r="T15" i="4" a="1"/>
  <c r="T15" i="4" s="1"/>
  <c r="T17" i="4" a="1"/>
  <c r="T17" i="4" s="1"/>
  <c r="T9" i="4" a="1"/>
  <c r="T9" i="4" s="1"/>
  <c r="T8" i="4" a="1"/>
  <c r="T8" i="4" s="1"/>
  <c r="T13" i="4" a="1"/>
  <c r="T13" i="4" s="1"/>
  <c r="T19" i="4" a="1"/>
  <c r="T19" i="4" s="1"/>
  <c r="T11" i="4" a="1"/>
  <c r="T11" i="4" s="1"/>
  <c r="T7" i="4" a="1"/>
  <c r="T7" i="4" s="1"/>
  <c r="N31" i="4" a="1"/>
  <c r="N31" i="4" s="1"/>
  <c r="O31" i="4" a="1"/>
  <c r="O31" i="4" s="1"/>
  <c r="T14" i="4" a="1"/>
  <c r="T14" i="4" s="1"/>
  <c r="T16" i="4" a="1"/>
  <c r="T16" i="4" s="1"/>
  <c r="P31" i="4" a="1"/>
  <c r="P31" i="4" s="1"/>
  <c r="T18" i="4" a="1"/>
  <c r="T18" i="4" s="1"/>
  <c r="Q31" i="4" a="1"/>
  <c r="Q31" i="4" s="1"/>
  <c r="T12" i="4" a="1"/>
  <c r="T12" i="4" s="1"/>
  <c r="T19" i="3" a="1"/>
  <c r="T19" i="3" s="1"/>
  <c r="T18" i="3" a="1"/>
  <c r="T18" i="3" s="1"/>
  <c r="T17" i="3" a="1"/>
  <c r="T17" i="3" s="1"/>
  <c r="T15" i="3" a="1"/>
  <c r="T15" i="3" s="1"/>
  <c r="T14" i="3" a="1"/>
  <c r="T14" i="3" s="1"/>
  <c r="T13" i="3" a="1"/>
  <c r="T13" i="3" s="1"/>
  <c r="T9" i="3" a="1"/>
  <c r="T9" i="3" s="1"/>
  <c r="T11" i="3" a="1"/>
  <c r="T11" i="3" s="1"/>
  <c r="T26" i="3" a="1"/>
  <c r="T26" i="3" s="1"/>
  <c r="T21" i="3" a="1"/>
  <c r="T21" i="3" s="1"/>
  <c r="T22" i="3" a="1"/>
  <c r="T22" i="3" s="1"/>
  <c r="T8" i="3" a="1"/>
  <c r="T8" i="3" s="1"/>
  <c r="T7" i="3" a="1"/>
  <c r="T7" i="3" s="1"/>
  <c r="T10" i="3" a="1"/>
  <c r="T10" i="3" s="1"/>
  <c r="T19" i="10" l="1" a="1"/>
  <c r="T19" i="10" s="1"/>
  <c r="T16" i="10" a="1"/>
  <c r="T16" i="10" s="1"/>
  <c r="T11" i="10" a="1"/>
  <c r="T11" i="10" s="1"/>
  <c r="T14" i="10" a="1"/>
  <c r="T14" i="10" s="1"/>
  <c r="T20" i="10" a="1"/>
  <c r="T20" i="10" s="1"/>
  <c r="T8" i="10" a="1"/>
  <c r="T8" i="10" s="1"/>
  <c r="T17" i="10" a="1"/>
  <c r="T17" i="10" s="1"/>
  <c r="T18" i="10" a="1"/>
  <c r="T18" i="10" s="1"/>
  <c r="T15" i="10" a="1"/>
  <c r="T15" i="10" s="1"/>
  <c r="Q31" i="10" a="1"/>
  <c r="Q31" i="10" s="1"/>
  <c r="R31" i="10" a="1"/>
  <c r="R31" i="10" s="1"/>
  <c r="AD39" i="10"/>
  <c r="T31" i="9"/>
  <c r="T27" i="9"/>
  <c r="T7" i="8" a="1"/>
  <c r="T7" i="8" s="1"/>
  <c r="T27" i="8" s="1"/>
  <c r="M31" i="8" a="1"/>
  <c r="M31" i="8" s="1"/>
  <c r="T31" i="8" s="1"/>
  <c r="M31" i="6" a="1"/>
  <c r="M31" i="6" s="1"/>
  <c r="T31" i="6" s="1"/>
  <c r="T15" i="6" a="1"/>
  <c r="T15" i="6" s="1"/>
  <c r="T27" i="6" s="1"/>
  <c r="T31" i="3"/>
  <c r="T27" i="3"/>
  <c r="T31" i="5"/>
  <c r="T27" i="5"/>
  <c r="T31" i="4"/>
  <c r="T27" i="4"/>
  <c r="T27" i="10" l="1"/>
  <c r="T3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<sst xmlns="http://schemas.openxmlformats.org/spreadsheetml/2006/main" count="4475" uniqueCount="131">
  <si>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</si>
  <si>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</si>
  <si>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</si>
  <si>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</si>
  <si>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</si>
  <si>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</si>
  <si>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</si>
  <si>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</si>
  <si>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</si>
  <si>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</si>
  <si>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</si>
  <si>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</si>
  <si>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</si>
  <si>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</si>
  <si>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</si>
  <si>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</si>
  <si>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</si>
  <si>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</si>
  <si>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</si>
  <si>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</si>
  <si>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</si>
  <si>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</si>
  <si>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</si>
  <si>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</si>
  <si>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SEA</t>
  </si>
  <si>
    <t>STL</t>
  </si>
  <si>
    <t>TBL</t>
  </si>
  <si>
    <t>TOR</t>
  </si>
  <si>
    <t>VAN</t>
  </si>
  <si>
    <t>VGK</t>
  </si>
  <si>
    <t>WSH</t>
  </si>
  <si>
    <t>WPG</t>
  </si>
  <si>
    <t>DAY</t>
  </si>
  <si>
    <t>DATE</t>
  </si>
  <si>
    <t>AWAY</t>
  </si>
  <si>
    <t>HOME</t>
  </si>
  <si>
    <t>EASTERN</t>
  </si>
  <si>
    <t>LOCAL</t>
  </si>
  <si>
    <t>week one</t>
  </si>
  <si>
    <t>week two</t>
  </si>
  <si>
    <t>week 3</t>
  </si>
  <si>
    <t>week 4</t>
  </si>
  <si>
    <t xml:space="preserve">week 5 </t>
  </si>
  <si>
    <t>week 6</t>
  </si>
  <si>
    <t>week 7</t>
  </si>
  <si>
    <t>week 8</t>
  </si>
  <si>
    <t>week 9</t>
  </si>
  <si>
    <t>week 10</t>
  </si>
  <si>
    <t>week 20</t>
  </si>
  <si>
    <t>week 11</t>
  </si>
  <si>
    <t>week 22</t>
  </si>
  <si>
    <t>week 12</t>
  </si>
  <si>
    <t>week 13</t>
  </si>
  <si>
    <t>week 23</t>
  </si>
  <si>
    <t>week 14</t>
  </si>
  <si>
    <t>week 24</t>
  </si>
  <si>
    <t>week 15</t>
  </si>
  <si>
    <t>week 25</t>
  </si>
  <si>
    <t>week 16</t>
  </si>
  <si>
    <t>week 26</t>
  </si>
  <si>
    <t>week 17</t>
  </si>
  <si>
    <t>week 27</t>
  </si>
  <si>
    <t>week 18</t>
  </si>
  <si>
    <t>week 19</t>
  </si>
  <si>
    <t>week 21</t>
  </si>
  <si>
    <t>Monday</t>
  </si>
  <si>
    <t>Tuesday</t>
  </si>
  <si>
    <t>WED</t>
  </si>
  <si>
    <t>Thursday</t>
  </si>
  <si>
    <t>Friday</t>
  </si>
  <si>
    <t>Sunday</t>
  </si>
  <si>
    <t>SAT</t>
  </si>
  <si>
    <t>TEAM</t>
  </si>
  <si>
    <t>POS</t>
  </si>
  <si>
    <t>C</t>
  </si>
  <si>
    <t>LW</t>
  </si>
  <si>
    <t>RW</t>
  </si>
  <si>
    <t>D</t>
  </si>
  <si>
    <t>UTIL</t>
  </si>
  <si>
    <t>G</t>
  </si>
  <si>
    <t>BN</t>
  </si>
  <si>
    <t xml:space="preserve"> 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</si>
  <si>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</si>
  <si>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</si>
  <si>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</si>
  <si>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</si>
  <si>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</si>
  <si>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</si>
  <si>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</si>
  <si>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</si>
  <si>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</si>
  <si>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Edmonton Oilers</t>
  </si>
  <si>
    <t>Florida Panthers</t>
  </si>
  <si>
    <t>Los Angeles Kings</t>
  </si>
  <si>
    <t>Minnesota Wild</t>
  </si>
  <si>
    <t>Montreal Canadiens</t>
  </si>
  <si>
    <t>New Jersey Devils</t>
  </si>
  <si>
    <t>Nashville Predators</t>
  </si>
  <si>
    <t>New York Islanders</t>
  </si>
  <si>
    <t xml:space="preserve"> New York Rangers</t>
  </si>
  <si>
    <t>Ottawa Senators</t>
  </si>
  <si>
    <t>Detroit Red Wings</t>
  </si>
  <si>
    <t>Philadelphia Flyers</t>
  </si>
  <si>
    <t>Pittsburgh Penguins</t>
  </si>
  <si>
    <t>San Jose Sharks</t>
  </si>
  <si>
    <t xml:space="preserve">Seattle Kraken </t>
  </si>
  <si>
    <t>St. Louis Blues</t>
  </si>
  <si>
    <t>Tampa Bay Lightning</t>
  </si>
  <si>
    <t>Toronto Maple Leafs</t>
  </si>
  <si>
    <t>Vancouver Canucks</t>
  </si>
  <si>
    <t>Washington Capitals</t>
  </si>
  <si>
    <t>Winnipeg Jets</t>
  </si>
  <si>
    <t xml:space="preserve">Vegas Golden Knights </t>
  </si>
  <si>
    <t>Name</t>
  </si>
  <si>
    <t>IR</t>
  </si>
  <si>
    <t>GP</t>
  </si>
  <si>
    <t>Tue</t>
  </si>
  <si>
    <t>Wed</t>
  </si>
  <si>
    <t>Thurs</t>
  </si>
  <si>
    <t>Fri</t>
  </si>
  <si>
    <t>Sat</t>
  </si>
  <si>
    <t>Sun</t>
  </si>
  <si>
    <t>Mon</t>
  </si>
  <si>
    <t>Tues</t>
  </si>
  <si>
    <t>4 wks running</t>
  </si>
  <si>
    <t>3wks running total</t>
  </si>
  <si>
    <t>6 WEEK RUNNING TOTAL</t>
  </si>
  <si>
    <t>weeks 5,6</t>
  </si>
  <si>
    <t>weeks 4,5</t>
  </si>
  <si>
    <t xml:space="preserve">5 WEEK RUNNING </t>
  </si>
  <si>
    <t>weeks 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</si>
</sst>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4D4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darkUp">
        <bgColor theme="0" tint="-0.14996795556505021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6FFDE"/>
        <bgColor indexed="64"/>
      </patternFill>
    </fill>
    <fill>
      <patternFill patternType="solid">
        <fgColor rgb="FFE3F2C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0" xfId="0" applyNumberFormat="1"/>
    <xf numFmtId="0" fontId="0" fillId="51" borderId="10" xfId="0" applyFill="1" applyBorder="1" applyAlignment="1">
      <alignment horizontal="center"/>
    </xf>
    <xf numFmtId="0" fontId="0" fillId="52" borderId="10" xfId="0" applyFill="1" applyBorder="1" applyAlignment="1">
      <alignment horizontal="center"/>
    </xf>
    <xf numFmtId="0" fontId="0" fillId="53" borderId="0" xfId="0" applyFill="1"/>
    <xf numFmtId="0" fontId="19" fillId="0" borderId="0" xfId="0" applyFont="1"/>
    <xf numFmtId="14" fontId="0" fillId="0" borderId="17" xfId="0" applyNumberFormat="1" applyBorder="1" applyAlignment="1">
      <alignment horizontal="center"/>
    </xf>
    <xf numFmtId="18" fontId="0" fillId="0" borderId="17" xfId="0" applyNumberForma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3" borderId="11" xfId="0" applyFill="1" applyBorder="1"/>
    <xf numFmtId="0" fontId="0" fillId="47" borderId="10" xfId="0" applyFill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8" fontId="0" fillId="0" borderId="18" xfId="0" applyNumberFormat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48" borderId="10" xfId="0" applyFill="1" applyBorder="1" applyAlignment="1">
      <alignment horizontal="center"/>
    </xf>
    <xf numFmtId="0" fontId="0" fillId="54" borderId="10" xfId="0" applyFill="1" applyBorder="1" applyAlignment="1">
      <alignment horizontal="center"/>
    </xf>
    <xf numFmtId="0" fontId="0" fillId="54" borderId="15" xfId="0" applyFill="1" applyBorder="1" applyAlignment="1">
      <alignment horizontal="center"/>
    </xf>
    <xf numFmtId="0" fontId="0" fillId="55" borderId="0" xfId="0" applyFill="1"/>
    <xf numFmtId="0" fontId="0" fillId="56" borderId="0" xfId="0" applyFill="1"/>
    <xf numFmtId="0" fontId="0" fillId="56" borderId="0" xfId="0" applyFill="1" applyAlignment="1">
      <alignment horizontal="center"/>
    </xf>
    <xf numFmtId="0" fontId="21" fillId="0" borderId="0" xfId="0" applyFont="1" applyAlignment="1">
      <alignment horizontal="center" wrapText="1"/>
    </xf>
    <xf numFmtId="49" fontId="18" fillId="0" borderId="19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18" fillId="0" borderId="16" xfId="0" applyNumberFormat="1" applyFont="1" applyBorder="1" applyAlignment="1">
      <alignment horizontal="center"/>
    </xf>
    <xf numFmtId="0" fontId="23" fillId="0" borderId="0" xfId="0" applyFont="1"/>
    <xf numFmtId="49" fontId="18" fillId="0" borderId="17" xfId="0" applyNumberFormat="1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20" fillId="60" borderId="0" xfId="0" applyFont="1" applyFill="1"/>
    <xf numFmtId="0" fontId="24" fillId="59" borderId="10" xfId="0" applyFont="1" applyFill="1" applyBorder="1"/>
    <xf numFmtId="0" fontId="24" fillId="0" borderId="0" xfId="0" applyFont="1"/>
    <xf numFmtId="0" fontId="16" fillId="33" borderId="10" xfId="0" applyFont="1" applyFill="1" applyBorder="1" applyAlignment="1">
      <alignment horizontal="center"/>
    </xf>
    <xf numFmtId="0" fontId="0" fillId="57" borderId="10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58" borderId="10" xfId="0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64" fontId="18" fillId="0" borderId="17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0" fillId="58" borderId="17" xfId="0" applyFill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21" fillId="0" borderId="0" xfId="0" applyFont="1"/>
    <xf numFmtId="0" fontId="24" fillId="59" borderId="21" xfId="0" applyFont="1" applyFill="1" applyBorder="1"/>
    <xf numFmtId="0" fontId="24" fillId="60" borderId="18" xfId="0" applyFont="1" applyFill="1" applyBorder="1"/>
    <xf numFmtId="0" fontId="24" fillId="60" borderId="10" xfId="0" applyFont="1" applyFill="1" applyBorder="1"/>
    <xf numFmtId="0" fontId="0" fillId="6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2AF64C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2AF64C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66FF33"/>
        </patternFill>
      </fill>
    </dxf>
    <dxf>
      <font>
        <b/>
        <i val="0"/>
      </font>
      <fill>
        <patternFill>
          <bgColor rgb="FFFF33CC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  <strike val="0"/>
      </font>
      <fill>
        <patternFill>
          <bgColor rgb="FF66FF33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  <dxf>
      <font>
        <b/>
        <i val="0"/>
        <strike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FF"/>
        </patternFill>
      </fill>
    </dxf>
    <dxf>
      <font>
        <b/>
        <i val="0"/>
        <color auto="1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b val="0"/>
        <i val="0"/>
      </font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E3F2C1"/>
      <color rgb="FF9999FF"/>
      <color rgb="FFFF33CC"/>
      <color rgb="FF66FF33"/>
      <color rgb="FFFF6600"/>
      <color rgb="FFF6FFDE"/>
      <color rgb="FFF8F2DA"/>
      <color rgb="FFFFFDD0"/>
      <color rgb="FFFFFF00"/>
      <color rgb="FF2AF6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127634</xdr:rowOff>
    </xdr:from>
    <xdr:to>
      <xdr:col>20</xdr:col>
      <xdr:colOff>158959</xdr:colOff>
      <xdr:row>38</xdr:row>
      <xdr:rowOff>93344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C29BF3-AA57-1DCB-7050-73EAB273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27634"/>
          <a:ext cx="12150934" cy="6842760"/>
        </a:xfrm>
        <a:prstGeom prst="rect">
          <a:avLst/>
        </a:prstGeom>
      </xdr:spPr>
    </xdr:pic>
    <xdr:clientData/>
  </xdr:twoCellAnchor>
  <xdr:twoCellAnchor editAs="oneCell">
    <xdr:from>
      <xdr:col>18</xdr:col>
      <xdr:colOff>335280</xdr:colOff>
      <xdr:row>0</xdr:row>
      <xdr:rowOff>158116</xdr:rowOff>
    </xdr:from>
    <xdr:to>
      <xdr:col>38</xdr:col>
      <xdr:colOff>554888</xdr:colOff>
      <xdr:row>35</xdr:row>
      <xdr:rowOff>123826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8EA6FE-2CE4-67F1-BBC9-744F0F1D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8080" y="158116"/>
          <a:ext cx="12411608" cy="6299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FC7A-FC9E-42A9-83DE-7A6B62086461}">
  <dimension ref="A1"/>
  <sheetViews>
    <sheetView topLeftCell="K1" workbookViewId="0">
      <selection activeCell="W38" sqref="W38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2231-48F6-471A-9570-71C7EAE1830C}">
  <dimension ref="H2:AE79"/>
  <sheetViews>
    <sheetView zoomScaleNormal="100" workbookViewId="0">
      <selection activeCell="N34" sqref="N34"/>
    </sheetView>
  </sheetViews>
  <sheetFormatPr defaultRowHeight="14.4" x14ac:dyDescent="0.3"/>
  <cols>
    <col min="1" max="7" width="3.77734375" customWidth="1"/>
    <col min="8" max="8" width="13.6640625" customWidth="1"/>
    <col min="9" max="9" width="11.44140625" customWidth="1"/>
    <col min="10" max="10" width="8.109375" customWidth="1"/>
    <col min="11" max="12" width="2.21875" customWidth="1"/>
    <col min="13" max="19" width="12.77734375" customWidth="1"/>
    <col min="22" max="22" width="3.44140625" customWidth="1"/>
    <col min="24" max="24" width="11.6640625" customWidth="1"/>
    <col min="25" max="25" width="9.77734375" hidden="1" customWidth="1"/>
    <col min="31" max="31" width="18.5546875" hidden="1" customWidth="1"/>
  </cols>
  <sheetData>
    <row r="2" spans="8:31" x14ac:dyDescent="0.3">
      <c r="M2" cm="1">
        <f t="array" ref="M2">SUMPRODUCT(--($W$7:$W$40="Mon"), --(ISTEXT($W$7:$W$40)))</f>
        <v>0</v>
      </c>
      <c r="N2" s="60" cm="1">
        <f t="array" ref="N2">SUMPRODUCT(--($W$7:$W$40="Tue"), --(ISTEXT($W$7:$W$40)))</f>
        <v>3</v>
      </c>
      <c r="O2" cm="1">
        <f t="array" ref="O2">SUMPRODUCT(--($W$7:$W$40="Wed"), --(ISTEXT($W$7:$W$40)))</f>
        <v>6</v>
      </c>
      <c r="P2" cm="1">
        <f t="array" ref="P2">SUMPRODUCT(--($W$7:$W$40="Thurs"), --(ISTEXT($W$7:$W$40)))</f>
        <v>7</v>
      </c>
      <c r="Q2" s="60" cm="1">
        <f t="array" ref="Q2">SUMPRODUCT(--($W$7:$W$40="Fri"), --(ISTEXT($W$7:$W$40)))</f>
        <v>2</v>
      </c>
      <c r="R2" cm="1">
        <f t="array" ref="R2">SUMPRODUCT(--($W$7:$W$40="Sat"), --(ISTEXT($W$7:$W$40)))</f>
        <v>14</v>
      </c>
      <c r="S2" s="60" cm="1">
        <f t="array" ref="S2">SUMPRODUCT(--($W$7:$W$40="Sun"), --(ISTEXT($W$7:$W$40)))</f>
        <v>2</v>
      </c>
    </row>
    <row r="3" spans="8:31" ht="15" thickBot="1" x14ac:dyDescent="0.35">
      <c r="M3" s="28">
        <v>45208</v>
      </c>
      <c r="N3" s="28">
        <v>45209</v>
      </c>
      <c r="O3" s="28">
        <v>45210</v>
      </c>
      <c r="P3" s="28">
        <v>45211</v>
      </c>
      <c r="Q3" s="28">
        <v>45212</v>
      </c>
      <c r="R3" s="28">
        <v>45213</v>
      </c>
      <c r="S3" s="28">
        <v>45214</v>
      </c>
    </row>
    <row r="4" spans="8:31" ht="15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/>
      <c r="W4" s="35"/>
      <c r="X4" s="36"/>
      <c r="Y4" s="37"/>
      <c r="Z4" s="37"/>
      <c r="AA4" s="2"/>
      <c r="AB4" s="2"/>
    </row>
    <row r="5" spans="8:3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/>
      <c r="W5" s="35"/>
      <c r="X5" s="36"/>
      <c r="Y5" s="37"/>
      <c r="Z5" s="37"/>
      <c r="AA5" s="2"/>
      <c r="AB5" s="2"/>
    </row>
    <row r="6" spans="8:31" ht="18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1" t="s">
        <v>115</v>
      </c>
      <c r="U6" s="2"/>
      <c r="V6" s="2"/>
      <c r="W6" s="35"/>
      <c r="X6" s="36"/>
      <c r="Y6" s="37"/>
      <c r="Z6" s="37"/>
      <c r="AA6" s="2"/>
      <c r="AB6" s="2"/>
    </row>
    <row r="7" spans="8:31" ht="16.05" customHeight="1" x14ac:dyDescent="0.3">
      <c r="I7" s="65" t="s">
        <v>26</v>
      </c>
      <c r="J7" s="65" t="s">
        <v>74</v>
      </c>
      <c r="K7" s="31"/>
      <c r="L7" s="31"/>
      <c r="M7" s="64"/>
      <c r="N7" s="64" t="str" cm="1">
        <f t="array" ref="N7">IF(SUMPRODUCT(--($AA$7:$AB$9=I7))&gt;0, I7, "")</f>
        <v>TBL</v>
      </c>
      <c r="O7" s="64" t="str" cm="1">
        <f t="array" ref="O7">IF(SUMPRODUCT(--($AA$10:AB$15=I7))&gt;0, I7, "")</f>
        <v/>
      </c>
      <c r="P7" s="64" t="str" cm="1">
        <f t="array" ref="P7">IF(SUMPRODUCT(--($AA$16:AB$22=I7))&gt;0, I7, "")</f>
        <v/>
      </c>
      <c r="Q7" s="64" t="str" cm="1">
        <f t="array" ref="Q7">IF(SUMPRODUCT(--($AA$23:AB$24=I7))&gt;0, I7, "")</f>
        <v/>
      </c>
      <c r="R7" s="64" t="str" cm="1">
        <f t="array" ref="R7">IF(SUMPRODUCT(--($AA$25:AB$38=I7))&gt;0, I7, "")</f>
        <v>TBL</v>
      </c>
      <c r="S7" s="64" t="str" cm="1">
        <f t="array" ref="S7">IF(SUMPRODUCT(--($AA$39:AB$40=I7))&gt;0, I7, "")</f>
        <v>TBL</v>
      </c>
      <c r="T7" s="71" cm="1">
        <f t="array" ref="T7">SUMPRODUCT(--(M7:S7&lt;&gt;""), --(ISTEXT(M7:S7)))</f>
        <v>3</v>
      </c>
      <c r="U7" s="2"/>
      <c r="V7" s="2">
        <v>1</v>
      </c>
      <c r="W7" s="56" t="s">
        <v>116</v>
      </c>
      <c r="X7" s="46">
        <v>45209</v>
      </c>
      <c r="Y7" s="47">
        <v>0.72916666666666663</v>
      </c>
      <c r="Z7" s="47">
        <v>0.72916666666666663</v>
      </c>
      <c r="AA7" s="48" t="s">
        <v>16</v>
      </c>
      <c r="AB7" s="48" t="s">
        <v>26</v>
      </c>
      <c r="AC7" cm="1">
        <f t="array" ref="AC7">SUMPRODUCT(--($AA$7:$AB$40="ANA"), --(ISTEXT($AA$7:$AB$40)))</f>
        <v>2</v>
      </c>
      <c r="AD7" t="s">
        <v>0</v>
      </c>
      <c r="AE7" t="s">
        <v>81</v>
      </c>
    </row>
    <row r="8" spans="8:31" ht="16.05" customHeight="1" x14ac:dyDescent="0.3">
      <c r="I8" s="65" t="s">
        <v>24</v>
      </c>
      <c r="J8" s="65" t="s">
        <v>74</v>
      </c>
      <c r="K8" s="31"/>
      <c r="L8" s="31"/>
      <c r="M8" s="64"/>
      <c r="N8" s="64" t="str" cm="1">
        <f t="array" ref="N8">IF(SUMPRODUCT(--($AA$7:$AB$9=I8))&gt;0, I8, "")</f>
        <v>SEA</v>
      </c>
      <c r="O8" s="64" t="str" cm="1">
        <f t="array" ref="O8">IF(SUMPRODUCT(--($AA$10:AB$15=I8))&gt;0, I8, "")</f>
        <v/>
      </c>
      <c r="P8" s="64" t="str" cm="1">
        <f t="array" ref="P8">IF(SUMPRODUCT(--($AA$16:AB$22=I8))&gt;0, I8, "")</f>
        <v>SEA</v>
      </c>
      <c r="Q8" s="64" t="str" cm="1">
        <f t="array" ref="Q8">IF(SUMPRODUCT(--($AA$23:AB$24=I8))&gt;0, I8, "")</f>
        <v/>
      </c>
      <c r="R8" s="64" t="str" cm="1">
        <f t="array" ref="R8">IF(SUMPRODUCT(--($AA$25:AB$38=I8))&gt;0, I8, "")</f>
        <v>SEA</v>
      </c>
      <c r="S8" s="64" t="str" cm="1">
        <f t="array" ref="S8">IF(SUMPRODUCT(--($AA$39:AB$40=I8))&gt;0, I8, "")</f>
        <v/>
      </c>
      <c r="T8" s="72" cm="1">
        <f t="array" ref="T8">SUMPRODUCT(--(M8:S8&lt;&gt;""), --(ISTEXT(M8:S8)))</f>
        <v>3</v>
      </c>
      <c r="U8" s="2"/>
      <c r="V8" s="2">
        <v>2</v>
      </c>
      <c r="W8" s="57" t="s">
        <v>116</v>
      </c>
      <c r="X8" s="4">
        <v>45209</v>
      </c>
      <c r="Y8" s="5">
        <v>0.83333333333333337</v>
      </c>
      <c r="Z8" s="5">
        <v>0.83333333333333337</v>
      </c>
      <c r="AA8" s="39" t="s">
        <v>6</v>
      </c>
      <c r="AB8" s="39" t="s">
        <v>22</v>
      </c>
      <c r="AC8" cm="1">
        <f t="array" ref="AC8">SUMPRODUCT(--($AA$7:$AB$40="ARI"), --(ISTEXT($AA$7:$AB$40)))</f>
        <v>1</v>
      </c>
      <c r="AD8" t="s">
        <v>1</v>
      </c>
      <c r="AE8" t="s">
        <v>82</v>
      </c>
    </row>
    <row r="9" spans="8:31" ht="16.05" customHeight="1" x14ac:dyDescent="0.3">
      <c r="I9" s="65" t="s">
        <v>20</v>
      </c>
      <c r="J9" s="65" t="s">
        <v>75</v>
      </c>
      <c r="K9" s="31"/>
      <c r="L9" s="31"/>
      <c r="M9" s="64"/>
      <c r="N9" s="64" t="str" cm="1">
        <f t="array" ref="N9">IF(SUMPRODUCT(--($AA$7:$AB$9=I9))&gt;0, I9, "")</f>
        <v/>
      </c>
      <c r="O9" s="64" t="str" cm="1">
        <f t="array" ref="O9">IF(SUMPRODUCT(--($AA$10:AB$15=I9))&gt;0, I9, "")</f>
        <v>OTT</v>
      </c>
      <c r="P9" s="64" t="str" cm="1">
        <f t="array" ref="P9">IF(SUMPRODUCT(--($AA$16:AB$22=I9))&gt;0, I9, "")</f>
        <v/>
      </c>
      <c r="Q9" s="64" t="str" cm="1">
        <f t="array" ref="Q9">IF(SUMPRODUCT(--($AA$23:AB$24=I9))&gt;0, I9, "")</f>
        <v/>
      </c>
      <c r="R9" s="64" t="str" cm="1">
        <f t="array" ref="R9">IF(SUMPRODUCT(--($AA$25:AB$38=I9))&gt;0, I9, "")</f>
        <v>OTT</v>
      </c>
      <c r="S9" s="64" t="str" cm="1">
        <f t="array" ref="S9">IF(SUMPRODUCT(--($AA$39:AB$40=I9))&gt;0, I9, "")</f>
        <v>OTT</v>
      </c>
      <c r="T9" s="72" cm="1">
        <f t="array" ref="T9">SUMPRODUCT(--(M9:S9&lt;&gt;""), --(ISTEXT(M9:S9)))</f>
        <v>3</v>
      </c>
      <c r="U9" s="2"/>
      <c r="V9" s="2">
        <v>3</v>
      </c>
      <c r="W9" s="57" t="s">
        <v>116</v>
      </c>
      <c r="X9" s="4">
        <v>45209</v>
      </c>
      <c r="Y9" s="5">
        <v>0.9375</v>
      </c>
      <c r="Z9" s="5">
        <v>0.8125</v>
      </c>
      <c r="AA9" s="39" t="s">
        <v>24</v>
      </c>
      <c r="AB9" s="39" t="s">
        <v>29</v>
      </c>
      <c r="AC9" cm="1">
        <f t="array" ref="AC9">SUMPRODUCT(--($AA$7:$AB$40="BOS"), --(ISTEXT($AA$7:$AB$40)))</f>
        <v>2</v>
      </c>
      <c r="AD9" t="s">
        <v>2</v>
      </c>
      <c r="AE9" t="s">
        <v>83</v>
      </c>
    </row>
    <row r="10" spans="8:31" ht="16.05" customHeight="1" x14ac:dyDescent="0.3">
      <c r="I10" s="65" t="s">
        <v>2</v>
      </c>
      <c r="J10" s="65" t="s">
        <v>75</v>
      </c>
      <c r="K10" s="31"/>
      <c r="L10" s="31"/>
      <c r="M10" s="64"/>
      <c r="N10" s="64" t="str" cm="1">
        <f t="array" ref="N10">IF(SUMPRODUCT(--($AA$7:$AB$9=I10))&gt;0, I10, "")</f>
        <v/>
      </c>
      <c r="O10" s="64" t="str" cm="1">
        <f t="array" ref="O10">IF(SUMPRODUCT(--($AA$10:AB$15=I10))&gt;0, I10, "")</f>
        <v>BOS</v>
      </c>
      <c r="P10" s="64" t="str" cm="1">
        <f t="array" ref="P10">IF(SUMPRODUCT(--($AA$16:AB$22=I10))&gt;0, I10, "")</f>
        <v/>
      </c>
      <c r="Q10" s="64" t="str" cm="1">
        <f t="array" ref="Q10">IF(SUMPRODUCT(--($AA$23:AB$24=I10))&gt;0, I10, "")</f>
        <v/>
      </c>
      <c r="R10" s="64" t="str" cm="1">
        <f t="array" ref="R10">IF(SUMPRODUCT(--($AA$25:AB$38=I10))&gt;0, I10, "")</f>
        <v>BOS</v>
      </c>
      <c r="S10" s="64" t="str" cm="1">
        <f t="array" ref="S10">IF(SUMPRODUCT(--($AA$39:AB$40=I10))&gt;0, I10, "")</f>
        <v/>
      </c>
      <c r="T10" s="72" cm="1">
        <f t="array" ref="T10">SUMPRODUCT(--(M10:S10&lt;&gt;""), --(ISTEXT(M10:S10)))</f>
        <v>2</v>
      </c>
      <c r="U10" s="2"/>
      <c r="V10" s="2">
        <v>4</v>
      </c>
      <c r="W10" s="57" t="s">
        <v>117</v>
      </c>
      <c r="X10" s="4">
        <v>45210</v>
      </c>
      <c r="Y10" s="5">
        <v>0.79166666666666663</v>
      </c>
      <c r="Z10" s="5">
        <v>0.79166666666666663</v>
      </c>
      <c r="AA10" s="40" t="s">
        <v>20</v>
      </c>
      <c r="AB10" s="40" t="s">
        <v>5</v>
      </c>
      <c r="AC10" cm="1">
        <f t="array" ref="AC10">SUMPRODUCT(--($AA$7:$AB$40="BUF"), --(ISTEXT($AA$7:$AB$40)))</f>
        <v>2</v>
      </c>
      <c r="AD10" t="s">
        <v>3</v>
      </c>
      <c r="AE10" t="s">
        <v>84</v>
      </c>
    </row>
    <row r="11" spans="8:31" ht="16.05" customHeight="1" x14ac:dyDescent="0.3">
      <c r="I11" s="65" t="s">
        <v>31</v>
      </c>
      <c r="J11" s="65" t="s">
        <v>76</v>
      </c>
      <c r="K11" s="31"/>
      <c r="L11" s="31"/>
      <c r="M11" s="64"/>
      <c r="N11" s="64" t="str" cm="1">
        <f t="array" ref="N11">IF(SUMPRODUCT(--($AA$7:$AB$9=I11))&gt;0, I11, "")</f>
        <v/>
      </c>
      <c r="O11" s="64" t="str" cm="1">
        <f t="array" ref="O11">IF(SUMPRODUCT(--($AA$10:AB$15=I11))&gt;0, I11, "")</f>
        <v>WPG</v>
      </c>
      <c r="P11" s="64" t="str" cm="1">
        <f t="array" ref="P11">IF(SUMPRODUCT(--($AA$16:AB$22=I11))&gt;0, I11, "")</f>
        <v/>
      </c>
      <c r="Q11" s="64" t="str" cm="1">
        <f t="array" ref="Q11">IF(SUMPRODUCT(--($AA$23:AB$24=I11))&gt;0, I11, "")</f>
        <v/>
      </c>
      <c r="R11" s="64" t="str" cm="1">
        <f t="array" ref="R11">IF(SUMPRODUCT(--($AA$25:AB$38=I11))&gt;0, I11, "")</f>
        <v>WPG</v>
      </c>
      <c r="S11" s="64" t="str" cm="1">
        <f t="array" ref="S11">IF(SUMPRODUCT(--($AA$39:AB$40=I11))&gt;0, I11, "")</f>
        <v/>
      </c>
      <c r="T11" s="72" cm="1">
        <f t="array" ref="T11">SUMPRODUCT(--(M11:S11&lt;&gt;""), --(ISTEXT(M11:S11)))</f>
        <v>2</v>
      </c>
      <c r="U11" s="2"/>
      <c r="V11" s="2">
        <v>5</v>
      </c>
      <c r="W11" s="57" t="s">
        <v>117</v>
      </c>
      <c r="X11" s="4">
        <v>45210</v>
      </c>
      <c r="Y11" s="5">
        <v>0.79166666666666663</v>
      </c>
      <c r="Z11" s="5">
        <v>0.79166666666666663</v>
      </c>
      <c r="AA11" s="40" t="s">
        <v>15</v>
      </c>
      <c r="AB11" s="40" t="s">
        <v>27</v>
      </c>
      <c r="AC11" cm="1">
        <f t="array" ref="AC11">SUMPRODUCT(--($AA$7:$AB$40="CGY"), --(ISTEXT($AA$7:$AB$40)))</f>
        <v>2</v>
      </c>
      <c r="AD11" t="s">
        <v>4</v>
      </c>
      <c r="AE11" t="s">
        <v>85</v>
      </c>
    </row>
    <row r="12" spans="8:31" ht="16.05" customHeight="1" x14ac:dyDescent="0.3">
      <c r="I12" s="65" t="s">
        <v>29</v>
      </c>
      <c r="J12" s="65" t="s">
        <v>76</v>
      </c>
      <c r="K12" s="31"/>
      <c r="L12" s="31"/>
      <c r="M12" s="64"/>
      <c r="N12" s="64" t="str" cm="1">
        <f t="array" ref="N12">IF(SUMPRODUCT(--($AA$7:$AB$9=I12))&gt;0, I12, "")</f>
        <v>VGK</v>
      </c>
      <c r="O12" s="64" t="str" cm="1">
        <f t="array" ref="O12">IF(SUMPRODUCT(--($AA$10:AB$15=I12))&gt;0, I12, "")</f>
        <v/>
      </c>
      <c r="P12" s="64" t="str" cm="1">
        <f t="array" ref="P12">IF(SUMPRODUCT(--($AA$16:AB$22=I12))&gt;0, I12, "")</f>
        <v/>
      </c>
      <c r="Q12" s="64" t="str" cm="1">
        <f t="array" ref="Q12">IF(SUMPRODUCT(--($AA$23:AB$24=I12))&gt;0, I12, "")</f>
        <v/>
      </c>
      <c r="R12" s="64" t="str" cm="1">
        <f t="array" ref="R12">IF(SUMPRODUCT(--($AA$25:AB$38=I12))&gt;0, I12, "")</f>
        <v>VGK</v>
      </c>
      <c r="S12" s="64" t="str" cm="1">
        <f t="array" ref="S12">IF(SUMPRODUCT(--($AA$39:AB$40=I12))&gt;0, I12, "")</f>
        <v/>
      </c>
      <c r="T12" s="72" cm="1">
        <f t="array" ref="T12">SUMPRODUCT(--(M12:S12&lt;&gt;""), --(ISTEXT(M12:S12)))</f>
        <v>2</v>
      </c>
      <c r="U12" s="2"/>
      <c r="V12" s="2">
        <v>6</v>
      </c>
      <c r="W12" s="57" t="s">
        <v>117</v>
      </c>
      <c r="X12" s="4">
        <v>45210</v>
      </c>
      <c r="Y12" s="5">
        <v>0.8125</v>
      </c>
      <c r="Z12" s="5">
        <v>0.8125</v>
      </c>
      <c r="AA12" s="40" t="s">
        <v>6</v>
      </c>
      <c r="AB12" s="40" t="s">
        <v>2</v>
      </c>
      <c r="AC12" cm="1">
        <f t="array" ref="AC12">SUMPRODUCT(--($AA$7:$AB$40="CAR"), --(ISTEXT($AA$7:$AB$40)))</f>
        <v>3</v>
      </c>
      <c r="AD12" t="s">
        <v>5</v>
      </c>
      <c r="AE12" t="s">
        <v>86</v>
      </c>
    </row>
    <row r="13" spans="8:31" ht="16.05" customHeight="1" x14ac:dyDescent="0.3">
      <c r="I13" s="65" t="s">
        <v>5</v>
      </c>
      <c r="J13" s="65" t="s">
        <v>77</v>
      </c>
      <c r="K13" s="31"/>
      <c r="L13" s="31"/>
      <c r="M13" s="64"/>
      <c r="N13" s="64" t="str" cm="1">
        <f t="array" ref="N13">IF(SUMPRODUCT(--($AA$7:$AB$9=I13))&gt;0, I13, "")</f>
        <v/>
      </c>
      <c r="O13" s="64" t="str" cm="1">
        <f t="array" ref="O13">IF(SUMPRODUCT(--($AA$10:AB$15=I13))&gt;0, I13, "")</f>
        <v>CAR</v>
      </c>
      <c r="P13" s="64" t="str" cm="1">
        <f t="array" ref="P13">IF(SUMPRODUCT(--($AA$16:AB$22=I13))&gt;0, I13, "")</f>
        <v/>
      </c>
      <c r="Q13" s="64" t="str" cm="1">
        <f t="array" ref="Q13">IF(SUMPRODUCT(--($AA$23:AB$24=I13))&gt;0, I13, "")</f>
        <v/>
      </c>
      <c r="R13" s="64" t="str" cm="1">
        <f t="array" ref="R13">IF(SUMPRODUCT(--($AA$25:AB$38=I13))&gt;0, I13, "")</f>
        <v>CAR</v>
      </c>
      <c r="S13" s="64" t="str" cm="1">
        <f t="array" ref="S13">IF(SUMPRODUCT(--($AA$39:AB$40=I13))&gt;0, I13, "")</f>
        <v>CAR</v>
      </c>
      <c r="T13" s="72" cm="1">
        <f t="array" ref="T13">SUMPRODUCT(--(M13:S13&lt;&gt;""), --(ISTEXT(M13:S13)))</f>
        <v>3</v>
      </c>
      <c r="U13" s="2"/>
      <c r="V13" s="2">
        <v>7</v>
      </c>
      <c r="W13" s="57" t="s">
        <v>117</v>
      </c>
      <c r="X13" s="4">
        <v>45210</v>
      </c>
      <c r="Y13" s="5">
        <v>0.91666666666666663</v>
      </c>
      <c r="Z13" s="5">
        <v>0.83333333333333337</v>
      </c>
      <c r="AA13" s="40" t="s">
        <v>31</v>
      </c>
      <c r="AB13" s="40" t="s">
        <v>4</v>
      </c>
      <c r="AC13" cm="1">
        <f t="array" ref="AC13">SUMPRODUCT(--($AA$7:$AB$40="CHI"), --(ISTEXT($AA$7:$AB$40)))</f>
        <v>3</v>
      </c>
      <c r="AD13" t="s">
        <v>6</v>
      </c>
      <c r="AE13" t="s">
        <v>87</v>
      </c>
    </row>
    <row r="14" spans="8:31" ht="16.05" customHeight="1" x14ac:dyDescent="0.3">
      <c r="I14" s="65" t="s">
        <v>16</v>
      </c>
      <c r="J14" s="65" t="s">
        <v>77</v>
      </c>
      <c r="K14" s="31"/>
      <c r="L14" s="31"/>
      <c r="M14" s="64"/>
      <c r="N14" s="64" t="str" cm="1">
        <f t="array" ref="N14">IF(SUMPRODUCT(--($AA$7:$AB$9=I14))&gt;0, I14, "")</f>
        <v>NSH</v>
      </c>
      <c r="O14" s="64" t="str" cm="1">
        <f t="array" ref="O14">IF(SUMPRODUCT(--($AA$10:AB$15=I14))&gt;0, I14, "")</f>
        <v/>
      </c>
      <c r="P14" s="64" t="str" cm="1">
        <f t="array" ref="P14">IF(SUMPRODUCT(--($AA$16:AB$22=I14))&gt;0, I14, "")</f>
        <v>NSH</v>
      </c>
      <c r="Q14" s="64" t="str" cm="1">
        <f t="array" ref="Q14">IF(SUMPRODUCT(--($AA$23:AB$24=I14))&gt;0, I14, "")</f>
        <v/>
      </c>
      <c r="R14" s="64" t="str" cm="1">
        <f t="array" ref="R14">IF(SUMPRODUCT(--($AA$25:AB$38=I14))&gt;0, I14, "")</f>
        <v>NSH</v>
      </c>
      <c r="S14" s="64" t="str" cm="1">
        <f t="array" ref="S14">IF(SUMPRODUCT(--($AA$39:AB$40=I14))&gt;0, I14, "")</f>
        <v/>
      </c>
      <c r="T14" s="72" cm="1">
        <f t="array" ref="T14">SUMPRODUCT(--(M14:S14&lt;&gt;""), --(ISTEXT(M14:S14)))</f>
        <v>3</v>
      </c>
      <c r="U14" s="2"/>
      <c r="V14" s="2">
        <v>8</v>
      </c>
      <c r="W14" s="57" t="s">
        <v>117</v>
      </c>
      <c r="X14" s="4">
        <v>45210</v>
      </c>
      <c r="Y14" s="5">
        <v>0.91666666666666663</v>
      </c>
      <c r="Z14" s="5">
        <v>0.79166666666666663</v>
      </c>
      <c r="AA14" s="40" t="s">
        <v>7</v>
      </c>
      <c r="AB14" s="40" t="s">
        <v>13</v>
      </c>
      <c r="AC14" cm="1">
        <f t="array" ref="AC14">SUMPRODUCT(--($AA$7:$AB$40="COL"), --(ISTEXT($AA$7:$AB$40)))</f>
        <v>2</v>
      </c>
      <c r="AD14" t="s">
        <v>7</v>
      </c>
      <c r="AE14" t="s">
        <v>88</v>
      </c>
    </row>
    <row r="15" spans="8:31" ht="16.05" customHeight="1" x14ac:dyDescent="0.3">
      <c r="I15" s="65" t="s">
        <v>22</v>
      </c>
      <c r="J15" s="65" t="s">
        <v>77</v>
      </c>
      <c r="K15" s="31"/>
      <c r="L15" s="31"/>
      <c r="M15" s="64"/>
      <c r="N15" s="64" t="str" cm="1">
        <f t="array" ref="N15">IF(SUMPRODUCT(--($AA$7:$AB$9=I15))&gt;0, I15, "")</f>
        <v>PIT</v>
      </c>
      <c r="O15" s="64" t="str" cm="1">
        <f t="array" ref="O15">IF(SUMPRODUCT(--($AA$10:AB$15=I15))&gt;0, I15, "")</f>
        <v/>
      </c>
      <c r="P15" s="64" t="str" cm="1">
        <f t="array" ref="P15">IF(SUMPRODUCT(--($AA$16:AB$22=I15))&gt;0, I15, "")</f>
        <v/>
      </c>
      <c r="Q15" s="64" t="str" cm="1">
        <f t="array" ref="Q15">IF(SUMPRODUCT(--($AA$23:AB$24=I15))&gt;0, I15, "")</f>
        <v>PIT</v>
      </c>
      <c r="R15" s="64" t="str" cm="1">
        <f t="array" ref="R15">IF(SUMPRODUCT(--($AA$25:AB$38=I15))&gt;0, I15, "")</f>
        <v>PIT</v>
      </c>
      <c r="S15" s="64" t="str" cm="1">
        <f t="array" ref="S15">IF(SUMPRODUCT(--($AA$39:AB$40=I15))&gt;0, I15, "")</f>
        <v/>
      </c>
      <c r="T15" s="72" cm="1">
        <f t="array" ref="T15">SUMPRODUCT(--(M15:S15&lt;&gt;""), --(ISTEXT(M15:S15)))</f>
        <v>3</v>
      </c>
      <c r="U15" s="2"/>
      <c r="V15" s="2">
        <v>9</v>
      </c>
      <c r="W15" s="57" t="s">
        <v>117</v>
      </c>
      <c r="X15" s="4">
        <v>45210</v>
      </c>
      <c r="Y15" s="5">
        <v>0.91666666666666663</v>
      </c>
      <c r="Z15" s="5">
        <v>0.79166666666666663</v>
      </c>
      <c r="AA15" s="40" t="s">
        <v>11</v>
      </c>
      <c r="AB15" s="40" t="s">
        <v>28</v>
      </c>
      <c r="AC15" cm="1">
        <f t="array" ref="AC15">SUMPRODUCT(--($AA$7:$AB$40="CBJ"), --(ISTEXT($AA$7:$AB$40)))</f>
        <v>2</v>
      </c>
      <c r="AD15" t="s">
        <v>8</v>
      </c>
      <c r="AE15" t="s">
        <v>89</v>
      </c>
    </row>
    <row r="16" spans="8:31" ht="16.05" customHeight="1" x14ac:dyDescent="0.3">
      <c r="I16" s="65" t="s">
        <v>25</v>
      </c>
      <c r="J16" s="65" t="s">
        <v>77</v>
      </c>
      <c r="K16" s="31"/>
      <c r="L16" s="31"/>
      <c r="M16" s="64"/>
      <c r="N16" s="64" t="str" cm="1">
        <f t="array" ref="N16">IF(SUMPRODUCT(--($AA$7:$AB$9=I16))&gt;0, I16, "")</f>
        <v/>
      </c>
      <c r="O16" s="64" t="str" cm="1">
        <f t="array" ref="O16">IF(SUMPRODUCT(--($AA$10:AB$15=I16))&gt;0, I16, "")</f>
        <v/>
      </c>
      <c r="P16" s="64" t="str" cm="1">
        <f t="array" ref="P16">IF(SUMPRODUCT(--($AA$16:AB$22=I16))&gt;0, I16, "")</f>
        <v>STL</v>
      </c>
      <c r="Q16" s="64" t="str" cm="1">
        <f t="array" ref="Q16">IF(SUMPRODUCT(--($AA$23:AB$24=I16))&gt;0, I16, "")</f>
        <v/>
      </c>
      <c r="R16" s="64" t="str" cm="1">
        <f t="array" ref="R16">IF(SUMPRODUCT(--($AA$25:AB$38=I16))&gt;0, I16, "")</f>
        <v>STL</v>
      </c>
      <c r="S16" s="64" t="str" cm="1">
        <f t="array" ref="S16">IF(SUMPRODUCT(--($AA$39:AB$40=I16))&gt;0, I16, "")</f>
        <v/>
      </c>
      <c r="T16" s="72" cm="1">
        <f t="array" ref="T16">SUMPRODUCT(--(M16:S16&lt;&gt;""), --(ISTEXT(M16:S16)))</f>
        <v>2</v>
      </c>
      <c r="U16" s="2"/>
      <c r="V16" s="2">
        <v>10</v>
      </c>
      <c r="W16" s="57" t="s">
        <v>118</v>
      </c>
      <c r="X16" s="4">
        <v>45211</v>
      </c>
      <c r="Y16" s="5">
        <v>0.79166666666666663</v>
      </c>
      <c r="Z16" s="5">
        <v>0.79166666666666663</v>
      </c>
      <c r="AA16" s="29" t="s">
        <v>19</v>
      </c>
      <c r="AB16" s="29" t="s">
        <v>3</v>
      </c>
      <c r="AC16" cm="1">
        <f t="array" ref="AC16">SUMPRODUCT(--($AA$7:$AB$40="DAL"), --(ISTEXT($AA$7:$AB$40)))</f>
        <v>1</v>
      </c>
      <c r="AD16" t="s">
        <v>9</v>
      </c>
      <c r="AE16" t="s">
        <v>90</v>
      </c>
    </row>
    <row r="17" spans="9:31" ht="16.05" customHeight="1" x14ac:dyDescent="0.3">
      <c r="I17" s="65" t="s">
        <v>23</v>
      </c>
      <c r="J17" s="65" t="s">
        <v>78</v>
      </c>
      <c r="K17" s="31"/>
      <c r="L17" s="31"/>
      <c r="M17" s="64"/>
      <c r="N17" s="64" t="str" cm="1">
        <f t="array" ref="N17">IF(SUMPRODUCT(--($AA$7:$AB$9=I17))&gt;0, I17, "")</f>
        <v/>
      </c>
      <c r="O17" s="64" t="str" cm="1">
        <f t="array" ref="O17">IF(SUMPRODUCT(--($AA$10:AB$15=I17))&gt;0, I17, "")</f>
        <v/>
      </c>
      <c r="P17" s="64" t="str" cm="1">
        <f t="array" ref="P17">IF(SUMPRODUCT(--($AA$16:AB$22=I17))&gt;0, I17, "")</f>
        <v/>
      </c>
      <c r="Q17" s="64" t="str" cm="1">
        <f t="array" ref="Q17">IF(SUMPRODUCT(--($AA$23:AB$24=I17))&gt;0, I17, "")</f>
        <v/>
      </c>
      <c r="R17" s="64" t="str" cm="1">
        <f t="array" ref="R17">IF(SUMPRODUCT(--($AA$25:AB$38=I17))&gt;0, I17, "")</f>
        <v>SJS</v>
      </c>
      <c r="S17" s="64" t="str" cm="1">
        <f t="array" ref="S17">IF(SUMPRODUCT(--($AA$39:AB$40=I17))&gt;0, I17, "")</f>
        <v/>
      </c>
      <c r="T17" s="72" cm="1">
        <f t="array" ref="T17">SUMPRODUCT(--(M17:S17&lt;&gt;""), --(ISTEXT(M17:S17)))</f>
        <v>1</v>
      </c>
      <c r="U17" s="2"/>
      <c r="V17" s="2">
        <v>11</v>
      </c>
      <c r="W17" s="57" t="s">
        <v>118</v>
      </c>
      <c r="X17" s="4">
        <v>45211</v>
      </c>
      <c r="Y17" s="5">
        <v>0.79166666666666663</v>
      </c>
      <c r="Z17" s="5">
        <v>0.79166666666666663</v>
      </c>
      <c r="AA17" s="29" t="s">
        <v>21</v>
      </c>
      <c r="AB17" s="29" t="s">
        <v>8</v>
      </c>
      <c r="AC17" cm="1">
        <f t="array" ref="AC17">SUMPRODUCT(--($AA$7:$AB$40="DET"), --(ISTEXT($AA$7:$AB$40)))</f>
        <v>2</v>
      </c>
      <c r="AD17" t="s">
        <v>10</v>
      </c>
      <c r="AE17" t="s">
        <v>101</v>
      </c>
    </row>
    <row r="18" spans="9:31" ht="16.05" customHeight="1" x14ac:dyDescent="0.3">
      <c r="I18" s="65" t="s">
        <v>27</v>
      </c>
      <c r="J18" s="65" t="s">
        <v>78</v>
      </c>
      <c r="K18" s="31"/>
      <c r="L18" s="31"/>
      <c r="M18" s="64"/>
      <c r="N18" s="64" t="str" cm="1">
        <f t="array" ref="N18">IF(SUMPRODUCT(--($AA$7:$AB$9=I18))&gt;0, I18, "")</f>
        <v/>
      </c>
      <c r="O18" s="64" t="str" cm="1">
        <f t="array" ref="O18">IF(SUMPRODUCT(--($AA$10:AB$15=I18))&gt;0, I18, "")</f>
        <v>TOR</v>
      </c>
      <c r="P18" s="64" t="str" cm="1">
        <f t="array" ref="P18">IF(SUMPRODUCT(--($AA$16:AB$22=I18))&gt;0, I18, "")</f>
        <v/>
      </c>
      <c r="Q18" s="64" t="str" cm="1">
        <f t="array" ref="Q18">IF(SUMPRODUCT(--($AA$23:AB$24=I18))&gt;0, I18, "")</f>
        <v/>
      </c>
      <c r="R18" s="64" t="str" cm="1">
        <f t="array" ref="R18">IF(SUMPRODUCT(--($AA$25:AB$38=I18))&gt;0, I18, "")</f>
        <v>TOR</v>
      </c>
      <c r="S18" s="64" t="str" cm="1">
        <f t="array" ref="S18">IF(SUMPRODUCT(--($AA$39:AB$40=I18))&gt;0, I18, "")</f>
        <v/>
      </c>
      <c r="T18" s="72" cm="1">
        <f t="array" ref="T18">SUMPRODUCT(--(M18:S18&lt;&gt;""), --(ISTEXT(M18:S18)))</f>
        <v>2</v>
      </c>
      <c r="U18" s="2"/>
      <c r="V18" s="2">
        <v>12</v>
      </c>
      <c r="W18" s="57" t="s">
        <v>118</v>
      </c>
      <c r="X18" s="4">
        <v>45211</v>
      </c>
      <c r="Y18" s="5">
        <v>0.79166666666666663</v>
      </c>
      <c r="Z18" s="5">
        <v>0.79166666666666663</v>
      </c>
      <c r="AA18" s="29" t="s">
        <v>10</v>
      </c>
      <c r="AB18" s="29" t="s">
        <v>17</v>
      </c>
      <c r="AC18" cm="1">
        <f t="array" ref="AC18">SUMPRODUCT(--($AA$7:$AB$40="EDM"), --(ISTEXT($AA$7:$AB$40)))</f>
        <v>2</v>
      </c>
      <c r="AD18" t="s">
        <v>11</v>
      </c>
      <c r="AE18" t="s">
        <v>91</v>
      </c>
    </row>
    <row r="19" spans="9:31" ht="16.05" customHeight="1" x14ac:dyDescent="0.3">
      <c r="I19" s="65" t="s">
        <v>30</v>
      </c>
      <c r="J19" s="65" t="s">
        <v>79</v>
      </c>
      <c r="K19" s="31"/>
      <c r="L19" s="31"/>
      <c r="M19" s="64"/>
      <c r="N19" s="64" t="str" cm="1">
        <f t="array" ref="N19">IF(SUMPRODUCT(--($AA$7:$AB$9=I19))&gt;0, I19, "")</f>
        <v/>
      </c>
      <c r="O19" s="64" t="str" cm="1">
        <f t="array" ref="O19">IF(SUMPRODUCT(--($AA$10:AB$15=I19))&gt;0, I19, "")</f>
        <v/>
      </c>
      <c r="P19" s="64" t="str" cm="1">
        <f t="array" ref="P19">IF(SUMPRODUCT(--($AA$16:AB$22=I19))&gt;0, I19, "")</f>
        <v/>
      </c>
      <c r="Q19" s="64" t="str" cm="1">
        <f t="array" ref="Q19">IF(SUMPRODUCT(--($AA$23:AB$24=I19))&gt;0, I19, "")</f>
        <v>WSH</v>
      </c>
      <c r="R19" s="64" t="str" cm="1">
        <f t="array" ref="R19">IF(SUMPRODUCT(--($AA$25:AB$38=I19))&gt;0, I19, "")</f>
        <v/>
      </c>
      <c r="S19" s="64" t="str" cm="1">
        <f t="array" ref="S19">IF(SUMPRODUCT(--($AA$39:AB$40=I19))&gt;0, I19, "")</f>
        <v/>
      </c>
      <c r="T19" s="72" cm="1">
        <f t="array" ref="T19">SUMPRODUCT(--(M19:S19&lt;&gt;""), --(ISTEXT(M19:S19)))</f>
        <v>1</v>
      </c>
      <c r="U19" s="2"/>
      <c r="V19" s="2">
        <v>13</v>
      </c>
      <c r="W19" s="57" t="s">
        <v>118</v>
      </c>
      <c r="X19" s="4">
        <v>45211</v>
      </c>
      <c r="Y19" s="5">
        <v>0.83333333333333337</v>
      </c>
      <c r="Z19" s="5">
        <v>0.79166666666666663</v>
      </c>
      <c r="AA19" s="29" t="s">
        <v>25</v>
      </c>
      <c r="AB19" s="29" t="s">
        <v>9</v>
      </c>
      <c r="AC19" cm="1">
        <f t="array" ref="AC19">SUMPRODUCT(--($AA$7:$AB$40="FLA"), --(ISTEXT($AA$7:$AB$40)))</f>
        <v>3</v>
      </c>
      <c r="AD19" t="s">
        <v>12</v>
      </c>
      <c r="AE19" t="s">
        <v>92</v>
      </c>
    </row>
    <row r="20" spans="9:31" ht="16.05" customHeight="1" thickBot="1" x14ac:dyDescent="0.35">
      <c r="I20" s="65" t="s">
        <v>0</v>
      </c>
      <c r="J20" s="65" t="s">
        <v>79</v>
      </c>
      <c r="K20" s="31"/>
      <c r="L20" s="31"/>
      <c r="M20" s="80"/>
      <c r="N20" s="80" t="str" cm="1">
        <f t="array" ref="N20">IF(SUMPRODUCT(--($AA$7:$AB$9=I20))&gt;0, I20, "")</f>
        <v/>
      </c>
      <c r="O20" s="80" t="str" cm="1">
        <f t="array" ref="O20">IF(SUMPRODUCT(--($AA$10:AB$15=I20))&gt;0, I20, "")</f>
        <v/>
      </c>
      <c r="P20" s="80" t="str" cm="1">
        <f t="array" ref="P20">IF(SUMPRODUCT(--($AA$16:AB$22=I20))&gt;0, I20, "")</f>
        <v/>
      </c>
      <c r="Q20" s="80" t="str" cm="1">
        <f t="array" ref="Q20">IF(SUMPRODUCT(--($AA$23:AB$24=I20))&gt;0, I20, "")</f>
        <v/>
      </c>
      <c r="R20" s="80" t="str" cm="1">
        <f t="array" ref="R20">IF(SUMPRODUCT(--($AA$25:AB$38=I20))&gt;0, I20, "")</f>
        <v>ANA</v>
      </c>
      <c r="S20" s="80" t="str" cm="1">
        <f t="array" ref="S20">IF(SUMPRODUCT(--($AA$39:AB$40=I20))&gt;0, I20, "")</f>
        <v>ANA</v>
      </c>
      <c r="T20" s="73" cm="1">
        <f t="array" ref="T20">SUMPRODUCT(--(M20:S20&lt;&gt;""), --(ISTEXT(M20:S20)))</f>
        <v>2</v>
      </c>
      <c r="U20" s="2"/>
      <c r="V20" s="2">
        <v>14</v>
      </c>
      <c r="W20" s="57" t="s">
        <v>118</v>
      </c>
      <c r="X20" s="4">
        <v>45211</v>
      </c>
      <c r="Y20" s="5">
        <v>0.83333333333333337</v>
      </c>
      <c r="Z20" s="5">
        <v>0.79166666666666663</v>
      </c>
      <c r="AA20" s="29" t="s">
        <v>12</v>
      </c>
      <c r="AB20" s="29" t="s">
        <v>14</v>
      </c>
      <c r="AC20" cm="1">
        <f t="array" ref="AC20">SUMPRODUCT(--($AA$7:$AB$40="LAK"), --(ISTEXT($AA$7:$AB$40)))</f>
        <v>2</v>
      </c>
      <c r="AD20" t="s">
        <v>13</v>
      </c>
      <c r="AE20" t="s">
        <v>93</v>
      </c>
    </row>
    <row r="21" spans="9:31" ht="16.05" customHeight="1" x14ac:dyDescent="0.3">
      <c r="I21" t="s">
        <v>18</v>
      </c>
      <c r="J21" s="63" t="s">
        <v>79</v>
      </c>
      <c r="K21" s="31"/>
      <c r="L21" s="31"/>
      <c r="M21" s="83"/>
      <c r="N21" s="83" t="str" cm="1">
        <f t="array" ref="N21">IF(SUMPRODUCT(--($AA$7:$AB$9=I21))&gt;0, I21, "")</f>
        <v/>
      </c>
      <c r="O21" s="83" t="str" cm="1">
        <f t="array" ref="O21">IF(SUMPRODUCT(--($AA$10:AB$15=I21))&gt;0, I21, "")</f>
        <v/>
      </c>
      <c r="P21" s="83" t="str" cm="1">
        <f t="array" ref="P21">IF(SUMPRODUCT(--($AA$16:AB$22=I21))&gt;0, I21, "")</f>
        <v/>
      </c>
      <c r="Q21" s="83" t="str" cm="1">
        <f t="array" ref="Q21">IF(SUMPRODUCT(--($AA$23:AB$24=I21))&gt;0, I21, "")</f>
        <v/>
      </c>
      <c r="R21" s="83" t="str" cm="1">
        <f t="array" ref="R21">IF(SUMPRODUCT(--($AA$25:AB$38=I21))&gt;0, I21, "")</f>
        <v>NYI</v>
      </c>
      <c r="S21" s="83" t="str" cm="1">
        <f t="array" ref="S21">IF(SUMPRODUCT(--($AA$39:AB$40=I21))&gt;0, I21, "")</f>
        <v/>
      </c>
      <c r="T21" s="52" cm="1">
        <f t="array" ref="T21">SUMPRODUCT(--(M21:S21&lt;&gt;""), --(ISTEXT(M21:S21)))</f>
        <v>1</v>
      </c>
      <c r="U21" s="2"/>
      <c r="V21" s="2">
        <v>15</v>
      </c>
      <c r="W21" s="57" t="s">
        <v>118</v>
      </c>
      <c r="X21" s="4">
        <v>45211</v>
      </c>
      <c r="Y21" s="5">
        <v>0.83333333333333337</v>
      </c>
      <c r="Z21" s="5">
        <v>0.79166666666666663</v>
      </c>
      <c r="AA21" s="29" t="s">
        <v>24</v>
      </c>
      <c r="AB21" s="29" t="s">
        <v>16</v>
      </c>
      <c r="AC21" cm="1">
        <f t="array" ref="AC21">SUMPRODUCT(--($AA$7:$AB$40="MIN"), --(ISTEXT($AA$7:$AB$40)))</f>
        <v>3</v>
      </c>
      <c r="AD21" t="s">
        <v>14</v>
      </c>
      <c r="AE21" t="s">
        <v>94</v>
      </c>
    </row>
    <row r="22" spans="9:31" ht="16.05" customHeight="1" x14ac:dyDescent="0.3">
      <c r="I22" t="s">
        <v>14</v>
      </c>
      <c r="J22" s="63" t="s">
        <v>79</v>
      </c>
      <c r="K22" s="31"/>
      <c r="L22" s="31"/>
      <c r="M22" s="83"/>
      <c r="N22" s="83" t="str" cm="1">
        <f t="array" ref="N22">IF(SUMPRODUCT(--($AA$7:$AB$9=I22))&gt;0, I22, "")</f>
        <v/>
      </c>
      <c r="O22" s="83" t="str" cm="1">
        <f t="array" ref="O22">IF(SUMPRODUCT(--($AA$10:AB$15=I22))&gt;0, I22, "")</f>
        <v/>
      </c>
      <c r="P22" s="83" t="str" cm="1">
        <f t="array" ref="P22">IF(SUMPRODUCT(--($AA$16:AB$22=I22))&gt;0, I22, "")</f>
        <v>MIN</v>
      </c>
      <c r="Q22" s="83" t="str" cm="1">
        <f t="array" ref="Q22">IF(SUMPRODUCT(--($AA$23:AB$24=I22))&gt;0, I22, "")</f>
        <v/>
      </c>
      <c r="R22" s="83" t="str" cm="1">
        <f t="array" ref="R22">IF(SUMPRODUCT(--($AA$25:AB$38=I22))&gt;0, I22, "")</f>
        <v>MIN</v>
      </c>
      <c r="S22" s="83" t="str" cm="1">
        <f t="array" ref="S22">IF(SUMPRODUCT(--($AA$39:AB$40=I22))&gt;0, I22, "")</f>
        <v/>
      </c>
      <c r="T22" s="52" cm="1">
        <f t="array" ref="T22">SUMPRODUCT(--(M22:S22&lt;&gt;""), --(ISTEXT(M22:S22)))</f>
        <v>2</v>
      </c>
      <c r="U22" s="2"/>
      <c r="V22" s="2">
        <v>16</v>
      </c>
      <c r="W22" s="57" t="s">
        <v>118</v>
      </c>
      <c r="X22" s="4">
        <v>45211</v>
      </c>
      <c r="Y22" s="5">
        <v>0.9375</v>
      </c>
      <c r="Z22" s="5">
        <v>0.8125</v>
      </c>
      <c r="AA22" s="29" t="s">
        <v>12</v>
      </c>
      <c r="AB22" s="29" t="s">
        <v>14</v>
      </c>
      <c r="AC22" cm="1">
        <f t="array" ref="AC22">SUMPRODUCT(--($AA$7:$AB$40="MTL"), --(ISTEXT($AA$7:$AB$40)))</f>
        <v>2</v>
      </c>
      <c r="AD22" t="s">
        <v>15</v>
      </c>
      <c r="AE22" t="s">
        <v>95</v>
      </c>
    </row>
    <row r="23" spans="9:31" ht="16.05" customHeight="1" x14ac:dyDescent="0.3">
      <c r="I23" t="s">
        <v>15</v>
      </c>
      <c r="J23" s="63" t="s">
        <v>80</v>
      </c>
      <c r="K23" s="31"/>
      <c r="L23" s="31"/>
      <c r="M23" s="83"/>
      <c r="N23" s="83" t="str" cm="1">
        <f t="array" ref="N23">IF(SUMPRODUCT(--($AA$7:$AB$9=I23))&gt;0, I23, "")</f>
        <v/>
      </c>
      <c r="O23" s="83" t="str" cm="1">
        <f t="array" ref="O23">IF(SUMPRODUCT(--($AA$10:AB$15=I23))&gt;0, I23, "")</f>
        <v>MTL</v>
      </c>
      <c r="P23" s="83" t="str" cm="1">
        <f t="array" ref="P23">IF(SUMPRODUCT(--($AA$16:AB$22=I23))&gt;0, I23, "")</f>
        <v/>
      </c>
      <c r="Q23" s="83" t="str" cm="1">
        <f t="array" ref="Q23">IF(SUMPRODUCT(--($AA$23:AB$24=I23))&gt;0, I23, "")</f>
        <v/>
      </c>
      <c r="R23" s="83" t="str" cm="1">
        <f t="array" ref="R23">IF(SUMPRODUCT(--($AA$25:AB$38=I23))&gt;0, I23, "")</f>
        <v>MTL</v>
      </c>
      <c r="S23" s="83" t="str" cm="1">
        <f t="array" ref="S23">IF(SUMPRODUCT(--($AA$39:AB$40=I23))&gt;0, I23, "")</f>
        <v/>
      </c>
      <c r="T23" s="52" cm="1">
        <f t="array" ref="T23">SUMPRODUCT(--(M23:S23&lt;&gt;""), --(ISTEXT(M23:S23)))</f>
        <v>2</v>
      </c>
      <c r="U23" s="2"/>
      <c r="V23" s="2">
        <v>17</v>
      </c>
      <c r="W23" s="57" t="s">
        <v>119</v>
      </c>
      <c r="X23" s="4">
        <v>45212</v>
      </c>
      <c r="Y23" s="5">
        <v>0.79166666666666663</v>
      </c>
      <c r="Z23" s="5">
        <v>0.79166666666666663</v>
      </c>
      <c r="AA23" s="49" t="s">
        <v>1</v>
      </c>
      <c r="AB23" s="49" t="s">
        <v>17</v>
      </c>
      <c r="AC23" cm="1">
        <f t="array" ref="AC23">SUMPRODUCT(--($AA$7:$AB$40="NSH"), --(ISTEXT($AA$7:$AB$40)))</f>
        <v>3</v>
      </c>
      <c r="AD23" t="s">
        <v>16</v>
      </c>
      <c r="AE23" t="s">
        <v>97</v>
      </c>
    </row>
    <row r="24" spans="9:31" ht="16.05" customHeight="1" x14ac:dyDescent="0.3">
      <c r="I24" t="s">
        <v>12</v>
      </c>
      <c r="J24" s="63" t="s">
        <v>80</v>
      </c>
      <c r="K24" s="31"/>
      <c r="L24" s="31"/>
      <c r="M24" s="83"/>
      <c r="N24" s="83" t="str" cm="1">
        <f t="array" ref="N24">IF(SUMPRODUCT(--($AA$7:$AB$9=I24))&gt;0, I24, "")</f>
        <v/>
      </c>
      <c r="O24" s="83" t="str" cm="1">
        <f t="array" ref="O24">IF(SUMPRODUCT(--($AA$10:AB$15=I24))&gt;0, I24, "")</f>
        <v/>
      </c>
      <c r="P24" s="83" t="str" cm="1">
        <f t="array" ref="P24">IF(SUMPRODUCT(--($AA$16:AB$22=I24))&gt;0, I24, "")</f>
        <v>FLA</v>
      </c>
      <c r="Q24" s="83" t="str" cm="1">
        <f t="array" ref="Q24">IF(SUMPRODUCT(--($AA$23:AB$24=I24))&gt;0, I24, "")</f>
        <v/>
      </c>
      <c r="R24" s="83" t="str" cm="1">
        <f t="array" ref="R24">IF(SUMPRODUCT(--($AA$25:AB$38=I24))&gt;0, I24, "")</f>
        <v>FLA</v>
      </c>
      <c r="S24" s="83" t="str" cm="1">
        <f t="array" ref="S24">IF(SUMPRODUCT(--($AA$39:AB$40=I24))&gt;0, I24, "")</f>
        <v/>
      </c>
      <c r="T24" s="52" cm="1">
        <f t="array" ref="T24">SUMPRODUCT(--(M24:S24&lt;&gt;""), --(ISTEXT(M24:S24)))</f>
        <v>2</v>
      </c>
      <c r="U24" s="2"/>
      <c r="V24" s="2">
        <v>18</v>
      </c>
      <c r="W24" s="57" t="s">
        <v>119</v>
      </c>
      <c r="X24" s="4">
        <v>45212</v>
      </c>
      <c r="Y24" s="5">
        <v>0.79166666666666663</v>
      </c>
      <c r="Z24" s="5">
        <v>0.79166666666666663</v>
      </c>
      <c r="AA24" s="49" t="s">
        <v>22</v>
      </c>
      <c r="AB24" s="49" t="s">
        <v>30</v>
      </c>
      <c r="AC24" cm="1">
        <f t="array" ref="AC24">SUMPRODUCT(--($AA$7:$AB$40="NJD"), --(ISTEXT($AA$7:$AB$40)))</f>
        <v>2</v>
      </c>
      <c r="AD24" t="s">
        <v>17</v>
      </c>
      <c r="AE24" t="s">
        <v>96</v>
      </c>
    </row>
    <row r="25" spans="9:31" ht="16.05" customHeight="1" x14ac:dyDescent="0.3">
      <c r="I25" t="s">
        <v>11</v>
      </c>
      <c r="J25" s="63" t="s">
        <v>80</v>
      </c>
      <c r="K25" s="31"/>
      <c r="L25" s="31"/>
      <c r="M25" s="83"/>
      <c r="N25" s="83" t="str" cm="1">
        <f t="array" ref="N25">IF(SUMPRODUCT(--($AA$7:$AB$9=I25))&gt;0, I25, "")</f>
        <v/>
      </c>
      <c r="O25" s="83" t="str" cm="1">
        <f t="array" ref="O25">IF(SUMPRODUCT(--($AA$10:AB$15=I25))&gt;0, I25, "")</f>
        <v>EDM</v>
      </c>
      <c r="P25" s="83" t="str" cm="1">
        <f t="array" ref="P25">IF(SUMPRODUCT(--($AA$16:AB$22=I25))&gt;0, I25, "")</f>
        <v/>
      </c>
      <c r="Q25" s="83" t="str" cm="1">
        <f t="array" ref="Q25">IF(SUMPRODUCT(--($AA$23:AB$24=I25))&gt;0, I25, "")</f>
        <v/>
      </c>
      <c r="R25" s="83" t="str" cm="1">
        <f t="array" ref="R25">IF(SUMPRODUCT(--($AA$25:AB$38=I25))&gt;0, I25, "")</f>
        <v>EDM</v>
      </c>
      <c r="S25" s="83" t="str" cm="1">
        <f t="array" ref="S25">IF(SUMPRODUCT(--($AA$39:AB$40=I25))&gt;0, I25, "")</f>
        <v/>
      </c>
      <c r="T25" s="52" cm="1">
        <f t="array" ref="T25">SUMPRODUCT(--(M25:S25&lt;&gt;""), --(ISTEXT(M25:S25)))</f>
        <v>2</v>
      </c>
      <c r="U25" s="2"/>
      <c r="V25" s="2">
        <v>19</v>
      </c>
      <c r="W25" s="57" t="s">
        <v>120</v>
      </c>
      <c r="X25" s="4">
        <v>45213</v>
      </c>
      <c r="Y25" s="5">
        <v>0.54166666666666663</v>
      </c>
      <c r="Z25" s="5">
        <v>0.54166666666666663</v>
      </c>
      <c r="AA25" s="50" t="s">
        <v>21</v>
      </c>
      <c r="AB25" s="50" t="s">
        <v>20</v>
      </c>
      <c r="AC25" cm="1">
        <f t="array" ref="AC25">SUMPRODUCT(--($AA$7:$AB$40="NYI"), --(ISTEXT($AA$7:$AB$40)))</f>
        <v>1</v>
      </c>
      <c r="AD25" t="s">
        <v>18</v>
      </c>
      <c r="AE25" t="s">
        <v>98</v>
      </c>
    </row>
    <row r="26" spans="9:31" ht="16.05" customHeight="1" x14ac:dyDescent="0.3">
      <c r="I26" t="s">
        <v>10</v>
      </c>
      <c r="J26" s="63" t="s">
        <v>80</v>
      </c>
      <c r="K26" s="31"/>
      <c r="L26" s="31"/>
      <c r="M26" s="83"/>
      <c r="N26" s="83" t="str" cm="1">
        <f t="array" ref="N26">IF(SUMPRODUCT(--($AA$7:$AB$9=I26))&gt;0, I26, "")</f>
        <v/>
      </c>
      <c r="O26" s="83" t="str" cm="1">
        <f t="array" ref="O26">IF(SUMPRODUCT(--($AA$10:AB$15=I26))&gt;0, I26, "")</f>
        <v/>
      </c>
      <c r="P26" s="83" t="str" cm="1">
        <f t="array" ref="P26">IF(SUMPRODUCT(--($AA$16:AB$22=I26))&gt;0, I26, "")</f>
        <v>DET</v>
      </c>
      <c r="Q26" s="83" t="str" cm="1">
        <f t="array" ref="Q26">IF(SUMPRODUCT(--($AA$23:AB$24=I26))&gt;0, I26, "")</f>
        <v/>
      </c>
      <c r="R26" s="83" t="str" cm="1">
        <f t="array" ref="R26">IF(SUMPRODUCT(--($AA$25:AB$38=I26))&gt;0, I26, "")</f>
        <v>DET</v>
      </c>
      <c r="S26" s="83" t="str" cm="1">
        <f t="array" ref="S26">IF(SUMPRODUCT(--($AA$39:AB$40=I26))&gt;0, I26, "")</f>
        <v/>
      </c>
      <c r="T26" s="52" cm="1">
        <f t="array" ref="T26">SUMPRODUCT(--(M26:S26&lt;&gt;""), --(ISTEXT(M26:S26)))</f>
        <v>2</v>
      </c>
      <c r="U26" s="2"/>
      <c r="V26" s="2">
        <v>20</v>
      </c>
      <c r="W26" s="57" t="s">
        <v>120</v>
      </c>
      <c r="X26" s="4">
        <v>45213</v>
      </c>
      <c r="Y26" s="5">
        <v>0.66666666666666663</v>
      </c>
      <c r="Z26" s="5">
        <v>0.625</v>
      </c>
      <c r="AA26" s="50" t="s">
        <v>12</v>
      </c>
      <c r="AB26" s="50" t="s">
        <v>31</v>
      </c>
      <c r="AC26" cm="1">
        <f t="array" ref="AC26">SUMPRODUCT(--($AA$7:$AB$40="NYR"), --(ISTEXT($AA$7:$AB$40)))</f>
        <v>2</v>
      </c>
      <c r="AD26" t="s">
        <v>19</v>
      </c>
      <c r="AE26" t="s">
        <v>99</v>
      </c>
    </row>
    <row r="27" spans="9:31" ht="16.05" customHeight="1" x14ac:dyDescent="0.3">
      <c r="I27" t="s">
        <v>8</v>
      </c>
      <c r="J27" s="63" t="s">
        <v>114</v>
      </c>
      <c r="K27" s="31"/>
      <c r="L27" s="31"/>
      <c r="M27" s="83"/>
      <c r="N27" s="83" t="str" cm="1">
        <f t="array" ref="N27">IF(SUMPRODUCT(--($AA$7:$AB$9=I27))&gt;0, I27, "")</f>
        <v/>
      </c>
      <c r="O27" s="83" t="str" cm="1">
        <f t="array" ref="O27">IF(SUMPRODUCT(--($AA$10:AB$15=I27))&gt;0, I27, "")</f>
        <v/>
      </c>
      <c r="P27" s="83" t="str" cm="1">
        <f t="array" ref="P27">IF(SUMPRODUCT(--($AA$16:AB$22=I27))&gt;0, I27, "")</f>
        <v>CBJ</v>
      </c>
      <c r="Q27" s="83" t="str" cm="1">
        <f t="array" ref="Q27">IF(SUMPRODUCT(--($AA$23:AB$24=I27))&gt;0, I27, "")</f>
        <v/>
      </c>
      <c r="R27" s="83" t="str" cm="1">
        <f t="array" ref="R27">IF(SUMPRODUCT(--($AA$25:AB$38=I27))&gt;0, I27, "")</f>
        <v>CBJ</v>
      </c>
      <c r="S27" s="83" t="str" cm="1">
        <f t="array" ref="S27">IF(SUMPRODUCT(--($AA$39:AB$40=I27))&gt;0, I27, "")</f>
        <v/>
      </c>
      <c r="T27" s="66">
        <f>SUM(T7:T20)</f>
        <v>32</v>
      </c>
      <c r="U27" s="2"/>
      <c r="V27" s="2">
        <v>21</v>
      </c>
      <c r="W27" s="57" t="s">
        <v>120</v>
      </c>
      <c r="X27" s="4">
        <v>45213</v>
      </c>
      <c r="Y27" s="5">
        <v>0.79166666666666663</v>
      </c>
      <c r="Z27" s="5">
        <v>0.79166666666666663</v>
      </c>
      <c r="AA27" s="51" t="s">
        <v>16</v>
      </c>
      <c r="AB27" s="50" t="s">
        <v>2</v>
      </c>
      <c r="AC27" cm="1">
        <f t="array" ref="AC27">SUMPRODUCT(--($AA$7:$AB$40="OTT"), --(ISTEXT($AA$7:$AB$40)))</f>
        <v>3</v>
      </c>
      <c r="AD27" t="s">
        <v>20</v>
      </c>
      <c r="AE27" t="s">
        <v>100</v>
      </c>
    </row>
    <row r="28" spans="9:31" ht="16.05" customHeight="1" x14ac:dyDescent="0.3">
      <c r="I28" t="s">
        <v>7</v>
      </c>
      <c r="J28" s="63" t="s">
        <v>114</v>
      </c>
      <c r="K28" s="31"/>
      <c r="L28" s="31"/>
      <c r="M28" s="83"/>
      <c r="N28" s="83" t="str" cm="1">
        <f t="array" ref="N28">IF(SUMPRODUCT(--($AA$7:$AB$9=I28))&gt;0, I28, "")</f>
        <v/>
      </c>
      <c r="O28" s="83" t="str" cm="1">
        <f t="array" ref="O28">IF(SUMPRODUCT(--($AA$10:AB$15=I28))&gt;0, I28, "")</f>
        <v>COL</v>
      </c>
      <c r="P28" s="83" t="str" cm="1">
        <f t="array" ref="P28">IF(SUMPRODUCT(--($AA$16:AB$22=I28))&gt;0, I28, "")</f>
        <v/>
      </c>
      <c r="Q28" s="83" t="str" cm="1">
        <f t="array" ref="Q28">IF(SUMPRODUCT(--($AA$23:AB$24=I28))&gt;0, I28, "")</f>
        <v/>
      </c>
      <c r="R28" s="83" t="str" cm="1">
        <f t="array" ref="R28">IF(SUMPRODUCT(--($AA$25:AB$38=I28))&gt;0, I28, "")</f>
        <v>COL</v>
      </c>
      <c r="S28" s="83" t="str" cm="1">
        <f t="array" ref="S28">IF(SUMPRODUCT(--($AA$39:AB$40=I28))&gt;0, I28, "")</f>
        <v/>
      </c>
      <c r="U28" s="2"/>
      <c r="V28" s="2">
        <v>22</v>
      </c>
      <c r="W28" s="57" t="s">
        <v>120</v>
      </c>
      <c r="X28" s="4">
        <v>45213</v>
      </c>
      <c r="Y28" s="5">
        <v>0.79166666666666663</v>
      </c>
      <c r="Z28" s="5">
        <v>0.79166666666666663</v>
      </c>
      <c r="AA28" s="50" t="s">
        <v>19</v>
      </c>
      <c r="AB28" s="50" t="s">
        <v>8</v>
      </c>
      <c r="AC28" cm="1">
        <f t="array" ref="AC28">SUMPRODUCT(--($AA$7:$AB$40="PHI"), --(ISTEXT($AA$7:$AB$40)))</f>
        <v>2</v>
      </c>
      <c r="AD28" t="s">
        <v>21</v>
      </c>
      <c r="AE28" t="s">
        <v>102</v>
      </c>
    </row>
    <row r="29" spans="9:31" ht="16.05" customHeight="1" x14ac:dyDescent="0.3">
      <c r="I29" t="s">
        <v>4</v>
      </c>
      <c r="J29" s="63" t="s">
        <v>114</v>
      </c>
      <c r="K29" s="31"/>
      <c r="L29" s="31"/>
      <c r="M29" s="83"/>
      <c r="N29" s="83" t="str" cm="1">
        <f t="array" ref="N29">IF(SUMPRODUCT(--($AA$7:$AB$9=I29))&gt;0, I29, "")</f>
        <v/>
      </c>
      <c r="O29" s="83" t="str" cm="1">
        <f t="array" ref="O29">IF(SUMPRODUCT(--($AA$10:AB$15=I29))&gt;0, I29, "")</f>
        <v>CGY</v>
      </c>
      <c r="P29" s="83" t="str" cm="1">
        <f t="array" ref="P29">IF(SUMPRODUCT(--($AA$16:AB$22=I29))&gt;0, I29, "")</f>
        <v/>
      </c>
      <c r="Q29" s="83" t="str" cm="1">
        <f t="array" ref="Q29">IF(SUMPRODUCT(--($AA$23:AB$24=I29))&gt;0, I29, "")</f>
        <v/>
      </c>
      <c r="R29" s="83" t="str" cm="1">
        <f t="array" ref="R29">IF(SUMPRODUCT(--($AA$25:AB$38=I29))&gt;0, I29, "")</f>
        <v>CGY</v>
      </c>
      <c r="S29" s="83" t="str" cm="1">
        <f t="array" ref="S29">IF(SUMPRODUCT(--($AA$39:AB$40=I29))&gt;0, I29, "")</f>
        <v/>
      </c>
      <c r="U29" s="2"/>
      <c r="V29" s="2">
        <v>23</v>
      </c>
      <c r="W29" s="57" t="s">
        <v>120</v>
      </c>
      <c r="X29" s="4">
        <v>45213</v>
      </c>
      <c r="Y29" s="5">
        <v>0.79166666666666663</v>
      </c>
      <c r="Z29" s="5">
        <v>0.79166666666666663</v>
      </c>
      <c r="AA29" s="50" t="s">
        <v>26</v>
      </c>
      <c r="AB29" s="50" t="s">
        <v>10</v>
      </c>
      <c r="AC29" cm="1">
        <f t="array" ref="AC29">SUMPRODUCT(--($AA$7:$AB$40="PIT"), --(ISTEXT($AA$7:$AB$40)))</f>
        <v>3</v>
      </c>
      <c r="AD29" t="s">
        <v>22</v>
      </c>
      <c r="AE29" t="s">
        <v>103</v>
      </c>
    </row>
    <row r="30" spans="9:31" ht="16.05" customHeight="1" x14ac:dyDescent="0.3">
      <c r="I30" t="s">
        <v>6</v>
      </c>
      <c r="J30" s="63" t="s">
        <v>114</v>
      </c>
      <c r="K30" s="31"/>
      <c r="L30" s="31"/>
      <c r="M30" s="83"/>
      <c r="N30" s="83" t="str" cm="1">
        <f t="array" ref="N30">IF(SUMPRODUCT(--($AA$7:$AB$9=I30))&gt;0, I30, "")</f>
        <v>CHI</v>
      </c>
      <c r="O30" s="83" t="str" cm="1">
        <f t="array" ref="O30">IF(SUMPRODUCT(--($AA$10:AB$15=I30))&gt;0, I30, "")</f>
        <v>CHI</v>
      </c>
      <c r="P30" s="83" t="str" cm="1">
        <f t="array" ref="P30">IF(SUMPRODUCT(--($AA$16:AB$22=I30))&gt;0, I30, "")</f>
        <v/>
      </c>
      <c r="Q30" s="83" t="str" cm="1">
        <f t="array" ref="Q30">IF(SUMPRODUCT(--($AA$23:AB$24=I30))&gt;0, I30, "")</f>
        <v/>
      </c>
      <c r="R30" s="83" t="str" cm="1">
        <f t="array" ref="R30">IF(SUMPRODUCT(--($AA$25:AB$38=I30))&gt;0, I30, "")</f>
        <v>CHI</v>
      </c>
      <c r="S30" s="83" t="str" cm="1">
        <f t="array" ref="S30">IF(SUMPRODUCT(--($AA$39:AB$40=I30))&gt;0, I30, "")</f>
        <v/>
      </c>
      <c r="U30" s="2"/>
      <c r="V30" s="2">
        <v>24</v>
      </c>
      <c r="W30" s="57" t="s">
        <v>120</v>
      </c>
      <c r="X30" s="4">
        <v>45213</v>
      </c>
      <c r="Y30" s="5">
        <v>0.79166666666666663</v>
      </c>
      <c r="Z30" s="5">
        <v>0.79166666666666663</v>
      </c>
      <c r="AA30" s="50" t="s">
        <v>6</v>
      </c>
      <c r="AB30" s="50" t="s">
        <v>15</v>
      </c>
      <c r="AC30" cm="1">
        <f t="array" ref="AC30">SUMPRODUCT(--($AA$7:$AB$40="SJS"), --(ISTEXT($AA$7:$AB$40)))</f>
        <v>1</v>
      </c>
      <c r="AD30" t="s">
        <v>23</v>
      </c>
      <c r="AE30" t="s">
        <v>104</v>
      </c>
    </row>
    <row r="31" spans="9:31" ht="16.05" customHeight="1" x14ac:dyDescent="0.3">
      <c r="M31" s="1" cm="1">
        <f t="array" ref="M31">SUMPRODUCT(--(M7:M20&lt;&gt;""), --(ISTEXT(M7:M20)))</f>
        <v>0</v>
      </c>
      <c r="N31" s="1" cm="1">
        <f t="array" ref="N31">SUMPRODUCT(--(N7:N20&lt;&gt;""), --(ISTEXT(N7:N20)))</f>
        <v>5</v>
      </c>
      <c r="O31" s="1" cm="1">
        <f t="array" ref="O31">SUMPRODUCT(--(O7:O20&lt;&gt;""), --(ISTEXT(O7:O20)))</f>
        <v>5</v>
      </c>
      <c r="P31" s="1" cm="1">
        <f t="array" ref="P31">SUMPRODUCT(--(P7:P20&lt;&gt;""), --(ISTEXT(P7:P20)))</f>
        <v>3</v>
      </c>
      <c r="Q31" s="1" cm="1">
        <f t="array" ref="Q31">SUMPRODUCT(--(Q7:Q20&lt;&gt;""), --(ISTEXT(Q7:Q20)))</f>
        <v>2</v>
      </c>
      <c r="R31" s="1" cm="1">
        <f t="array" ref="R31">SUMPRODUCT(--(R7:R20&lt;&gt;""), --(ISTEXT(R7:R20)))</f>
        <v>13</v>
      </c>
      <c r="S31" s="1" cm="1">
        <f t="array" ref="S31">SUMPRODUCT(--(S7:S20&lt;&gt;""), --(ISTEXT(S7:S20)))</f>
        <v>4</v>
      </c>
      <c r="T31" s="66">
        <f>SUM(M31:S31)</f>
        <v>32</v>
      </c>
      <c r="U31" s="2"/>
      <c r="V31" s="2">
        <v>25</v>
      </c>
      <c r="W31" s="57" t="s">
        <v>120</v>
      </c>
      <c r="X31" s="4">
        <v>45213</v>
      </c>
      <c r="Y31" s="5">
        <v>0.79166666666666663</v>
      </c>
      <c r="Z31" s="5">
        <v>0.79166666666666663</v>
      </c>
      <c r="AA31" s="50" t="s">
        <v>4</v>
      </c>
      <c r="AB31" s="50" t="s">
        <v>22</v>
      </c>
      <c r="AC31" cm="1">
        <f t="array" ref="AC31">SUMPRODUCT(--($AA$7:$AB$40="SEA"), --(ISTEXT($AA$7:$AB$40)))</f>
        <v>3</v>
      </c>
      <c r="AD31" t="s">
        <v>24</v>
      </c>
      <c r="AE31" t="s">
        <v>105</v>
      </c>
    </row>
    <row r="32" spans="9:31" ht="16.05" customHeight="1" x14ac:dyDescent="0.3">
      <c r="U32" s="2"/>
      <c r="V32" s="2">
        <v>26</v>
      </c>
      <c r="W32" s="57" t="s">
        <v>120</v>
      </c>
      <c r="X32" s="4">
        <v>45213</v>
      </c>
      <c r="Y32" s="5">
        <v>0.79166666666666663</v>
      </c>
      <c r="Z32" s="5">
        <v>0.79166666666666663</v>
      </c>
      <c r="AA32" s="50" t="s">
        <v>14</v>
      </c>
      <c r="AB32" s="50" t="s">
        <v>27</v>
      </c>
      <c r="AC32" cm="1">
        <f t="array" ref="AC32">SUMPRODUCT(--($AA$7:$AB$40="STL"), --(ISTEXT($AA$7:$AB$40)))</f>
        <v>2</v>
      </c>
      <c r="AD32" t="s">
        <v>25</v>
      </c>
      <c r="AE32" t="s">
        <v>106</v>
      </c>
    </row>
    <row r="33" spans="21:31" ht="16.05" customHeight="1" x14ac:dyDescent="0.3">
      <c r="U33" s="2"/>
      <c r="V33" s="2">
        <v>27</v>
      </c>
      <c r="W33" s="57" t="s">
        <v>120</v>
      </c>
      <c r="X33" s="4">
        <v>45213</v>
      </c>
      <c r="Y33" s="5">
        <v>0.8125</v>
      </c>
      <c r="Z33" s="5">
        <v>0.8125</v>
      </c>
      <c r="AA33" s="50" t="s">
        <v>3</v>
      </c>
      <c r="AB33" s="50" t="s">
        <v>18</v>
      </c>
      <c r="AC33" cm="1">
        <f t="array" ref="AC33">SUMPRODUCT(--($AA$7:$AB$40="TBL"), --(ISTEXT($AA$7:$AB$40)))</f>
        <v>3</v>
      </c>
      <c r="AD33" t="s">
        <v>26</v>
      </c>
      <c r="AE33" t="s">
        <v>107</v>
      </c>
    </row>
    <row r="34" spans="21:31" ht="16.05" customHeight="1" x14ac:dyDescent="0.3">
      <c r="U34" s="2"/>
      <c r="V34" s="2">
        <v>28</v>
      </c>
      <c r="W34" s="57" t="s">
        <v>120</v>
      </c>
      <c r="X34" s="4">
        <v>45213</v>
      </c>
      <c r="Y34" s="5">
        <v>0.83333333333333337</v>
      </c>
      <c r="Z34" s="5">
        <v>0.79166666666666663</v>
      </c>
      <c r="AA34" s="50" t="s">
        <v>24</v>
      </c>
      <c r="AB34" s="50" t="s">
        <v>25</v>
      </c>
      <c r="AC34" cm="1">
        <f t="array" ref="AC34">SUMPRODUCT(--($AA$7:$AB$40="TOR"), --(ISTEXT($AA$7:$AB$40)))</f>
        <v>2</v>
      </c>
      <c r="AD34" t="s">
        <v>27</v>
      </c>
      <c r="AE34" t="s">
        <v>108</v>
      </c>
    </row>
    <row r="35" spans="21:31" ht="16.05" customHeight="1" x14ac:dyDescent="0.3">
      <c r="U35" s="2"/>
      <c r="V35" s="2">
        <v>29</v>
      </c>
      <c r="W35" s="57" t="s">
        <v>120</v>
      </c>
      <c r="X35" s="4">
        <v>45213</v>
      </c>
      <c r="Y35" s="5">
        <v>0.91666666666666663</v>
      </c>
      <c r="Z35" s="5">
        <v>0.83333333333333337</v>
      </c>
      <c r="AA35" s="50" t="s">
        <v>28</v>
      </c>
      <c r="AB35" s="50" t="s">
        <v>11</v>
      </c>
      <c r="AC35" cm="1">
        <f t="array" ref="AC35">SUMPRODUCT(--($AA$7:$AB$40="VAN"), --(ISTEXT($AA$7:$AB$40)))</f>
        <v>2</v>
      </c>
      <c r="AD35" t="s">
        <v>28</v>
      </c>
      <c r="AE35" t="s">
        <v>109</v>
      </c>
    </row>
    <row r="36" spans="21:31" ht="16.05" customHeight="1" x14ac:dyDescent="0.3">
      <c r="U36" s="2"/>
      <c r="V36" s="2">
        <v>30</v>
      </c>
      <c r="W36" s="57" t="s">
        <v>120</v>
      </c>
      <c r="X36" s="4">
        <v>45213</v>
      </c>
      <c r="Y36" s="5">
        <v>0.91666666666666663</v>
      </c>
      <c r="Z36" s="5">
        <v>0.79166666666666663</v>
      </c>
      <c r="AA36" s="50" t="s">
        <v>7</v>
      </c>
      <c r="AB36" s="50" t="s">
        <v>23</v>
      </c>
      <c r="AC36" cm="1">
        <f t="array" ref="AC36">SUMPRODUCT(--($AA$7:$AB$40="VGK"), --(ISTEXT($AA$7:$AB$40)))</f>
        <v>2</v>
      </c>
      <c r="AD36" t="s">
        <v>29</v>
      </c>
      <c r="AE36" t="s">
        <v>112</v>
      </c>
    </row>
    <row r="37" spans="21:31" ht="16.05" customHeight="1" x14ac:dyDescent="0.3">
      <c r="U37" s="2"/>
      <c r="V37" s="2">
        <v>31</v>
      </c>
      <c r="W37" s="57" t="s">
        <v>120</v>
      </c>
      <c r="X37" s="4">
        <v>45213</v>
      </c>
      <c r="Y37" s="5">
        <v>0.91666666666666663</v>
      </c>
      <c r="Z37" s="5">
        <v>0.79166666666666663</v>
      </c>
      <c r="AA37" s="50" t="s">
        <v>0</v>
      </c>
      <c r="AB37" s="50" t="s">
        <v>29</v>
      </c>
      <c r="AC37" cm="1">
        <f t="array" ref="AC37">SUMPRODUCT(--($AA$7:$AB$40="WSH"), --(ISTEXT($AA$7:$AB$40)))</f>
        <v>1</v>
      </c>
      <c r="AD37" t="s">
        <v>30</v>
      </c>
      <c r="AE37" t="s">
        <v>110</v>
      </c>
    </row>
    <row r="38" spans="21:31" ht="16.05" customHeight="1" x14ac:dyDescent="0.3">
      <c r="U38" s="2"/>
      <c r="V38" s="2">
        <v>32</v>
      </c>
      <c r="W38" s="57" t="s">
        <v>120</v>
      </c>
      <c r="X38" s="4">
        <v>45213</v>
      </c>
      <c r="Y38" s="5">
        <v>0.9375</v>
      </c>
      <c r="Z38" s="5">
        <v>0.8125</v>
      </c>
      <c r="AA38" s="50" t="s">
        <v>5</v>
      </c>
      <c r="AB38" s="50" t="s">
        <v>13</v>
      </c>
      <c r="AC38" cm="1">
        <f t="array" ref="AC38">SUMPRODUCT(--($AA$7:$AB$40="WPG"), --(ISTEXT($AA$7:$AB$40)))</f>
        <v>2</v>
      </c>
      <c r="AD38" t="s">
        <v>31</v>
      </c>
    </row>
    <row r="39" spans="21:31" x14ac:dyDescent="0.3">
      <c r="V39" s="2">
        <v>33</v>
      </c>
      <c r="W39" s="58" t="s">
        <v>121</v>
      </c>
      <c r="X39" s="4">
        <v>45214</v>
      </c>
      <c r="Y39" s="5">
        <v>0.79166666666666663</v>
      </c>
      <c r="Z39" s="5">
        <v>0.79166666666666663</v>
      </c>
      <c r="AA39" s="45" t="s">
        <v>26</v>
      </c>
      <c r="AB39" s="45" t="s">
        <v>20</v>
      </c>
      <c r="AC39" s="53">
        <f>SUM(AC7:AC38)</f>
        <v>68</v>
      </c>
      <c r="AE39" t="s">
        <v>111</v>
      </c>
    </row>
    <row r="40" spans="21:31" x14ac:dyDescent="0.3">
      <c r="V40" s="2">
        <v>34</v>
      </c>
      <c r="W40" s="58" t="s">
        <v>121</v>
      </c>
      <c r="X40" s="4">
        <v>45214</v>
      </c>
      <c r="Y40" s="5">
        <v>0.85416666666666663</v>
      </c>
      <c r="Z40" s="5">
        <v>0.72916666666666663</v>
      </c>
      <c r="AA40" s="45" t="s">
        <v>5</v>
      </c>
      <c r="AB40" s="45" t="s">
        <v>0</v>
      </c>
    </row>
    <row r="43" spans="21:31" x14ac:dyDescent="0.3">
      <c r="U43" s="2"/>
      <c r="V43" s="2"/>
      <c r="W43" s="35"/>
      <c r="X43" s="36"/>
      <c r="Y43" s="37"/>
      <c r="Z43" s="37"/>
      <c r="AA43" s="2"/>
      <c r="AB43" s="2"/>
    </row>
    <row r="44" spans="21:31" x14ac:dyDescent="0.3">
      <c r="U44" s="2"/>
      <c r="V44" s="2"/>
      <c r="W44" s="35"/>
      <c r="X44" s="36"/>
      <c r="Y44" s="37"/>
      <c r="Z44" s="37"/>
      <c r="AA44" s="2"/>
      <c r="AB44" s="2"/>
    </row>
    <row r="45" spans="21:31" x14ac:dyDescent="0.3">
      <c r="U45" s="2"/>
      <c r="V45" s="2"/>
      <c r="W45" s="35"/>
      <c r="X45" s="36"/>
      <c r="Y45" s="37"/>
      <c r="Z45" s="37"/>
      <c r="AA45" s="2"/>
      <c r="AB45" s="2"/>
    </row>
    <row r="46" spans="21:31" x14ac:dyDescent="0.3">
      <c r="U46" s="2"/>
      <c r="V46" s="2"/>
      <c r="W46" s="35"/>
      <c r="X46" s="36"/>
      <c r="Y46" s="37"/>
      <c r="Z46" s="37"/>
      <c r="AA46" s="2"/>
      <c r="AB46" s="2"/>
    </row>
    <row r="47" spans="21:31" x14ac:dyDescent="0.3">
      <c r="U47" s="2"/>
      <c r="V47" s="2"/>
      <c r="W47" s="35"/>
      <c r="X47" s="36"/>
      <c r="Y47" s="37"/>
      <c r="Z47" s="37"/>
      <c r="AA47" s="2"/>
      <c r="AB47" s="2"/>
    </row>
    <row r="48" spans="21:31" x14ac:dyDescent="0.3">
      <c r="U48" s="2"/>
      <c r="V48" s="2"/>
      <c r="W48" s="35"/>
      <c r="X48" s="36"/>
      <c r="Y48" s="37"/>
      <c r="Z48" s="37"/>
      <c r="AA48" s="2"/>
      <c r="AB48" s="2"/>
    </row>
    <row r="49" spans="21:28" x14ac:dyDescent="0.3">
      <c r="U49" s="2"/>
      <c r="V49" s="2"/>
      <c r="W49" s="35"/>
      <c r="X49" s="36"/>
      <c r="Y49" s="37"/>
      <c r="Z49" s="37"/>
      <c r="AA49" s="2"/>
      <c r="AB49" s="2"/>
    </row>
    <row r="50" spans="21:28" x14ac:dyDescent="0.3">
      <c r="U50" s="2"/>
      <c r="V50" s="2"/>
      <c r="W50" s="35"/>
      <c r="X50" s="36"/>
      <c r="Y50" s="37"/>
      <c r="Z50" s="37"/>
      <c r="AA50" s="2"/>
      <c r="AB50" s="2"/>
    </row>
    <row r="51" spans="21:28" x14ac:dyDescent="0.3">
      <c r="U51" s="2"/>
      <c r="V51" s="2"/>
      <c r="W51" s="35"/>
      <c r="X51" s="36"/>
      <c r="Y51" s="37"/>
      <c r="Z51" s="37"/>
      <c r="AA51" s="2"/>
      <c r="AB51" s="2"/>
    </row>
    <row r="52" spans="21:28" x14ac:dyDescent="0.3">
      <c r="U52" s="2"/>
      <c r="V52" s="2"/>
      <c r="W52" s="35"/>
      <c r="X52" s="36"/>
      <c r="Y52" s="37"/>
      <c r="Z52" s="37"/>
      <c r="AA52" s="2"/>
      <c r="AB52" s="2"/>
    </row>
    <row r="53" spans="21:28" x14ac:dyDescent="0.3">
      <c r="U53" s="2"/>
      <c r="V53" s="2"/>
      <c r="W53" s="35"/>
      <c r="X53" s="36"/>
      <c r="Y53" s="37"/>
      <c r="Z53" s="37"/>
      <c r="AA53" s="2"/>
      <c r="AB53" s="2"/>
    </row>
    <row r="54" spans="21:28" x14ac:dyDescent="0.3">
      <c r="U54" s="2"/>
      <c r="V54" s="2"/>
      <c r="W54" s="35"/>
      <c r="X54" s="36"/>
      <c r="Y54" s="37"/>
      <c r="Z54" s="37"/>
      <c r="AA54" s="2"/>
      <c r="AB54" s="2"/>
    </row>
    <row r="55" spans="21:28" x14ac:dyDescent="0.3">
      <c r="U55" s="2"/>
      <c r="V55" s="2"/>
      <c r="W55" s="35"/>
      <c r="X55" s="36"/>
      <c r="Y55" s="37"/>
      <c r="Z55" s="37"/>
      <c r="AA55" s="2"/>
      <c r="AB55" s="2"/>
    </row>
    <row r="56" spans="21:28" x14ac:dyDescent="0.3">
      <c r="U56" s="2"/>
      <c r="V56" s="2"/>
      <c r="W56" s="35"/>
      <c r="X56" s="36"/>
      <c r="Y56" s="37"/>
      <c r="Z56" s="37"/>
      <c r="AA56" s="2"/>
      <c r="AB56" s="2"/>
    </row>
    <row r="57" spans="21:28" x14ac:dyDescent="0.3">
      <c r="U57" s="2"/>
      <c r="V57" s="2"/>
      <c r="W57" s="35"/>
      <c r="X57" s="36"/>
      <c r="Y57" s="37"/>
      <c r="Z57" s="37"/>
      <c r="AA57" s="2"/>
      <c r="AB57" s="2"/>
    </row>
    <row r="58" spans="21:28" x14ac:dyDescent="0.3">
      <c r="U58" s="2"/>
      <c r="V58" s="2"/>
      <c r="W58" s="35"/>
      <c r="X58" s="36"/>
      <c r="Y58" s="37"/>
      <c r="Z58" s="37"/>
      <c r="AA58" s="2"/>
      <c r="AB58" s="2"/>
    </row>
    <row r="59" spans="21:28" x14ac:dyDescent="0.3">
      <c r="U59" s="2"/>
      <c r="V59" s="2"/>
      <c r="W59" s="35"/>
      <c r="X59" s="36"/>
      <c r="Y59" s="37"/>
      <c r="Z59" s="37"/>
      <c r="AA59" s="2"/>
      <c r="AB59" s="2"/>
    </row>
    <row r="60" spans="21:28" x14ac:dyDescent="0.3">
      <c r="U60" s="2"/>
      <c r="V60" s="2"/>
      <c r="W60" s="35"/>
      <c r="X60" s="36"/>
      <c r="Y60" s="37"/>
      <c r="Z60" s="37"/>
      <c r="AA60" s="2"/>
      <c r="AB60" s="2"/>
    </row>
    <row r="61" spans="21:28" x14ac:dyDescent="0.3">
      <c r="U61" s="2"/>
      <c r="V61" s="2"/>
      <c r="W61" s="35"/>
      <c r="X61" s="36"/>
      <c r="Y61" s="37"/>
      <c r="Z61" s="37"/>
      <c r="AA61" s="2"/>
      <c r="AB61" s="2"/>
    </row>
    <row r="62" spans="21:28" x14ac:dyDescent="0.3">
      <c r="U62" s="2"/>
      <c r="V62" s="2"/>
      <c r="W62" s="35"/>
      <c r="X62" s="36"/>
      <c r="Y62" s="37"/>
      <c r="Z62" s="37"/>
      <c r="AA62" s="2"/>
      <c r="AB62" s="2"/>
    </row>
    <row r="63" spans="21:28" x14ac:dyDescent="0.3">
      <c r="U63" s="2"/>
      <c r="V63" s="2"/>
      <c r="W63" s="35"/>
      <c r="X63" s="36"/>
      <c r="Y63" s="37"/>
      <c r="Z63" s="37"/>
      <c r="AA63" s="2"/>
      <c r="AB63" s="2"/>
    </row>
    <row r="64" spans="21:28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  <row r="79" spans="21:28" x14ac:dyDescent="0.3">
      <c r="U79" s="2"/>
      <c r="V79" s="2"/>
      <c r="W79" s="35"/>
      <c r="X79" s="36"/>
      <c r="Y79" s="37"/>
      <c r="Z79" s="37"/>
      <c r="AA79" s="2"/>
      <c r="AB79" s="2"/>
    </row>
  </sheetData>
  <phoneticPr fontId="22" type="noConversion"/>
  <conditionalFormatting sqref="M2:S2">
    <cfRule type="cellIs" dxfId="106" priority="2" operator="greaterThanOrEqual">
      <formula>7</formula>
    </cfRule>
    <cfRule type="cellIs" dxfId="105" priority="3" operator="equal">
      <formula>0</formula>
    </cfRule>
    <cfRule type="cellIs" dxfId="104" priority="4" operator="lessThan">
      <formula>6</formula>
    </cfRule>
    <cfRule type="cellIs" dxfId="103" priority="5" operator="lessThan">
      <formula>7</formula>
    </cfRule>
  </conditionalFormatting>
  <conditionalFormatting sqref="M4:S4">
    <cfRule type="colorScale" priority="11">
      <colorScale>
        <cfvo type="formula" val="&quot;&gt;7&quot;"/>
        <cfvo type="num" val="7"/>
        <cfvo type="num" val="&quot;&lt;7&quot;"/>
        <color rgb="FFF8696B"/>
        <color rgb="FFFFEB84"/>
        <color rgb="FF63BE7B"/>
      </colorScale>
    </cfRule>
  </conditionalFormatting>
  <conditionalFormatting sqref="AC7:AC38">
    <cfRule type="cellIs" dxfId="102" priority="12" operator="greaterThan">
      <formula>3</formula>
    </cfRule>
    <cfRule type="cellIs" dxfId="101" priority="13" operator="greaterThanOrEqual">
      <formula>3</formula>
    </cfRule>
  </conditionalFormatting>
  <dataValidations count="1">
    <dataValidation type="list" allowBlank="1" showInputMessage="1" showErrorMessage="1" sqref="I7:I30" xr:uid="{39E8B89B-3C23-4F17-9B35-078158CD51DF}">
      <formula1>$AD$7:$AD$39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D8DA-D59B-408B-8305-CD33A6F485AE}">
  <dimension ref="H2:AE78"/>
  <sheetViews>
    <sheetView zoomScaleNormal="100" workbookViewId="0">
      <selection activeCell="M34" sqref="M34"/>
    </sheetView>
  </sheetViews>
  <sheetFormatPr defaultRowHeight="14.4" x14ac:dyDescent="0.3"/>
  <cols>
    <col min="1" max="7" width="3.77734375" customWidth="1"/>
    <col min="8" max="8" width="13.6640625" customWidth="1"/>
    <col min="9" max="9" width="11.44140625" customWidth="1"/>
    <col min="10" max="10" width="11.5546875" customWidth="1"/>
    <col min="11" max="12" width="1.77734375" customWidth="1"/>
    <col min="13" max="19" width="12.77734375" customWidth="1"/>
    <col min="22" max="22" width="3.44140625" customWidth="1"/>
    <col min="24" max="24" width="11.21875" customWidth="1"/>
    <col min="25" max="25" width="0" hidden="1" customWidth="1"/>
    <col min="29" max="29" width="5" customWidth="1"/>
    <col min="31" max="31" width="18.5546875" hidden="1" customWidth="1"/>
  </cols>
  <sheetData>
    <row r="2" spans="8:31" x14ac:dyDescent="0.3">
      <c r="M2" cm="1">
        <f t="array" ref="M2">SUMPRODUCT(--($W$4:$W$50="Mon"), --(ISTEXT($W$4:$W$50)))</f>
        <v>5</v>
      </c>
      <c r="N2" cm="1">
        <f t="array" ref="N2">SUMPRODUCT(--($W$4:$W$50="Tue"), --(ISTEXT($W$4:$W$50)))</f>
        <v>8</v>
      </c>
      <c r="O2" cm="1">
        <f t="array" ref="O2">SUMPRODUCT(--($W$4:$W$47="Wed"), --(ISTEXT($W$4:$W$47)))</f>
        <v>2</v>
      </c>
      <c r="P2" cm="1">
        <f t="array" ref="P2">SUMPRODUCT(--($W$4:$W$47="Thurs"), --(ISTEXT($W$4:$W$47)))</f>
        <v>12</v>
      </c>
      <c r="Q2" cm="1">
        <f t="array" ref="Q2">SUMPRODUCT(--($W$4:$W$47="Fri"), --(ISTEXT($W$4:$W$47)))</f>
        <v>2</v>
      </c>
      <c r="R2" cm="1">
        <f t="array" ref="R2">SUMPRODUCT(--($W$4:$W$47="Sat"), --(ISTEXT($W$4:$W$47)))</f>
        <v>14</v>
      </c>
      <c r="S2" cm="1">
        <f t="array" ref="S2">SUMPRODUCT(--($W$4:$W$50="Sun"), --(ISTEXT($W$4:$W$50)))</f>
        <v>2</v>
      </c>
    </row>
    <row r="3" spans="8:31" ht="15" thickBot="1" x14ac:dyDescent="0.35">
      <c r="M3" s="28">
        <v>45215</v>
      </c>
      <c r="N3" s="28">
        <v>45216</v>
      </c>
      <c r="O3" s="28">
        <v>45217</v>
      </c>
      <c r="P3" s="28">
        <v>45218</v>
      </c>
      <c r="Q3" s="28">
        <v>45219</v>
      </c>
      <c r="R3" s="28">
        <v>45220</v>
      </c>
      <c r="S3" s="28">
        <v>45221</v>
      </c>
    </row>
    <row r="4" spans="8:31" ht="15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>
        <v>1</v>
      </c>
      <c r="W4" s="57" t="s">
        <v>122</v>
      </c>
      <c r="X4" s="4">
        <v>45215</v>
      </c>
      <c r="Y4" s="5">
        <v>0.79166666666666663</v>
      </c>
      <c r="Z4" s="5">
        <v>0.79166666666666663</v>
      </c>
      <c r="AA4" s="38" t="s">
        <v>10</v>
      </c>
      <c r="AB4" s="38" t="s">
        <v>8</v>
      </c>
    </row>
    <row r="5" spans="8:31" ht="17.399999999999999" customHeight="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>
        <v>2</v>
      </c>
      <c r="W5" s="57" t="s">
        <v>122</v>
      </c>
      <c r="X5" s="4">
        <v>45215</v>
      </c>
      <c r="Y5" s="5">
        <v>0.79166666666666663</v>
      </c>
      <c r="Z5" s="5">
        <v>0.79166666666666663</v>
      </c>
      <c r="AA5" s="38" t="s">
        <v>12</v>
      </c>
      <c r="AB5" s="38" t="s">
        <v>17</v>
      </c>
    </row>
    <row r="6" spans="8:31" ht="18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1" t="s">
        <v>115</v>
      </c>
      <c r="U6" s="2"/>
      <c r="V6" s="2">
        <v>3</v>
      </c>
      <c r="W6" s="57" t="s">
        <v>122</v>
      </c>
      <c r="X6" s="4">
        <v>45215</v>
      </c>
      <c r="Y6" s="5">
        <v>0.79166666666666663</v>
      </c>
      <c r="Z6" s="5">
        <v>0.79166666666666663</v>
      </c>
      <c r="AA6" s="38" t="s">
        <v>1</v>
      </c>
      <c r="AB6" s="38" t="s">
        <v>19</v>
      </c>
    </row>
    <row r="7" spans="8:31" ht="16.05" customHeight="1" x14ac:dyDescent="0.3">
      <c r="I7" s="65" t="s">
        <v>0</v>
      </c>
      <c r="J7" s="65" t="s">
        <v>74</v>
      </c>
      <c r="K7" s="31"/>
      <c r="L7" s="31"/>
      <c r="M7" s="64" t="str" cm="1">
        <f t="array" ref="M7">IF(SUMPRODUCT(--($AA$4:$AB$8=I7))&gt;0, I7, "")</f>
        <v/>
      </c>
      <c r="N7" s="64" t="str" cm="1">
        <f t="array" ref="N7">IF(SUMPRODUCT(--($AA$9:$AB$17=I7))&gt;0, I7, "")</f>
        <v/>
      </c>
      <c r="O7" s="64" t="str" cm="1">
        <f t="array" ref="O7">IF(SUMPRODUCT(--($AA$18:$AB$19=I7))&gt;0, I7, "")</f>
        <v/>
      </c>
      <c r="P7" s="64" t="str" cm="1">
        <f t="array" ref="P7">IF(SUMPRODUCT(--($AA$20:$AB$31=I7))&gt;0, I7, "")</f>
        <v>ANA</v>
      </c>
      <c r="Q7" s="64" t="str" cm="1">
        <f t="array" ref="Q7">IF(SUMPRODUCT(--($AA$32:$AB$33=I7))&gt;0, I7, "")</f>
        <v/>
      </c>
      <c r="R7" s="64" t="str" cm="1">
        <f t="array" ref="R7">IF(SUMPRODUCT(--($AA$34:$AB$48=I7))&gt;0, I7, "")</f>
        <v>ANA</v>
      </c>
      <c r="S7" s="64" t="str" cm="1">
        <f t="array" ref="S7">IF(SUMPRODUCT(--($AA$49:$AB$50=I7))&gt;0, I7, "")</f>
        <v>ANA</v>
      </c>
      <c r="T7" s="71" cm="1">
        <f t="array" ref="T7">SUMPRODUCT(--(M7:S7&lt;&gt;""), --(ISTEXT(M7:S7)))</f>
        <v>3</v>
      </c>
      <c r="U7" s="2"/>
      <c r="V7" s="2">
        <v>4</v>
      </c>
      <c r="W7" s="57" t="s">
        <v>122</v>
      </c>
      <c r="X7" s="4">
        <v>45215</v>
      </c>
      <c r="Y7" s="5">
        <v>0.79166666666666663</v>
      </c>
      <c r="Z7" s="5">
        <v>0.79166666666666663</v>
      </c>
      <c r="AA7" s="38" t="s">
        <v>6</v>
      </c>
      <c r="AB7" s="38" t="s">
        <v>27</v>
      </c>
      <c r="AC7" cm="1">
        <f t="array" ref="AC7">SUMPRODUCT(--($AA$4:$AB$50="ANA"), --(ISTEXT($AA$4:$AB$50)))</f>
        <v>3</v>
      </c>
      <c r="AD7" t="s">
        <v>0</v>
      </c>
      <c r="AE7" t="s">
        <v>81</v>
      </c>
    </row>
    <row r="8" spans="8:31" ht="16.05" customHeight="1" x14ac:dyDescent="0.3">
      <c r="I8" s="65" t="s">
        <v>1</v>
      </c>
      <c r="J8" s="65" t="s">
        <v>74</v>
      </c>
      <c r="K8" s="31"/>
      <c r="L8" s="31"/>
      <c r="M8" s="64" t="str" cm="1">
        <f t="array" ref="M8">IF(SUMPRODUCT(--($AA$4:$AB$8=I8))&gt;0, I8, "")</f>
        <v>ARI</v>
      </c>
      <c r="N8" s="64" t="str" cm="1">
        <f t="array" ref="N8">IF(SUMPRODUCT(--($AA$9:$AB$17=I8))&gt;0, I8, "")</f>
        <v>ARI</v>
      </c>
      <c r="O8" s="64" t="str" cm="1">
        <f t="array" ref="O8">IF(SUMPRODUCT(--($AA$18:$AB$19=I8))&gt;0, I8, "")</f>
        <v/>
      </c>
      <c r="P8" s="64" t="str" cm="1">
        <f t="array" ref="P8">IF(SUMPRODUCT(--($AA$20:$AB$31=I8))&gt;0, I8, "")</f>
        <v>ARI</v>
      </c>
      <c r="Q8" s="64" t="str" cm="1">
        <f t="array" ref="Q8">IF(SUMPRODUCT(--($AA$32:$AB$33=I8))&gt;0, I8, "")</f>
        <v/>
      </c>
      <c r="R8" s="64" t="str" cm="1">
        <f t="array" ref="R8">IF(SUMPRODUCT(--($AA$34:$AB$48=I8))&gt;0, I8, "")</f>
        <v>ARI</v>
      </c>
      <c r="S8" s="64" t="str" cm="1">
        <f t="array" ref="S8">IF(SUMPRODUCT(--($AA$49:$AB$50=I8))&gt;0, I8, "")</f>
        <v/>
      </c>
      <c r="T8" s="72" cm="1">
        <f t="array" ref="T8">SUMPRODUCT(--(M8:S8&lt;&gt;""), --(ISTEXT(M8:S8)))</f>
        <v>4</v>
      </c>
      <c r="U8" s="2"/>
      <c r="V8" s="2">
        <v>5</v>
      </c>
      <c r="W8" s="57" t="s">
        <v>122</v>
      </c>
      <c r="X8" s="4">
        <v>45215</v>
      </c>
      <c r="Y8" s="5">
        <v>0.79166666666666663</v>
      </c>
      <c r="Z8" s="5">
        <v>0.79166666666666663</v>
      </c>
      <c r="AA8" s="38" t="s">
        <v>4</v>
      </c>
      <c r="AB8" s="38" t="s">
        <v>30</v>
      </c>
      <c r="AC8" cm="1">
        <f t="array" ref="AC8">SUMPRODUCT(--($AA$4:$AB$50="ARI"), --(ISTEXT($AA$4:$AB$50)))</f>
        <v>4</v>
      </c>
      <c r="AD8" t="s">
        <v>1</v>
      </c>
      <c r="AE8" t="s">
        <v>82</v>
      </c>
    </row>
    <row r="9" spans="8:31" ht="16.05" customHeight="1" x14ac:dyDescent="0.3">
      <c r="I9" s="65" t="s">
        <v>4</v>
      </c>
      <c r="J9" s="65" t="s">
        <v>75</v>
      </c>
      <c r="K9" s="31"/>
      <c r="L9" s="31"/>
      <c r="M9" s="64" t="str" cm="1">
        <f t="array" ref="M9">IF(SUMPRODUCT(--($AA$4:$AB$8=I9))&gt;0, I9, "")</f>
        <v>CGY</v>
      </c>
      <c r="N9" s="64" t="str" cm="1">
        <f t="array" ref="N9">IF(SUMPRODUCT(--($AA$9:$AB$17=I9))&gt;0, I9, "")</f>
        <v/>
      </c>
      <c r="O9" s="64" t="str" cm="1">
        <f t="array" ref="O9">IF(SUMPRODUCT(--($AA$18:$AB$19=I9))&gt;0, I9, "")</f>
        <v/>
      </c>
      <c r="P9" s="64" t="str" cm="1">
        <f t="array" ref="P9">IF(SUMPRODUCT(--($AA$20:$AB$31=I9))&gt;0, I9, "")</f>
        <v>CGY</v>
      </c>
      <c r="Q9" s="64" t="str" cm="1">
        <f t="array" ref="Q9">IF(SUMPRODUCT(--($AA$32:$AB$33=I9))&gt;0, I9, "")</f>
        <v>CGY</v>
      </c>
      <c r="R9" s="64" t="str" cm="1">
        <f t="array" ref="R9">IF(SUMPRODUCT(--($AA$34:$AB$48=I9))&gt;0, I9, "")</f>
        <v/>
      </c>
      <c r="S9" s="64" t="str" cm="1">
        <f t="array" ref="S9">IF(SUMPRODUCT(--($AA$49:$AB$50=I9))&gt;0, I9, "")</f>
        <v>CGY</v>
      </c>
      <c r="T9" s="72" cm="1">
        <f t="array" ref="T9">SUMPRODUCT(--(M9:S9&lt;&gt;""), --(ISTEXT(M9:S9)))</f>
        <v>4</v>
      </c>
      <c r="U9" s="2"/>
      <c r="V9" s="2">
        <v>6</v>
      </c>
      <c r="W9" s="57" t="s">
        <v>123</v>
      </c>
      <c r="X9" s="4">
        <v>45216</v>
      </c>
      <c r="Y9" s="5">
        <v>0.79166666666666663</v>
      </c>
      <c r="Z9" s="5">
        <v>0.79166666666666663</v>
      </c>
      <c r="AA9" s="39" t="s">
        <v>26</v>
      </c>
      <c r="AB9" s="39" t="s">
        <v>3</v>
      </c>
      <c r="AC9" cm="1">
        <f t="array" ref="AC9">SUMPRODUCT(--($AA$4:$AB$50="BOS"), --(ISTEXT($AA$4:$AB$50)))</f>
        <v>3</v>
      </c>
      <c r="AD9" t="s">
        <v>2</v>
      </c>
      <c r="AE9" t="s">
        <v>83</v>
      </c>
    </row>
    <row r="10" spans="8:31" ht="16.05" customHeight="1" x14ac:dyDescent="0.3">
      <c r="I10" s="65" t="s">
        <v>10</v>
      </c>
      <c r="J10" s="65" t="s">
        <v>75</v>
      </c>
      <c r="K10" s="31"/>
      <c r="L10" s="31"/>
      <c r="M10" s="64" t="str" cm="1">
        <f t="array" ref="M10">IF(SUMPRODUCT(--($AA$4:$AB$8=I10))&gt;0, I10, "")</f>
        <v>DET</v>
      </c>
      <c r="N10" s="64" t="str" cm="1">
        <f t="array" ref="N10">IF(SUMPRODUCT(--($AA$9:$AB$17=I10))&gt;0, I10, "")</f>
        <v/>
      </c>
      <c r="O10" s="64" t="str" cm="1">
        <f t="array" ref="O10">IF(SUMPRODUCT(--($AA$18:$AB$19=I10))&gt;0, I10, "")</f>
        <v>DET</v>
      </c>
      <c r="P10" s="64" t="str" cm="1">
        <f t="array" ref="P10">IF(SUMPRODUCT(--($AA$20:$AB$31=I10))&gt;0, I10, "")</f>
        <v/>
      </c>
      <c r="Q10" s="64" t="str" cm="1">
        <f t="array" ref="Q10">IF(SUMPRODUCT(--($AA$32:$AB$33=I10))&gt;0, I10, "")</f>
        <v/>
      </c>
      <c r="R10" s="64" t="str" cm="1">
        <f t="array" ref="R10">IF(SUMPRODUCT(--($AA$34:$AB$48=I10))&gt;0, I10, "")</f>
        <v>DET</v>
      </c>
      <c r="S10" s="64" t="str" cm="1">
        <f t="array" ref="S10">IF(SUMPRODUCT(--($AA$49:$AB$50=I10))&gt;0, I10, "")</f>
        <v>DET</v>
      </c>
      <c r="T10" s="72" cm="1">
        <f t="array" ref="T10">SUMPRODUCT(--(M10:S10&lt;&gt;""), --(ISTEXT(M10:S10)))</f>
        <v>4</v>
      </c>
      <c r="U10" s="2"/>
      <c r="V10" s="2">
        <v>7</v>
      </c>
      <c r="W10" s="57" t="s">
        <v>116</v>
      </c>
      <c r="X10" s="4">
        <v>45216</v>
      </c>
      <c r="Y10" s="5">
        <v>0.79166666666666663</v>
      </c>
      <c r="Z10" s="5">
        <v>0.79166666666666663</v>
      </c>
      <c r="AA10" s="39" t="s">
        <v>14</v>
      </c>
      <c r="AB10" s="39" t="s">
        <v>15</v>
      </c>
      <c r="AC10" cm="1">
        <f t="array" ref="AC10">SUMPRODUCT(--($AA$4:$AB$50="BUF"), --(ISTEXT($AA$4:$AB$50)))</f>
        <v>3</v>
      </c>
      <c r="AD10" t="s">
        <v>3</v>
      </c>
      <c r="AE10" t="s">
        <v>84</v>
      </c>
    </row>
    <row r="11" spans="8:31" ht="16.05" customHeight="1" x14ac:dyDescent="0.3">
      <c r="I11" s="65" t="s">
        <v>2</v>
      </c>
      <c r="J11" s="65" t="s">
        <v>76</v>
      </c>
      <c r="K11" s="31"/>
      <c r="L11" s="31"/>
      <c r="M11" s="64" t="str" cm="1">
        <f t="array" ref="M11">IF(SUMPRODUCT(--($AA$4:$AB$8=I11))&gt;0, I11, "")</f>
        <v/>
      </c>
      <c r="N11" s="64" t="str" cm="1">
        <f t="array" ref="N11">IF(SUMPRODUCT(--($AA$9:$AB$17=I11))&gt;0, I11, "")</f>
        <v/>
      </c>
      <c r="O11" s="64" t="str" cm="1">
        <f t="array" ref="O11">IF(SUMPRODUCT(--($AA$18:$AB$19=I11))&gt;0, I11, "")</f>
        <v/>
      </c>
      <c r="P11" s="64" t="str" cm="1">
        <f t="array" ref="P11">IF(SUMPRODUCT(--($AA$20:$AB$31=I11))&gt;0, I11, "")</f>
        <v>BOS</v>
      </c>
      <c r="Q11" s="64" t="str" cm="1">
        <f t="array" ref="Q11">IF(SUMPRODUCT(--($AA$32:$AB$33=I11))&gt;0, I11, "")</f>
        <v/>
      </c>
      <c r="R11" s="64" t="str" cm="1">
        <f t="array" ref="R11">IF(SUMPRODUCT(--($AA$34:$AB$48=I11))&gt;0, I11, "")</f>
        <v>BOS</v>
      </c>
      <c r="S11" s="64" t="str" cm="1">
        <f t="array" ref="S11">IF(SUMPRODUCT(--($AA$49:$AB$50=I11))&gt;0, I11, "")</f>
        <v>BOS</v>
      </c>
      <c r="T11" s="72" cm="1">
        <f t="array" ref="T11">SUMPRODUCT(--(M11:S11&lt;&gt;""), --(ISTEXT(M11:S11)))</f>
        <v>3</v>
      </c>
      <c r="U11" s="2"/>
      <c r="V11" s="2">
        <v>8</v>
      </c>
      <c r="W11" s="57" t="s">
        <v>116</v>
      </c>
      <c r="X11" s="4">
        <v>45216</v>
      </c>
      <c r="Y11" s="5">
        <v>0.79166666666666663</v>
      </c>
      <c r="Z11" s="5">
        <v>0.79166666666666663</v>
      </c>
      <c r="AA11" s="39" t="s">
        <v>28</v>
      </c>
      <c r="AB11" s="39" t="s">
        <v>21</v>
      </c>
      <c r="AC11" cm="1">
        <f t="array" ref="AC11">SUMPRODUCT(--($AA$4:$AB$50="CGY"), --(ISTEXT($AA$4:$AB$50)))</f>
        <v>4</v>
      </c>
      <c r="AD11" t="s">
        <v>4</v>
      </c>
      <c r="AE11" t="s">
        <v>85</v>
      </c>
    </row>
    <row r="12" spans="8:31" ht="16.05" customHeight="1" x14ac:dyDescent="0.3">
      <c r="I12" s="65" t="s">
        <v>6</v>
      </c>
      <c r="J12" s="65" t="s">
        <v>76</v>
      </c>
      <c r="K12" s="31"/>
      <c r="L12" s="31"/>
      <c r="M12" s="64" t="str" cm="1">
        <f t="array" ref="M12">IF(SUMPRODUCT(--($AA$4:$AB$8=I12))&gt;0, I12, "")</f>
        <v>CHI</v>
      </c>
      <c r="N12" s="64" t="str" cm="1">
        <f t="array" ref="N12">IF(SUMPRODUCT(--($AA$9:$AB$17=I12))&gt;0, I12, "")</f>
        <v/>
      </c>
      <c r="O12" s="64" t="str" cm="1">
        <f t="array" ref="O12">IF(SUMPRODUCT(--($AA$18:$AB$19=I12))&gt;0, I12, "")</f>
        <v/>
      </c>
      <c r="P12" s="64" t="str" cm="1">
        <f t="array" ref="P12">IF(SUMPRODUCT(--($AA$20:$AB$31=I12))&gt;0, I12, "")</f>
        <v>CHI</v>
      </c>
      <c r="Q12" s="64" t="str" cm="1">
        <f t="array" ref="Q12">IF(SUMPRODUCT(--($AA$32:$AB$33=I12))&gt;0, I12, "")</f>
        <v/>
      </c>
      <c r="R12" s="64" t="str" cm="1">
        <f t="array" ref="R12">IF(SUMPRODUCT(--($AA$34:$AB$48=I12))&gt;0, I12, "")</f>
        <v>CHI</v>
      </c>
      <c r="S12" s="64" t="str" cm="1">
        <f t="array" ref="S12">IF(SUMPRODUCT(--($AA$49:$AB$50=I12))&gt;0, I12, "")</f>
        <v/>
      </c>
      <c r="T12" s="72" cm="1">
        <f t="array" ref="T12">SUMPRODUCT(--(M12:S12&lt;&gt;""), --(ISTEXT(M12:S12)))</f>
        <v>3</v>
      </c>
      <c r="U12" s="2"/>
      <c r="V12" s="2">
        <v>9</v>
      </c>
      <c r="W12" s="57" t="s">
        <v>116</v>
      </c>
      <c r="X12" s="4">
        <v>45216</v>
      </c>
      <c r="Y12" s="5">
        <v>0.8125</v>
      </c>
      <c r="Z12" s="5">
        <v>0.8125</v>
      </c>
      <c r="AA12" s="39" t="s">
        <v>1</v>
      </c>
      <c r="AB12" s="39" t="s">
        <v>18</v>
      </c>
      <c r="AC12" cm="1">
        <f t="array" ref="AC12">SUMPRODUCT(--($AA$4:$AB$50="CAR"), --(ISTEXT($AA$4:$AB$50)))</f>
        <v>3</v>
      </c>
      <c r="AD12" t="s">
        <v>5</v>
      </c>
      <c r="AE12" t="s">
        <v>86</v>
      </c>
    </row>
    <row r="13" spans="8:31" ht="16.05" customHeight="1" x14ac:dyDescent="0.3">
      <c r="I13" s="65" t="s">
        <v>24</v>
      </c>
      <c r="J13" s="65" t="s">
        <v>77</v>
      </c>
      <c r="K13" s="31"/>
      <c r="L13" s="31"/>
      <c r="M13" s="64" t="str" cm="1">
        <f t="array" ref="M13">IF(SUMPRODUCT(--($AA$4:$AB$8=I13))&gt;0, I13, "")</f>
        <v/>
      </c>
      <c r="N13" s="64" t="str" cm="1">
        <f t="array" ref="N13">IF(SUMPRODUCT(--($AA$9:$AB$17=I13))&gt;0, I13, "")</f>
        <v>SEA</v>
      </c>
      <c r="O13" s="64" t="str" cm="1">
        <f t="array" ref="O13">IF(SUMPRODUCT(--($AA$18:$AB$19=I13))&gt;0, I13, "")</f>
        <v/>
      </c>
      <c r="P13" s="64" t="str" cm="1">
        <f t="array" ref="P13">IF(SUMPRODUCT(--($AA$20:$AB$31=I13))&gt;0, I13, "")</f>
        <v>SEA</v>
      </c>
      <c r="Q13" s="64" t="str" cm="1">
        <f t="array" ref="Q13">IF(SUMPRODUCT(--($AA$32:$AB$33=I13))&gt;0, I13, "")</f>
        <v/>
      </c>
      <c r="R13" s="64" t="str" cm="1">
        <f t="array" ref="R13">IF(SUMPRODUCT(--($AA$34:$AB$48=I13))&gt;0, I13, "")</f>
        <v>SEA</v>
      </c>
      <c r="S13" s="64" t="str" cm="1">
        <f t="array" ref="S13">IF(SUMPRODUCT(--($AA$49:$AB$50=I13))&gt;0, I13, "")</f>
        <v/>
      </c>
      <c r="T13" s="72" cm="1">
        <f t="array" ref="T13">SUMPRODUCT(--(M13:S13&lt;&gt;""), --(ISTEXT(M13:S13)))</f>
        <v>3</v>
      </c>
      <c r="U13" s="2"/>
      <c r="V13" s="2">
        <v>10</v>
      </c>
      <c r="W13" s="57" t="s">
        <v>116</v>
      </c>
      <c r="X13" s="4">
        <v>45216</v>
      </c>
      <c r="Y13" s="5">
        <v>0.83333333333333337</v>
      </c>
      <c r="Z13" s="5">
        <v>0.79166666666666663</v>
      </c>
      <c r="AA13" s="39" t="s">
        <v>11</v>
      </c>
      <c r="AB13" s="39" t="s">
        <v>16</v>
      </c>
      <c r="AC13" cm="1">
        <f t="array" ref="AC13">SUMPRODUCT(--($AA$4:$AB$50="CHI"), --(ISTEXT($AA$4:$AB$50)))</f>
        <v>3</v>
      </c>
      <c r="AD13" t="s">
        <v>6</v>
      </c>
      <c r="AE13" t="s">
        <v>87</v>
      </c>
    </row>
    <row r="14" spans="8:31" ht="16.05" customHeight="1" x14ac:dyDescent="0.3">
      <c r="I14" s="65" t="s">
        <v>23</v>
      </c>
      <c r="J14" s="65" t="s">
        <v>77</v>
      </c>
      <c r="K14" s="31"/>
      <c r="L14" s="31"/>
      <c r="M14" s="64" t="str" cm="1">
        <f t="array" ref="M14">IF(SUMPRODUCT(--($AA$4:$AB$8=I14))&gt;0, I14, "")</f>
        <v/>
      </c>
      <c r="N14" s="64" t="str" cm="1">
        <f t="array" ref="N14">IF(SUMPRODUCT(--($AA$9:$AB$17=I14))&gt;0, I14, "")</f>
        <v>SJS</v>
      </c>
      <c r="O14" s="64" t="str" cm="1">
        <f t="array" ref="O14">IF(SUMPRODUCT(--($AA$18:$AB$19=I14))&gt;0, I14, "")</f>
        <v/>
      </c>
      <c r="P14" s="64" t="str" cm="1">
        <f t="array" ref="P14">IF(SUMPRODUCT(--($AA$20:$AB$31=I14))&gt;0, I14, "")</f>
        <v>SJS</v>
      </c>
      <c r="Q14" s="64" t="str" cm="1">
        <f t="array" ref="Q14">IF(SUMPRODUCT(--($AA$32:$AB$33=I14))&gt;0, I14, "")</f>
        <v/>
      </c>
      <c r="R14" s="64" t="str" cm="1">
        <f t="array" ref="R14">IF(SUMPRODUCT(--($AA$34:$AB$48=I14))&gt;0, I14, "")</f>
        <v>SJS</v>
      </c>
      <c r="S14" s="64" t="str" cm="1">
        <f t="array" ref="S14">IF(SUMPRODUCT(--($AA$49:$AB$50=I14))&gt;0, I14, "")</f>
        <v/>
      </c>
      <c r="T14" s="72" cm="1">
        <f t="array" ref="T14">SUMPRODUCT(--(M14:S14&lt;&gt;""), --(ISTEXT(M14:S14)))</f>
        <v>3</v>
      </c>
      <c r="U14" s="2"/>
      <c r="V14" s="2">
        <v>11</v>
      </c>
      <c r="W14" s="57" t="s">
        <v>116</v>
      </c>
      <c r="X14" s="4">
        <v>45216</v>
      </c>
      <c r="Y14" s="5">
        <v>0.83333333333333337</v>
      </c>
      <c r="Z14" s="5">
        <v>0.79166666666666663</v>
      </c>
      <c r="AA14" s="39" t="s">
        <v>13</v>
      </c>
      <c r="AB14" s="39" t="s">
        <v>31</v>
      </c>
      <c r="AC14" cm="1">
        <f t="array" ref="AC14">SUMPRODUCT(--($AA$4:$AB$50="COL"), --(ISTEXT($AA$4:$AB$50)))</f>
        <v>3</v>
      </c>
      <c r="AD14" t="s">
        <v>7</v>
      </c>
      <c r="AE14" t="s">
        <v>88</v>
      </c>
    </row>
    <row r="15" spans="8:31" ht="16.05" customHeight="1" x14ac:dyDescent="0.3">
      <c r="I15" s="65" t="s">
        <v>19</v>
      </c>
      <c r="J15" s="65" t="s">
        <v>77</v>
      </c>
      <c r="K15" s="31"/>
      <c r="L15" s="31"/>
      <c r="M15" s="64" t="str" cm="1">
        <f t="array" ref="M15">IF(SUMPRODUCT(--($AA$4:$AB$8=I15))&gt;0, I15, "")</f>
        <v>NYR</v>
      </c>
      <c r="N15" s="64" t="str" cm="1">
        <f t="array" ref="N15">IF(SUMPRODUCT(--($AA$9:$AB$17=I15))&gt;0, I15, "")</f>
        <v/>
      </c>
      <c r="O15" s="64" t="str" cm="1">
        <f t="array" ref="O15">IF(SUMPRODUCT(--($AA$18:$AB$19=I15))&gt;0, I15, "")</f>
        <v/>
      </c>
      <c r="P15" s="64" t="str" cm="1">
        <f t="array" ref="P15">IF(SUMPRODUCT(--($AA$20:$AB$31=I15))&gt;0, I15, "")</f>
        <v>NYR</v>
      </c>
      <c r="Q15" s="64" t="str" cm="1">
        <f t="array" ref="Q15">IF(SUMPRODUCT(--($AA$32:$AB$33=I15))&gt;0, I15, "")</f>
        <v/>
      </c>
      <c r="R15" s="64" t="str" cm="1">
        <f t="array" ref="R15">IF(SUMPRODUCT(--($AA$34:$AB$48=I15))&gt;0, I15, "")</f>
        <v>NYR</v>
      </c>
      <c r="S15" s="64" t="str" cm="1">
        <f t="array" ref="S15">IF(SUMPRODUCT(--($AA$49:$AB$50=I15))&gt;0, I15, "")</f>
        <v/>
      </c>
      <c r="T15" s="72" cm="1">
        <f t="array" ref="T15">SUMPRODUCT(--(M15:S15&lt;&gt;""), --(ISTEXT(M15:S15)))</f>
        <v>3</v>
      </c>
      <c r="U15" s="2"/>
      <c r="V15" s="2">
        <v>12</v>
      </c>
      <c r="W15" s="57" t="s">
        <v>116</v>
      </c>
      <c r="X15" s="4">
        <v>45216</v>
      </c>
      <c r="Y15" s="5">
        <v>0.91666666666666663</v>
      </c>
      <c r="Z15" s="5">
        <v>0.79166666666666663</v>
      </c>
      <c r="AA15" s="39" t="s">
        <v>7</v>
      </c>
      <c r="AB15" s="39" t="s">
        <v>24</v>
      </c>
      <c r="AC15" cm="1">
        <f t="array" ref="AC15">SUMPRODUCT(--($AA$4:$AB$50="CBJ"), --(ISTEXT($AA$4:$AB$50)))</f>
        <v>3</v>
      </c>
      <c r="AD15" t="s">
        <v>8</v>
      </c>
      <c r="AE15" t="s">
        <v>89</v>
      </c>
    </row>
    <row r="16" spans="8:31" ht="16.05" customHeight="1" x14ac:dyDescent="0.3">
      <c r="I16" s="65" t="s">
        <v>21</v>
      </c>
      <c r="J16" s="65" t="s">
        <v>77</v>
      </c>
      <c r="K16" s="31"/>
      <c r="L16" s="31"/>
      <c r="M16" s="64" t="str" cm="1">
        <f t="array" ref="M16">IF(SUMPRODUCT(--($AA$4:$AB$8=I16))&gt;0, I16, "")</f>
        <v/>
      </c>
      <c r="N16" s="64" t="str" cm="1">
        <f t="array" ref="N16">IF(SUMPRODUCT(--($AA$9:$AB$17=I16))&gt;0, I16, "")</f>
        <v>PHI</v>
      </c>
      <c r="O16" s="64" t="str" cm="1">
        <f t="array" ref="O16">IF(SUMPRODUCT(--($AA$18:$AB$19=I16))&gt;0, I16, "")</f>
        <v/>
      </c>
      <c r="P16" s="64" t="str" cm="1">
        <f t="array" ref="P16">IF(SUMPRODUCT(--($AA$20:$AB$31=I16))&gt;0, I16, "")</f>
        <v>PHI</v>
      </c>
      <c r="Q16" s="64" t="str" cm="1">
        <f t="array" ref="Q16">IF(SUMPRODUCT(--($AA$32:$AB$33=I16))&gt;0, I16, "")</f>
        <v/>
      </c>
      <c r="R16" s="64" t="str" cm="1">
        <f t="array" ref="R16">IF(SUMPRODUCT(--($AA$34:$AB$48=I16))&gt;0, I16, "")</f>
        <v>PHI</v>
      </c>
      <c r="S16" s="64" t="str" cm="1">
        <f t="array" ref="S16">IF(SUMPRODUCT(--($AA$49:$AB$50=I16))&gt;0, I16, "")</f>
        <v/>
      </c>
      <c r="T16" s="72" cm="1">
        <f t="array" ref="T16">SUMPRODUCT(--(M16:S16&lt;&gt;""), --(ISTEXT(M16:S16)))</f>
        <v>3</v>
      </c>
      <c r="U16" s="2"/>
      <c r="V16" s="2">
        <v>13</v>
      </c>
      <c r="W16" s="57" t="s">
        <v>116</v>
      </c>
      <c r="X16" s="4">
        <v>45216</v>
      </c>
      <c r="Y16" s="5">
        <v>0.9375</v>
      </c>
      <c r="Z16" s="5">
        <v>0.8125</v>
      </c>
      <c r="AA16" s="39" t="s">
        <v>5</v>
      </c>
      <c r="AB16" s="39" t="s">
        <v>23</v>
      </c>
      <c r="AC16" cm="1">
        <f t="array" ref="AC16">SUMPRODUCT(--($AA$4:$AB$50="DAL"), --(ISTEXT($AA$4:$AB$50)))</f>
        <v>3</v>
      </c>
      <c r="AD16" t="s">
        <v>9</v>
      </c>
      <c r="AE16" t="s">
        <v>90</v>
      </c>
    </row>
    <row r="17" spans="9:31" ht="16.05" customHeight="1" x14ac:dyDescent="0.3">
      <c r="I17" s="65" t="s">
        <v>20</v>
      </c>
      <c r="J17" s="65" t="s">
        <v>78</v>
      </c>
      <c r="K17" s="31"/>
      <c r="L17" s="31"/>
      <c r="M17" s="64" t="str" cm="1">
        <f t="array" ref="M17">IF(SUMPRODUCT(--($AA$4:$AB$8=I17))&gt;0, I17, "")</f>
        <v/>
      </c>
      <c r="N17" s="64" t="str" cm="1">
        <f t="array" ref="N17">IF(SUMPRODUCT(--($AA$9:$AB$17=I17))&gt;0, I17, "")</f>
        <v/>
      </c>
      <c r="O17" s="64" t="str" cm="1">
        <f t="array" ref="O17">IF(SUMPRODUCT(--($AA$18:$AB$19=I17))&gt;0, I17, "")</f>
        <v>OTT</v>
      </c>
      <c r="P17" s="64" t="str" cm="1">
        <f t="array" ref="P17">IF(SUMPRODUCT(--($AA$20:$AB$31=I17))&gt;0, I17, "")</f>
        <v/>
      </c>
      <c r="Q17" s="64" t="str" cm="1">
        <f t="array" ref="Q17">IF(SUMPRODUCT(--($AA$32:$AB$33=I17))&gt;0, I17, "")</f>
        <v/>
      </c>
      <c r="R17" s="64" t="str" cm="1">
        <f t="array" ref="R17">IF(SUMPRODUCT(--($AA$34:$AB$48=I17))&gt;0, I17, "")</f>
        <v>OTT</v>
      </c>
      <c r="S17" s="64" t="str" cm="1">
        <f t="array" ref="S17">IF(SUMPRODUCT(--($AA$49:$AB$50=I17))&gt;0, I17, "")</f>
        <v/>
      </c>
      <c r="T17" s="72" cm="1">
        <f t="array" ref="T17">SUMPRODUCT(--(M17:S17&lt;&gt;""), --(ISTEXT(M17:S17)))</f>
        <v>2</v>
      </c>
      <c r="U17" s="2"/>
      <c r="V17" s="2">
        <v>14</v>
      </c>
      <c r="W17" s="57" t="s">
        <v>116</v>
      </c>
      <c r="X17" s="4">
        <v>45216</v>
      </c>
      <c r="Y17" s="5">
        <v>0.9375</v>
      </c>
      <c r="Z17" s="5">
        <v>0.8125</v>
      </c>
      <c r="AA17" s="39" t="s">
        <v>9</v>
      </c>
      <c r="AB17" s="39" t="s">
        <v>29</v>
      </c>
      <c r="AC17" cm="1">
        <f t="array" ref="AC17">SUMPRODUCT(--($AA$4:$AB$50="DET"), --(ISTEXT($AA$4:$AB$50)))</f>
        <v>4</v>
      </c>
      <c r="AD17" t="s">
        <v>10</v>
      </c>
      <c r="AE17" t="s">
        <v>101</v>
      </c>
    </row>
    <row r="18" spans="9:31" ht="16.05" customHeight="1" x14ac:dyDescent="0.3">
      <c r="I18" s="65" t="s">
        <v>5</v>
      </c>
      <c r="J18" s="65" t="s">
        <v>78</v>
      </c>
      <c r="K18" s="31"/>
      <c r="L18" s="31"/>
      <c r="M18" s="64" t="str" cm="1">
        <f t="array" ref="M18">IF(SUMPRODUCT(--($AA$4:$AB$8=I18))&gt;0, I18, "")</f>
        <v/>
      </c>
      <c r="N18" s="64" t="str" cm="1">
        <f t="array" ref="N18">IF(SUMPRODUCT(--($AA$9:$AB$17=I18))&gt;0, I18, "")</f>
        <v>CAR</v>
      </c>
      <c r="O18" s="64" t="str" cm="1">
        <f t="array" ref="O18">IF(SUMPRODUCT(--($AA$18:$AB$19=I18))&gt;0, I18, "")</f>
        <v/>
      </c>
      <c r="P18" s="64" t="str" cm="1">
        <f t="array" ref="P18">IF(SUMPRODUCT(--($AA$20:$AB$31=I18))&gt;0, I18, "")</f>
        <v>CAR</v>
      </c>
      <c r="Q18" s="64" t="str" cm="1">
        <f t="array" ref="Q18">IF(SUMPRODUCT(--($AA$32:$AB$33=I18))&gt;0, I18, "")</f>
        <v/>
      </c>
      <c r="R18" s="64" t="str" cm="1">
        <f t="array" ref="R18">IF(SUMPRODUCT(--($AA$34:$AB$48=I18))&gt;0, I18, "")</f>
        <v>CAR</v>
      </c>
      <c r="S18" s="64" t="str" cm="1">
        <f t="array" ref="S18">IF(SUMPRODUCT(--($AA$49:$AB$50=I18))&gt;0, I18, "")</f>
        <v/>
      </c>
      <c r="T18" s="72" cm="1">
        <f t="array" ref="T18">SUMPRODUCT(--(M18:S18&lt;&gt;""), --(ISTEXT(M18:S18)))</f>
        <v>3</v>
      </c>
      <c r="U18" s="2"/>
      <c r="V18" s="2">
        <v>15</v>
      </c>
      <c r="W18" s="57" t="s">
        <v>117</v>
      </c>
      <c r="X18" s="4">
        <v>45217</v>
      </c>
      <c r="Y18" s="5">
        <v>0.79166666666666663</v>
      </c>
      <c r="Z18" s="5">
        <v>0.79166666666666663</v>
      </c>
      <c r="AA18" s="40" t="s">
        <v>30</v>
      </c>
      <c r="AB18" s="40" t="s">
        <v>20</v>
      </c>
      <c r="AC18" cm="1">
        <f t="array" ref="AC18">SUMPRODUCT(--($AA$4:$AB$50="EDM"), --(ISTEXT($AA$4:$AB$50)))</f>
        <v>3</v>
      </c>
      <c r="AD18" t="s">
        <v>11</v>
      </c>
      <c r="AE18" t="s">
        <v>91</v>
      </c>
    </row>
    <row r="19" spans="9:31" ht="16.05" customHeight="1" x14ac:dyDescent="0.3">
      <c r="I19" s="65" t="s">
        <v>6</v>
      </c>
      <c r="J19" s="65" t="s">
        <v>79</v>
      </c>
      <c r="K19" s="31"/>
      <c r="L19" s="31"/>
      <c r="M19" s="64" t="str" cm="1">
        <f t="array" ref="M19">IF(SUMPRODUCT(--($AA$4:$AB$8=I19))&gt;0, I19, "")</f>
        <v>CHI</v>
      </c>
      <c r="N19" s="64" t="str" cm="1">
        <f t="array" ref="N19">IF(SUMPRODUCT(--($AA$9:$AB$17=I19))&gt;0, I19, "")</f>
        <v/>
      </c>
      <c r="O19" s="64" t="str" cm="1">
        <f t="array" ref="O19">IF(SUMPRODUCT(--($AA$18:$AB$19=I19))&gt;0, I19, "")</f>
        <v/>
      </c>
      <c r="P19" s="64" t="str" cm="1">
        <f t="array" ref="P19">IF(SUMPRODUCT(--($AA$20:$AB$31=I19))&gt;0, I19, "")</f>
        <v>CHI</v>
      </c>
      <c r="Q19" s="64" t="str" cm="1">
        <f t="array" ref="Q19">IF(SUMPRODUCT(--($AA$32:$AB$33=I19))&gt;0, I19, "")</f>
        <v/>
      </c>
      <c r="R19" s="64" t="str" cm="1">
        <f t="array" ref="R19">IF(SUMPRODUCT(--($AA$34:$AB$48=I19))&gt;0, I19, "")</f>
        <v>CHI</v>
      </c>
      <c r="S19" s="64" t="str" cm="1">
        <f t="array" ref="S19">IF(SUMPRODUCT(--($AA$49:$AB$50=I19))&gt;0, I19, "")</f>
        <v/>
      </c>
      <c r="T19" s="72" cm="1">
        <f t="array" ref="T19">SUMPRODUCT(--(M19:S19&lt;&gt;""), --(ISTEXT(M19:S19)))</f>
        <v>3</v>
      </c>
      <c r="U19" s="2"/>
      <c r="V19" s="2">
        <v>16</v>
      </c>
      <c r="W19" s="57" t="s">
        <v>117</v>
      </c>
      <c r="X19" s="4">
        <v>45217</v>
      </c>
      <c r="Y19" s="5">
        <v>0.8125</v>
      </c>
      <c r="Z19" s="5">
        <v>0.8125</v>
      </c>
      <c r="AA19" s="40" t="s">
        <v>22</v>
      </c>
      <c r="AB19" s="40" t="s">
        <v>10</v>
      </c>
      <c r="AC19" cm="1">
        <f t="array" ref="AC19">SUMPRODUCT(--($AA$4:$AB$50="FLA"), --(ISTEXT($AA$4:$AB$50)))</f>
        <v>3</v>
      </c>
      <c r="AD19" t="s">
        <v>12</v>
      </c>
      <c r="AE19" t="s">
        <v>92</v>
      </c>
    </row>
    <row r="20" spans="9:31" ht="16.05" customHeight="1" thickBot="1" x14ac:dyDescent="0.35">
      <c r="I20" s="65" t="s">
        <v>29</v>
      </c>
      <c r="J20" s="65" t="s">
        <v>79</v>
      </c>
      <c r="K20" s="31"/>
      <c r="L20" s="31"/>
      <c r="M20" s="80" t="str" cm="1">
        <f t="array" ref="M20">IF(SUMPRODUCT(--($AA$4:$AB$8=I20))&gt;0, I20, "")</f>
        <v/>
      </c>
      <c r="N20" s="80" t="str" cm="1">
        <f t="array" ref="N20">IF(SUMPRODUCT(--($AA$9:$AB$17=I20))&gt;0, I20, "")</f>
        <v>VGK</v>
      </c>
      <c r="O20" s="80" t="str" cm="1">
        <f t="array" ref="O20">IF(SUMPRODUCT(--($AA$18:$AB$19=I20))&gt;0, I20, "")</f>
        <v/>
      </c>
      <c r="P20" s="80" t="str" cm="1">
        <f t="array" ref="P20">IF(SUMPRODUCT(--($AA$20:$AB$31=I20))&gt;0, I20, "")</f>
        <v>VGK</v>
      </c>
      <c r="Q20" s="80" t="str" cm="1">
        <f t="array" ref="Q20">IF(SUMPRODUCT(--($AA$32:$AB$33=I20))&gt;0, I20, "")</f>
        <v/>
      </c>
      <c r="R20" s="80" t="str" cm="1">
        <f t="array" ref="R20">IF(SUMPRODUCT(--($AA$34:$AB$48=I20))&gt;0, I20, "")</f>
        <v>VGK</v>
      </c>
      <c r="S20" s="80" t="str" cm="1">
        <f t="array" ref="S20">IF(SUMPRODUCT(--($AA$49:$AB$50=I20))&gt;0, I20, "")</f>
        <v/>
      </c>
      <c r="T20" s="73" cm="1">
        <f t="array" ref="T20">SUMPRODUCT(--(M20:S20&lt;&gt;""), --(ISTEXT(M20:S20)))</f>
        <v>3</v>
      </c>
      <c r="U20" s="2"/>
      <c r="V20" s="2">
        <v>17</v>
      </c>
      <c r="W20" s="57" t="s">
        <v>118</v>
      </c>
      <c r="X20" s="4">
        <v>45218</v>
      </c>
      <c r="Y20" s="5">
        <v>0.79166666666666663</v>
      </c>
      <c r="Z20" s="5">
        <v>0.79166666666666663</v>
      </c>
      <c r="AA20" s="29" t="s">
        <v>4</v>
      </c>
      <c r="AB20" s="29" t="s">
        <v>3</v>
      </c>
      <c r="AC20" cm="1">
        <f t="array" ref="AC20">SUMPRODUCT(--($AA$4:$AB$50="LAK"), --(ISTEXT($AA$4:$AB$50)))</f>
        <v>3</v>
      </c>
      <c r="AD20" t="s">
        <v>13</v>
      </c>
      <c r="AE20" t="s">
        <v>93</v>
      </c>
    </row>
    <row r="21" spans="9:31" ht="16.05" customHeight="1" x14ac:dyDescent="0.3">
      <c r="J21" s="63" t="s">
        <v>79</v>
      </c>
      <c r="K21" s="31"/>
      <c r="L21" s="31"/>
      <c r="M21" s="83" t="str" cm="1">
        <f t="array" ref="M21">IF(SUMPRODUCT(--($AA$4:$AB$8=I21))&gt;0, I21, "")</f>
        <v/>
      </c>
      <c r="N21" s="83" t="str" cm="1">
        <f t="array" ref="N21">IF(SUMPRODUCT(--($AA$9:$AB$17=I21))&gt;0, I21, "")</f>
        <v/>
      </c>
      <c r="O21" s="83" t="str" cm="1">
        <f t="array" ref="O21">IF(SUMPRODUCT(--($AA$18:$AB$19=I21))&gt;0, I21, "")</f>
        <v/>
      </c>
      <c r="P21" s="83" t="str" cm="1">
        <f t="array" ref="P21">IF(SUMPRODUCT(--($AA$20:$AB$31=I21))&gt;0, I21, "")</f>
        <v/>
      </c>
      <c r="Q21" s="83" t="str" cm="1">
        <f t="array" ref="Q21">IF(SUMPRODUCT(--($AA$32:$AB$33=I21))&gt;0, I21, "")</f>
        <v/>
      </c>
      <c r="R21" s="83" t="str" cm="1">
        <f t="array" ref="R21">IF(SUMPRODUCT(--($AA$34:$AB$48=I21))&gt;0, I21, "")</f>
        <v/>
      </c>
      <c r="S21" s="83" t="str" cm="1">
        <f t="array" ref="S21">IF(SUMPRODUCT(--($AA$49:$AB$50=I21))&gt;0, I21, "")</f>
        <v/>
      </c>
      <c r="T21" s="52" cm="1">
        <f t="array" ref="T21">SUMPRODUCT(--(M21:S21&lt;&gt;""), --(ISTEXT(M21:S21)))</f>
        <v>0</v>
      </c>
      <c r="U21" s="2"/>
      <c r="V21" s="2">
        <v>18</v>
      </c>
      <c r="W21" s="57" t="s">
        <v>118</v>
      </c>
      <c r="X21" s="4">
        <v>45218</v>
      </c>
      <c r="Y21" s="5">
        <v>0.79166666666666663</v>
      </c>
      <c r="Z21" s="5">
        <v>0.79166666666666663</v>
      </c>
      <c r="AA21" s="29" t="s">
        <v>27</v>
      </c>
      <c r="AB21" s="29" t="s">
        <v>12</v>
      </c>
      <c r="AC21" cm="1">
        <f t="array" ref="AC21">SUMPRODUCT(--($AA$4:$AB$50="MIN"), --(ISTEXT($AA$4:$AB$50)))</f>
        <v>3</v>
      </c>
      <c r="AD21" t="s">
        <v>14</v>
      </c>
      <c r="AE21" t="s">
        <v>94</v>
      </c>
    </row>
    <row r="22" spans="9:31" ht="16.05" customHeight="1" x14ac:dyDescent="0.3">
      <c r="J22" s="63" t="s">
        <v>79</v>
      </c>
      <c r="K22" s="31"/>
      <c r="L22" s="31"/>
      <c r="M22" s="83" t="str" cm="1">
        <f t="array" ref="M22">IF(SUMPRODUCT(--($AA$4:$AB$8=I22))&gt;0, I22, "")</f>
        <v/>
      </c>
      <c r="N22" s="83" t="str" cm="1">
        <f t="array" ref="N22">IF(SUMPRODUCT(--($AA$9:$AB$17=I22))&gt;0, I22, "")</f>
        <v/>
      </c>
      <c r="O22" s="83" t="str" cm="1">
        <f t="array" ref="O22">IF(SUMPRODUCT(--($AA$18:$AB$19=I22))&gt;0, I22, "")</f>
        <v/>
      </c>
      <c r="P22" s="83" t="str" cm="1">
        <f t="array" ref="P22">IF(SUMPRODUCT(--($AA$20:$AB$31=I22))&gt;0, I22, "")</f>
        <v/>
      </c>
      <c r="Q22" s="83" t="str" cm="1">
        <f t="array" ref="Q22">IF(SUMPRODUCT(--($AA$32:$AB$33=I22))&gt;0, I22, "")</f>
        <v/>
      </c>
      <c r="R22" s="83" t="str" cm="1">
        <f t="array" ref="R22">IF(SUMPRODUCT(--($AA$34:$AB$48=I22))&gt;0, I22, "")</f>
        <v/>
      </c>
      <c r="S22" s="83" t="str" cm="1">
        <f t="array" ref="S22">IF(SUMPRODUCT(--($AA$49:$AB$50=I22))&gt;0, I22, "")</f>
        <v/>
      </c>
      <c r="T22" s="52" cm="1">
        <f t="array" ref="T22">SUMPRODUCT(--(M22:S22&lt;&gt;""), --(ISTEXT(M22:S22)))</f>
        <v>0</v>
      </c>
      <c r="U22" s="2"/>
      <c r="V22" s="2">
        <v>19</v>
      </c>
      <c r="W22" s="57" t="s">
        <v>118</v>
      </c>
      <c r="X22" s="4">
        <v>45218</v>
      </c>
      <c r="Y22" s="5">
        <v>0.79166666666666663</v>
      </c>
      <c r="Z22" s="5">
        <v>0.79166666666666663</v>
      </c>
      <c r="AA22" s="29" t="s">
        <v>16</v>
      </c>
      <c r="AB22" s="29" t="s">
        <v>19</v>
      </c>
      <c r="AC22" cm="1">
        <f t="array" ref="AC22">SUMPRODUCT(--($AA$4:$AB$50="MTL"), --(ISTEXT($AA$4:$AB$50)))</f>
        <v>2</v>
      </c>
      <c r="AD22" t="s">
        <v>15</v>
      </c>
      <c r="AE22" t="s">
        <v>95</v>
      </c>
    </row>
    <row r="23" spans="9:31" ht="16.05" customHeight="1" x14ac:dyDescent="0.3">
      <c r="I23" t="s">
        <v>25</v>
      </c>
      <c r="J23" s="63" t="s">
        <v>80</v>
      </c>
      <c r="K23" s="31"/>
      <c r="L23" s="31"/>
      <c r="M23" s="83" t="str" cm="1">
        <f t="array" ref="M23">IF(SUMPRODUCT(--($AA$4:$AB$8=I23))&gt;0, I23, "")</f>
        <v/>
      </c>
      <c r="N23" s="83" t="str" cm="1">
        <f t="array" ref="N23">IF(SUMPRODUCT(--($AA$9:$AB$17=I23))&gt;0, I23, "")</f>
        <v/>
      </c>
      <c r="O23" s="83" t="str" cm="1">
        <f t="array" ref="O23">IF(SUMPRODUCT(--($AA$18:$AB$19=I23))&gt;0, I23, "")</f>
        <v/>
      </c>
      <c r="P23" s="83" t="str" cm="1">
        <f t="array" ref="P23">IF(SUMPRODUCT(--($AA$20:$AB$31=I23))&gt;0, I23, "")</f>
        <v>STL</v>
      </c>
      <c r="Q23" s="83" t="str" cm="1">
        <f t="array" ref="Q23">IF(SUMPRODUCT(--($AA$32:$AB$33=I23))&gt;0, I23, "")</f>
        <v/>
      </c>
      <c r="R23" s="83" t="str" cm="1">
        <f t="array" ref="R23">IF(SUMPRODUCT(--($AA$34:$AB$48=I23))&gt;0, I23, "")</f>
        <v>STL</v>
      </c>
      <c r="S23" s="83" t="str" cm="1">
        <f t="array" ref="S23">IF(SUMPRODUCT(--($AA$49:$AB$50=I23))&gt;0, I23, "")</f>
        <v/>
      </c>
      <c r="T23" s="52" cm="1">
        <f t="array" ref="T23">SUMPRODUCT(--(M23:S23&lt;&gt;""), --(ISTEXT(M23:S23)))</f>
        <v>2</v>
      </c>
      <c r="U23" s="2"/>
      <c r="V23" s="2">
        <v>20</v>
      </c>
      <c r="W23" s="57" t="s">
        <v>118</v>
      </c>
      <c r="X23" s="4">
        <v>45218</v>
      </c>
      <c r="Y23" s="5">
        <v>0.79166666666666663</v>
      </c>
      <c r="Z23" s="5">
        <v>0.79166666666666663</v>
      </c>
      <c r="AA23" s="29" t="s">
        <v>11</v>
      </c>
      <c r="AB23" s="29" t="s">
        <v>21</v>
      </c>
      <c r="AC23" cm="1">
        <f t="array" ref="AC23">SUMPRODUCT(--($AA$4:$AB$50="NSH"), --(ISTEXT($AA$4:$AB$50)))</f>
        <v>3</v>
      </c>
      <c r="AD23" t="s">
        <v>16</v>
      </c>
      <c r="AE23" t="s">
        <v>97</v>
      </c>
    </row>
    <row r="24" spans="9:31" ht="16.05" customHeight="1" x14ac:dyDescent="0.3">
      <c r="I24" t="s">
        <v>28</v>
      </c>
      <c r="J24" s="63" t="s">
        <v>80</v>
      </c>
      <c r="K24" s="31"/>
      <c r="L24" s="31"/>
      <c r="M24" s="83" t="str" cm="1">
        <f t="array" ref="M24">IF(SUMPRODUCT(--($AA$4:$AB$8=I24))&gt;0, I24, "")</f>
        <v/>
      </c>
      <c r="N24" s="83" t="str" cm="1">
        <f t="array" ref="N24">IF(SUMPRODUCT(--($AA$9:$AB$17=I24))&gt;0, I24, "")</f>
        <v>VAN</v>
      </c>
      <c r="O24" s="83" t="str" cm="1">
        <f t="array" ref="O24">IF(SUMPRODUCT(--($AA$18:$AB$19=I24))&gt;0, I24, "")</f>
        <v/>
      </c>
      <c r="P24" s="83" t="str" cm="1">
        <f t="array" ref="P24">IF(SUMPRODUCT(--($AA$20:$AB$31=I24))&gt;0, I24, "")</f>
        <v>VAN</v>
      </c>
      <c r="Q24" s="83" t="str" cm="1">
        <f t="array" ref="Q24">IF(SUMPRODUCT(--($AA$32:$AB$33=I24))&gt;0, I24, "")</f>
        <v/>
      </c>
      <c r="R24" s="83" t="str" cm="1">
        <f t="array" ref="R24">IF(SUMPRODUCT(--($AA$34:$AB$48=I24))&gt;0, I24, "")</f>
        <v>VAN</v>
      </c>
      <c r="S24" s="83" t="str" cm="1">
        <f t="array" ref="S24">IF(SUMPRODUCT(--($AA$49:$AB$50=I24))&gt;0, I24, "")</f>
        <v/>
      </c>
      <c r="T24" s="52" cm="1">
        <f t="array" ref="T24">SUMPRODUCT(--(M24:S24&lt;&gt;""), --(ISTEXT(M24:S24)))</f>
        <v>3</v>
      </c>
      <c r="U24" s="2"/>
      <c r="V24" s="2">
        <v>21</v>
      </c>
      <c r="W24" s="57" t="s">
        <v>118</v>
      </c>
      <c r="X24" s="4">
        <v>45218</v>
      </c>
      <c r="Y24" s="5">
        <v>0.79166666666666663</v>
      </c>
      <c r="Z24" s="5">
        <v>0.79166666666666663</v>
      </c>
      <c r="AA24" s="29" t="s">
        <v>28</v>
      </c>
      <c r="AB24" s="29" t="s">
        <v>26</v>
      </c>
      <c r="AC24" cm="1">
        <f t="array" ref="AC24">SUMPRODUCT(--($AA$4:$AB$50="NJD"), --(ISTEXT($AA$4:$AB$50)))</f>
        <v>2</v>
      </c>
      <c r="AD24" t="s">
        <v>17</v>
      </c>
      <c r="AE24" t="s">
        <v>96</v>
      </c>
    </row>
    <row r="25" spans="9:31" ht="16.05" customHeight="1" x14ac:dyDescent="0.3">
      <c r="I25" t="s">
        <v>27</v>
      </c>
      <c r="J25" s="63" t="s">
        <v>80</v>
      </c>
      <c r="K25" s="31"/>
      <c r="L25" s="31"/>
      <c r="M25" s="83" t="str" cm="1">
        <f t="array" ref="M25">IF(SUMPRODUCT(--($AA$4:$AB$8=I25))&gt;0, I25, "")</f>
        <v>TOR</v>
      </c>
      <c r="N25" s="83" t="str" cm="1">
        <f t="array" ref="N25">IF(SUMPRODUCT(--($AA$9:$AB$17=I25))&gt;0, I25, "")</f>
        <v/>
      </c>
      <c r="O25" s="83" t="str" cm="1">
        <f t="array" ref="O25">IF(SUMPRODUCT(--($AA$18:$AB$19=I25))&gt;0, I25, "")</f>
        <v/>
      </c>
      <c r="P25" s="83" t="str" cm="1">
        <f t="array" ref="P25">IF(SUMPRODUCT(--($AA$20:$AB$31=I25))&gt;0, I25, "")</f>
        <v>TOR</v>
      </c>
      <c r="Q25" s="83" t="str" cm="1">
        <f t="array" ref="Q25">IF(SUMPRODUCT(--($AA$32:$AB$33=I25))&gt;0, I25, "")</f>
        <v/>
      </c>
      <c r="R25" s="83" t="str" cm="1">
        <f t="array" ref="R25">IF(SUMPRODUCT(--($AA$34:$AB$48=I25))&gt;0, I25, "")</f>
        <v>TOR</v>
      </c>
      <c r="S25" s="83" t="str" cm="1">
        <f t="array" ref="S25">IF(SUMPRODUCT(--($AA$49:$AB$50=I25))&gt;0, I25, "")</f>
        <v/>
      </c>
      <c r="T25" s="52" cm="1">
        <f t="array" ref="T25">SUMPRODUCT(--(M25:S25&lt;&gt;""), --(ISTEXT(M25:S25)))</f>
        <v>3</v>
      </c>
      <c r="U25" s="2"/>
      <c r="V25" s="2">
        <v>22</v>
      </c>
      <c r="W25" s="57" t="s">
        <v>118</v>
      </c>
      <c r="X25" s="4">
        <v>45218</v>
      </c>
      <c r="Y25" s="5">
        <v>0.83333333333333337</v>
      </c>
      <c r="Z25" s="5">
        <v>0.79166666666666663</v>
      </c>
      <c r="AA25" s="29" t="s">
        <v>13</v>
      </c>
      <c r="AB25" s="29" t="s">
        <v>14</v>
      </c>
      <c r="AC25" cm="1">
        <f t="array" ref="AC25">SUMPRODUCT(--($AA$4:$AB$50="NYI"), --(ISTEXT($AA$4:$AB$50)))</f>
        <v>3</v>
      </c>
      <c r="AD25" t="s">
        <v>18</v>
      </c>
      <c r="AE25" t="s">
        <v>98</v>
      </c>
    </row>
    <row r="26" spans="9:31" ht="16.05" customHeight="1" thickBot="1" x14ac:dyDescent="0.35">
      <c r="I26" t="s">
        <v>24</v>
      </c>
      <c r="J26" s="63" t="s">
        <v>80</v>
      </c>
      <c r="K26" s="31"/>
      <c r="L26" s="31"/>
      <c r="M26" s="83" t="str" cm="1">
        <f t="array" ref="M26">IF(SUMPRODUCT(--($AA$4:$AB$8=I26))&gt;0, I26, "")</f>
        <v/>
      </c>
      <c r="N26" s="83" t="str" cm="1">
        <f t="array" ref="N26">IF(SUMPRODUCT(--($AA$9:$AB$17=I26))&gt;0, I26, "")</f>
        <v>SEA</v>
      </c>
      <c r="O26" s="83" t="str" cm="1">
        <f t="array" ref="O26">IF(SUMPRODUCT(--($AA$18:$AB$19=I26))&gt;0, I26, "")</f>
        <v/>
      </c>
      <c r="P26" s="83" t="str" cm="1">
        <f t="array" ref="P26">IF(SUMPRODUCT(--($AA$20:$AB$31=I26))&gt;0, I26, "")</f>
        <v>SEA</v>
      </c>
      <c r="Q26" s="83" t="str" cm="1">
        <f t="array" ref="Q26">IF(SUMPRODUCT(--($AA$32:$AB$33=I26))&gt;0, I26, "")</f>
        <v/>
      </c>
      <c r="R26" s="83" t="str" cm="1">
        <f t="array" ref="R26">IF(SUMPRODUCT(--($AA$34:$AB$48=I26))&gt;0, I26, "")</f>
        <v>SEA</v>
      </c>
      <c r="S26" s="83" t="str" cm="1">
        <f t="array" ref="S26">IF(SUMPRODUCT(--($AA$49:$AB$50=I26))&gt;0, I26, "")</f>
        <v/>
      </c>
      <c r="T26" s="52" cm="1">
        <f t="array" ref="T26">SUMPRODUCT(--(M26:S26&lt;&gt;""), --(ISTEXT(M26:S26)))</f>
        <v>3</v>
      </c>
      <c r="U26" s="2"/>
      <c r="V26" s="2">
        <v>23</v>
      </c>
      <c r="W26" s="57" t="s">
        <v>118</v>
      </c>
      <c r="X26" s="4">
        <v>45218</v>
      </c>
      <c r="Y26" s="5">
        <v>0.83333333333333337</v>
      </c>
      <c r="Z26" s="5">
        <v>0.79166666666666663</v>
      </c>
      <c r="AA26" s="29" t="s">
        <v>1</v>
      </c>
      <c r="AB26" s="29" t="s">
        <v>25</v>
      </c>
      <c r="AC26" cm="1">
        <f t="array" ref="AC26">SUMPRODUCT(--($AA$4:$AB$50="NYR"), --(ISTEXT($AA$4:$AB$50)))</f>
        <v>3</v>
      </c>
      <c r="AD26" t="s">
        <v>19</v>
      </c>
      <c r="AE26" t="s">
        <v>99</v>
      </c>
    </row>
    <row r="27" spans="9:31" ht="16.05" customHeight="1" thickBot="1" x14ac:dyDescent="0.35">
      <c r="J27" s="63" t="s">
        <v>114</v>
      </c>
      <c r="K27" s="31"/>
      <c r="L27" s="31"/>
      <c r="M27" s="83" t="str" cm="1">
        <f t="array" ref="M27">IF(SUMPRODUCT(--($AA$4:$AB$8=I27))&gt;0, I27, "")</f>
        <v/>
      </c>
      <c r="N27" s="83" t="str" cm="1">
        <f t="array" ref="N27">IF(SUMPRODUCT(--($AA$9:$AB$17=I27))&gt;0, I27, "")</f>
        <v/>
      </c>
      <c r="O27" s="83" t="str" cm="1">
        <f t="array" ref="O27">IF(SUMPRODUCT(--($AA$18:$AB$19=I27))&gt;0, I27, "")</f>
        <v/>
      </c>
      <c r="P27" s="83" t="str" cm="1">
        <f t="array" ref="P27">IF(SUMPRODUCT(--($AA$20:$AB$31=I27))&gt;0, I27, "")</f>
        <v/>
      </c>
      <c r="Q27" s="83" t="str" cm="1">
        <f t="array" ref="Q27">IF(SUMPRODUCT(--($AA$32:$AB$33=I27))&gt;0, I27, "")</f>
        <v/>
      </c>
      <c r="R27" s="83" t="str" cm="1">
        <f t="array" ref="R27">IF(SUMPRODUCT(--($AA$34:$AB$48=I27))&gt;0, I27, "")</f>
        <v/>
      </c>
      <c r="S27" s="83" t="str" cm="1">
        <f t="array" ref="S27">IF(SUMPRODUCT(--($AA$49:$AB$50=I27))&gt;0, I27, "")</f>
        <v/>
      </c>
      <c r="T27" s="44">
        <f>SUM(T7:T20)</f>
        <v>44</v>
      </c>
      <c r="U27" s="2"/>
      <c r="V27" s="2">
        <v>24</v>
      </c>
      <c r="W27" s="57" t="s">
        <v>118</v>
      </c>
      <c r="X27" s="4">
        <v>45218</v>
      </c>
      <c r="Y27" s="5">
        <v>0.83333333333333337</v>
      </c>
      <c r="Z27" s="5">
        <v>0.79166666666666663</v>
      </c>
      <c r="AA27" s="29" t="s">
        <v>29</v>
      </c>
      <c r="AB27" s="29" t="s">
        <v>31</v>
      </c>
      <c r="AC27" cm="1">
        <f t="array" ref="AC27">SUMPRODUCT(--($AA$4:$AB$50="OTT"), --(ISTEXT($AA$4:$AB$50)))</f>
        <v>2</v>
      </c>
      <c r="AD27" t="s">
        <v>20</v>
      </c>
      <c r="AE27" t="s">
        <v>100</v>
      </c>
    </row>
    <row r="28" spans="9:31" ht="16.05" customHeight="1" x14ac:dyDescent="0.3">
      <c r="J28" s="63" t="s">
        <v>114</v>
      </c>
      <c r="K28" s="31"/>
      <c r="L28" s="31"/>
      <c r="M28" s="83" t="str" cm="1">
        <f t="array" ref="M28">IF(SUMPRODUCT(--($AA$4:$AB$8=I28))&gt;0, I28, "")</f>
        <v/>
      </c>
      <c r="N28" s="83" t="str" cm="1">
        <f t="array" ref="N28">IF(SUMPRODUCT(--($AA$9:$AB$17=I28))&gt;0, I28, "")</f>
        <v/>
      </c>
      <c r="O28" s="83" t="str" cm="1">
        <f t="array" ref="O28">IF(SUMPRODUCT(--($AA$18:$AB$19=I28))&gt;0, I28, "")</f>
        <v/>
      </c>
      <c r="P28" s="83" t="str" cm="1">
        <f t="array" ref="P28">IF(SUMPRODUCT(--($AA$20:$AB$31=I28))&gt;0, I28, "")</f>
        <v/>
      </c>
      <c r="Q28" s="83" t="str" cm="1">
        <f t="array" ref="Q28">IF(SUMPRODUCT(--($AA$32:$AB$33=I28))&gt;0, I28, "")</f>
        <v/>
      </c>
      <c r="R28" s="83" t="str" cm="1">
        <f t="array" ref="R28">IF(SUMPRODUCT(--($AA$34:$AB$48=I28))&gt;0, I28, "")</f>
        <v/>
      </c>
      <c r="S28" s="83" t="str" cm="1">
        <f t="array" ref="S28">IF(SUMPRODUCT(--($AA$49:$AB$50=I28))&gt;0, I28, "")</f>
        <v/>
      </c>
      <c r="U28" s="2"/>
      <c r="V28" s="2">
        <v>25</v>
      </c>
      <c r="W28" s="57" t="s">
        <v>118</v>
      </c>
      <c r="X28" s="4">
        <v>45218</v>
      </c>
      <c r="Y28" s="5">
        <v>0.91666666666666663</v>
      </c>
      <c r="Z28" s="5">
        <v>0.79166666666666663</v>
      </c>
      <c r="AA28" s="29" t="s">
        <v>9</v>
      </c>
      <c r="AB28" s="29" t="s">
        <v>0</v>
      </c>
      <c r="AC28" cm="1">
        <f t="array" ref="AC28">SUMPRODUCT(--($AA$4:$AB$50="PHI"), --(ISTEXT($AA$4:$AB$50)))</f>
        <v>3</v>
      </c>
      <c r="AD28" t="s">
        <v>21</v>
      </c>
      <c r="AE28" t="s">
        <v>102</v>
      </c>
    </row>
    <row r="29" spans="9:31" ht="16.05" customHeight="1" x14ac:dyDescent="0.3">
      <c r="J29" s="63" t="s">
        <v>114</v>
      </c>
      <c r="K29" s="31"/>
      <c r="L29" s="31"/>
      <c r="M29" s="83" t="str" cm="1">
        <f t="array" ref="M29">IF(SUMPRODUCT(--($AA$4:$AB$8=I29))&gt;0, I29, "")</f>
        <v/>
      </c>
      <c r="N29" s="83" t="str" cm="1">
        <f t="array" ref="N29">IF(SUMPRODUCT(--($AA$9:$AB$17=I29))&gt;0, I29, "")</f>
        <v/>
      </c>
      <c r="O29" s="83" t="str" cm="1">
        <f t="array" ref="O29">IF(SUMPRODUCT(--($AA$18:$AB$19=I29))&gt;0, I29, "")</f>
        <v/>
      </c>
      <c r="P29" s="83" t="str" cm="1">
        <f t="array" ref="P29">IF(SUMPRODUCT(--($AA$20:$AB$31=I29))&gt;0, I29, "")</f>
        <v/>
      </c>
      <c r="Q29" s="83" t="str" cm="1">
        <f t="array" ref="Q29">IF(SUMPRODUCT(--($AA$32:$AB$33=I29))&gt;0, I29, "")</f>
        <v/>
      </c>
      <c r="R29" s="83" t="str" cm="1">
        <f t="array" ref="R29">IF(SUMPRODUCT(--($AA$34:$AB$48=I29))&gt;0, I29, "")</f>
        <v/>
      </c>
      <c r="S29" s="83" t="str" cm="1">
        <f t="array" ref="S29">IF(SUMPRODUCT(--($AA$49:$AB$50=I29))&gt;0, I29, "")</f>
        <v/>
      </c>
      <c r="U29" s="2"/>
      <c r="V29" s="2">
        <v>26</v>
      </c>
      <c r="W29" s="57" t="s">
        <v>118</v>
      </c>
      <c r="X29" s="4">
        <v>45218</v>
      </c>
      <c r="Y29" s="5">
        <v>0.91666666666666663</v>
      </c>
      <c r="Z29" s="5">
        <v>0.79166666666666663</v>
      </c>
      <c r="AA29" s="29" t="s">
        <v>5</v>
      </c>
      <c r="AB29" s="29" t="s">
        <v>24</v>
      </c>
      <c r="AC29" cm="1">
        <f t="array" ref="AC29">SUMPRODUCT(--($AA$4:$AB$50="PIT"), --(ISTEXT($AA$4:$AB$50)))</f>
        <v>2</v>
      </c>
      <c r="AD29" t="s">
        <v>22</v>
      </c>
      <c r="AE29" t="s">
        <v>103</v>
      </c>
    </row>
    <row r="30" spans="9:31" ht="16.05" customHeight="1" thickBot="1" x14ac:dyDescent="0.35">
      <c r="J30" s="63" t="s">
        <v>114</v>
      </c>
      <c r="K30" s="31"/>
      <c r="L30" s="31"/>
      <c r="M30" s="83" t="str" cm="1">
        <f t="array" ref="M30">IF(SUMPRODUCT(--($AA$4:$AB$8=I30))&gt;0, I30, "")</f>
        <v/>
      </c>
      <c r="N30" s="83" t="str" cm="1">
        <f t="array" ref="N30">IF(SUMPRODUCT(--($AA$9:$AB$17=I30))&gt;0, I30, "")</f>
        <v/>
      </c>
      <c r="O30" s="83" t="str" cm="1">
        <f t="array" ref="O30">IF(SUMPRODUCT(--($AA$18:$AB$19=I30))&gt;0, I30, "")</f>
        <v/>
      </c>
      <c r="P30" s="83" t="str" cm="1">
        <f t="array" ref="P30">IF(SUMPRODUCT(--($AA$20:$AB$31=I30))&gt;0, I30, "")</f>
        <v/>
      </c>
      <c r="Q30" s="83" t="str" cm="1">
        <f t="array" ref="Q30">IF(SUMPRODUCT(--($AA$32:$AB$33=I30))&gt;0, I30, "")</f>
        <v/>
      </c>
      <c r="R30" s="83" t="str" cm="1">
        <f t="array" ref="R30">IF(SUMPRODUCT(--($AA$34:$AB$48=I30))&gt;0, I30, "")</f>
        <v/>
      </c>
      <c r="S30" s="83" t="str" cm="1">
        <f t="array" ref="S30">IF(SUMPRODUCT(--($AA$49:$AB$50=I30))&gt;0, I30, "")</f>
        <v/>
      </c>
      <c r="U30" s="2"/>
      <c r="V30" s="2">
        <v>27</v>
      </c>
      <c r="W30" s="57" t="s">
        <v>118</v>
      </c>
      <c r="X30" s="4">
        <v>45218</v>
      </c>
      <c r="Y30" s="5">
        <v>0.9375</v>
      </c>
      <c r="Z30" s="5">
        <v>0.85416666666666663</v>
      </c>
      <c r="AA30" s="29" t="s">
        <v>6</v>
      </c>
      <c r="AB30" s="29" t="s">
        <v>7</v>
      </c>
      <c r="AC30" cm="1">
        <f t="array" ref="AC30">SUMPRODUCT(--($AA$4:$AB$50="SJS"), --(ISTEXT($AA$4:$AB$50)))</f>
        <v>3</v>
      </c>
      <c r="AD30" t="s">
        <v>23</v>
      </c>
      <c r="AE30" t="s">
        <v>104</v>
      </c>
    </row>
    <row r="31" spans="9:31" ht="16.05" customHeight="1" thickBot="1" x14ac:dyDescent="0.35">
      <c r="M31" s="1" cm="1">
        <f t="array" ref="M31">SUMPRODUCT(--(M7:M20&lt;&gt;""), --(ISTEXT(M7:M20)))</f>
        <v>6</v>
      </c>
      <c r="N31" s="1" cm="1">
        <f t="array" ref="N31">SUMPRODUCT(--(N7:N20&lt;&gt;""), --(ISTEXT(N7:N20)))</f>
        <v>6</v>
      </c>
      <c r="O31" s="1" cm="1">
        <f t="array" ref="O31">SUMPRODUCT(--(O7:O20&lt;&gt;""), --(ISTEXT(O7:O20)))</f>
        <v>2</v>
      </c>
      <c r="P31" s="1" cm="1">
        <f t="array" ref="P31">SUMPRODUCT(--(P7:P20&lt;&gt;""), --(ISTEXT(P7:P20)))</f>
        <v>12</v>
      </c>
      <c r="Q31" s="1" cm="1">
        <f t="array" ref="Q31">SUMPRODUCT(--(Q7:Q20&lt;&gt;""), --(ISTEXT(Q7:Q20)))</f>
        <v>1</v>
      </c>
      <c r="R31" s="1" cm="1">
        <f t="array" ref="R31">SUMPRODUCT(--(R7:R20&lt;&gt;""), --(ISTEXT(R7:R20)))</f>
        <v>13</v>
      </c>
      <c r="S31" s="1" cm="1">
        <f t="array" ref="S31">SUMPRODUCT(--(S7:S20&lt;&gt;""), --(ISTEXT(S7:S20)))</f>
        <v>4</v>
      </c>
      <c r="T31" s="44">
        <f>SUM(M31:S31)</f>
        <v>44</v>
      </c>
      <c r="U31" s="2"/>
      <c r="V31" s="2">
        <v>28</v>
      </c>
      <c r="W31" s="57" t="s">
        <v>118</v>
      </c>
      <c r="X31" s="4">
        <v>45218</v>
      </c>
      <c r="Y31" s="5">
        <v>0.9375</v>
      </c>
      <c r="Z31" s="5">
        <v>0.8125</v>
      </c>
      <c r="AA31" s="29" t="s">
        <v>2</v>
      </c>
      <c r="AB31" s="29" t="s">
        <v>23</v>
      </c>
      <c r="AC31" cm="1">
        <f t="array" ref="AC31">SUMPRODUCT(--($AA$4:$AB$50="SEA"), --(ISTEXT($AA$4:$AB$50)))</f>
        <v>3</v>
      </c>
      <c r="AD31" t="s">
        <v>24</v>
      </c>
      <c r="AE31" t="s">
        <v>105</v>
      </c>
    </row>
    <row r="32" spans="9:31" ht="16.05" customHeight="1" x14ac:dyDescent="0.3">
      <c r="U32" s="2"/>
      <c r="V32" s="2">
        <v>29</v>
      </c>
      <c r="W32" s="57" t="s">
        <v>119</v>
      </c>
      <c r="X32" s="4">
        <v>45219</v>
      </c>
      <c r="Y32" s="5">
        <v>0.79166666666666663</v>
      </c>
      <c r="Z32" s="5">
        <v>0.79166666666666663</v>
      </c>
      <c r="AA32" s="30" t="s">
        <v>4</v>
      </c>
      <c r="AB32" s="30" t="s">
        <v>8</v>
      </c>
      <c r="AC32" cm="1">
        <f t="array" ref="AC32">SUMPRODUCT(--($AA$4:$AB$50="STL"), --(ISTEXT($AA$4:$AB$50)))</f>
        <v>2</v>
      </c>
      <c r="AD32" t="s">
        <v>25</v>
      </c>
      <c r="AE32" t="s">
        <v>106</v>
      </c>
    </row>
    <row r="33" spans="21:31" ht="16.05" customHeight="1" x14ac:dyDescent="0.3">
      <c r="U33" s="2"/>
      <c r="V33" s="2">
        <v>30</v>
      </c>
      <c r="W33" s="57" t="s">
        <v>119</v>
      </c>
      <c r="X33" s="4">
        <v>45219</v>
      </c>
      <c r="Y33" s="5">
        <v>0.8125</v>
      </c>
      <c r="Z33" s="5">
        <v>0.8125</v>
      </c>
      <c r="AA33" s="30" t="s">
        <v>17</v>
      </c>
      <c r="AB33" s="30" t="s">
        <v>18</v>
      </c>
      <c r="AC33" cm="1">
        <f t="array" ref="AC33">SUMPRODUCT(--($AA$4:$AB$50="TBL"), --(ISTEXT($AA$4:$AB$50)))</f>
        <v>3</v>
      </c>
      <c r="AD33" t="s">
        <v>26</v>
      </c>
      <c r="AE33" t="s">
        <v>107</v>
      </c>
    </row>
    <row r="34" spans="21:31" ht="16.05" customHeight="1" x14ac:dyDescent="0.3">
      <c r="U34" s="2"/>
      <c r="V34" s="2">
        <v>31</v>
      </c>
      <c r="W34" s="57" t="s">
        <v>120</v>
      </c>
      <c r="X34" s="4">
        <v>45220</v>
      </c>
      <c r="Y34" s="5">
        <v>0.54166666666666663</v>
      </c>
      <c r="Z34" s="5">
        <v>0.54166666666666663</v>
      </c>
      <c r="AA34" s="41" t="s">
        <v>10</v>
      </c>
      <c r="AB34" s="41" t="s">
        <v>20</v>
      </c>
      <c r="AC34" cm="1">
        <f t="array" ref="AC34">SUMPRODUCT(--($AA$4:$AB$50="TOR"), --(ISTEXT($AA$4:$AB$50)))</f>
        <v>3</v>
      </c>
      <c r="AD34" t="s">
        <v>27</v>
      </c>
      <c r="AE34" t="s">
        <v>108</v>
      </c>
    </row>
    <row r="35" spans="21:31" ht="16.05" customHeight="1" x14ac:dyDescent="0.3">
      <c r="U35" s="2"/>
      <c r="V35" s="2">
        <v>32</v>
      </c>
      <c r="W35" s="57" t="s">
        <v>120</v>
      </c>
      <c r="X35" s="4">
        <v>45220</v>
      </c>
      <c r="Y35" s="5">
        <v>0.66666666666666663</v>
      </c>
      <c r="Z35" s="5">
        <v>0.54166666666666663</v>
      </c>
      <c r="AA35" s="41" t="s">
        <v>0</v>
      </c>
      <c r="AB35" s="41" t="s">
        <v>1</v>
      </c>
      <c r="AC35" cm="1">
        <f t="array" ref="AC35">SUMPRODUCT(--($AA$4:$AB$50="VAN"), --(ISTEXT($AA$4:$AB$50)))</f>
        <v>3</v>
      </c>
      <c r="AD35" t="s">
        <v>28</v>
      </c>
      <c r="AE35" t="s">
        <v>109</v>
      </c>
    </row>
    <row r="36" spans="21:31" ht="16.05" customHeight="1" x14ac:dyDescent="0.3">
      <c r="U36" s="2"/>
      <c r="V36" s="2">
        <v>33</v>
      </c>
      <c r="W36" s="57" t="s">
        <v>120</v>
      </c>
      <c r="X36" s="4">
        <v>45220</v>
      </c>
      <c r="Y36" s="5">
        <v>0.79166666666666663</v>
      </c>
      <c r="Z36" s="5">
        <v>0.79166666666666663</v>
      </c>
      <c r="AA36" s="41" t="s">
        <v>18</v>
      </c>
      <c r="AB36" s="41" t="s">
        <v>3</v>
      </c>
      <c r="AC36" cm="1">
        <f t="array" ref="AC36">SUMPRODUCT(--($AA$4:$AB$50="VGK"), --(ISTEXT($AA$4:$AB$50)))</f>
        <v>3</v>
      </c>
      <c r="AD36" t="s">
        <v>29</v>
      </c>
      <c r="AE36" t="s">
        <v>112</v>
      </c>
    </row>
    <row r="37" spans="21:31" ht="16.05" customHeight="1" x14ac:dyDescent="0.3">
      <c r="U37" s="2"/>
      <c r="V37" s="2">
        <v>34</v>
      </c>
      <c r="W37" s="57" t="s">
        <v>120</v>
      </c>
      <c r="X37" s="4">
        <v>45220</v>
      </c>
      <c r="Y37" s="5">
        <v>0.79166666666666663</v>
      </c>
      <c r="Z37" s="5">
        <v>0.79166666666666663</v>
      </c>
      <c r="AA37" s="41" t="s">
        <v>28</v>
      </c>
      <c r="AB37" s="41" t="s">
        <v>12</v>
      </c>
      <c r="AC37" cm="1">
        <f t="array" ref="AC37">SUMPRODUCT(--($AA$4:$AB$50="WSH"), --(ISTEXT($AA$4:$AB$50)))</f>
        <v>3</v>
      </c>
      <c r="AD37" t="s">
        <v>30</v>
      </c>
      <c r="AE37" t="s">
        <v>110</v>
      </c>
    </row>
    <row r="38" spans="21:31" x14ac:dyDescent="0.3">
      <c r="V38" s="2">
        <v>35</v>
      </c>
      <c r="W38" s="57" t="s">
        <v>120</v>
      </c>
      <c r="X38" s="4">
        <v>45220</v>
      </c>
      <c r="Y38" s="5">
        <v>0.79166666666666663</v>
      </c>
      <c r="Z38" s="5">
        <v>0.79166666666666663</v>
      </c>
      <c r="AA38" s="41" t="s">
        <v>30</v>
      </c>
      <c r="AB38" s="41" t="s">
        <v>15</v>
      </c>
      <c r="AC38" cm="1">
        <f t="array" ref="AC38">SUMPRODUCT(--($AA$4:$AB$50="WPG"), --(ISTEXT($AA$4:$AB$50)))</f>
        <v>3</v>
      </c>
      <c r="AD38" t="s">
        <v>31</v>
      </c>
      <c r="AE38" t="s">
        <v>111</v>
      </c>
    </row>
    <row r="39" spans="21:31" x14ac:dyDescent="0.3">
      <c r="V39" s="2">
        <v>36</v>
      </c>
      <c r="W39" s="57" t="s">
        <v>120</v>
      </c>
      <c r="X39" s="4">
        <v>45220</v>
      </c>
      <c r="Y39" s="5">
        <v>0.79166666666666663</v>
      </c>
      <c r="Z39" s="5">
        <v>0.79166666666666663</v>
      </c>
      <c r="AA39" s="41" t="s">
        <v>27</v>
      </c>
      <c r="AB39" s="41" t="s">
        <v>26</v>
      </c>
      <c r="AC39" s="53">
        <f>SUM(AC7:AC38)</f>
        <v>94</v>
      </c>
    </row>
    <row r="40" spans="21:31" x14ac:dyDescent="0.3">
      <c r="V40" s="2">
        <v>37</v>
      </c>
      <c r="W40" s="57" t="s">
        <v>120</v>
      </c>
      <c r="X40" s="4">
        <v>45220</v>
      </c>
      <c r="Y40" s="5">
        <v>0.83333333333333337</v>
      </c>
      <c r="Z40" s="5">
        <v>0.79166666666666663</v>
      </c>
      <c r="AA40" s="41" t="s">
        <v>29</v>
      </c>
      <c r="AB40" s="41" t="s">
        <v>6</v>
      </c>
    </row>
    <row r="41" spans="21:31" x14ac:dyDescent="0.3">
      <c r="V41" s="2">
        <v>38</v>
      </c>
      <c r="W41" s="57" t="s">
        <v>120</v>
      </c>
      <c r="X41" s="4">
        <v>45220</v>
      </c>
      <c r="Y41" s="5">
        <v>0.83333333333333337</v>
      </c>
      <c r="Z41" s="5">
        <v>0.79166666666666663</v>
      </c>
      <c r="AA41" s="41" t="s">
        <v>21</v>
      </c>
      <c r="AB41" s="41" t="s">
        <v>9</v>
      </c>
    </row>
    <row r="42" spans="21:31" x14ac:dyDescent="0.3">
      <c r="U42" s="2"/>
      <c r="V42" s="2">
        <v>39</v>
      </c>
      <c r="W42" s="57" t="s">
        <v>120</v>
      </c>
      <c r="X42" s="4">
        <v>45220</v>
      </c>
      <c r="Y42" s="5">
        <v>0.83333333333333337</v>
      </c>
      <c r="Z42" s="5">
        <v>0.79166666666666663</v>
      </c>
      <c r="AA42" s="41" t="s">
        <v>8</v>
      </c>
      <c r="AB42" s="41" t="s">
        <v>14</v>
      </c>
    </row>
    <row r="43" spans="21:31" x14ac:dyDescent="0.3">
      <c r="U43" s="2"/>
      <c r="V43" s="2">
        <v>40</v>
      </c>
      <c r="W43" s="57" t="s">
        <v>120</v>
      </c>
      <c r="X43" s="4">
        <v>45220</v>
      </c>
      <c r="Y43" s="5">
        <v>0.83333333333333337</v>
      </c>
      <c r="Z43" s="5">
        <v>0.79166666666666663</v>
      </c>
      <c r="AA43" s="41" t="s">
        <v>23</v>
      </c>
      <c r="AB43" s="41" t="s">
        <v>16</v>
      </c>
    </row>
    <row r="44" spans="21:31" x14ac:dyDescent="0.3">
      <c r="U44" s="2"/>
      <c r="V44" s="2">
        <v>41</v>
      </c>
      <c r="W44" s="57" t="s">
        <v>120</v>
      </c>
      <c r="X44" s="4">
        <v>45220</v>
      </c>
      <c r="Y44" s="5">
        <v>0.83333333333333337</v>
      </c>
      <c r="Z44" s="5">
        <v>0.79166666666666663</v>
      </c>
      <c r="AA44" s="41" t="s">
        <v>22</v>
      </c>
      <c r="AB44" s="41" t="s">
        <v>25</v>
      </c>
    </row>
    <row r="45" spans="21:31" x14ac:dyDescent="0.3">
      <c r="U45" s="2"/>
      <c r="V45" s="2">
        <v>42</v>
      </c>
      <c r="W45" s="57" t="s">
        <v>120</v>
      </c>
      <c r="X45" s="4">
        <v>45220</v>
      </c>
      <c r="Y45" s="5">
        <v>0.875</v>
      </c>
      <c r="Z45" s="5">
        <v>0.79166666666666663</v>
      </c>
      <c r="AA45" s="41" t="s">
        <v>5</v>
      </c>
      <c r="AB45" s="41" t="s">
        <v>7</v>
      </c>
    </row>
    <row r="46" spans="21:31" x14ac:dyDescent="0.3">
      <c r="U46" s="2"/>
      <c r="V46" s="2">
        <v>43</v>
      </c>
      <c r="W46" s="57" t="s">
        <v>120</v>
      </c>
      <c r="X46" s="4">
        <v>45220</v>
      </c>
      <c r="Y46" s="5">
        <v>0.91666666666666663</v>
      </c>
      <c r="Z46" s="5">
        <v>0.83333333333333337</v>
      </c>
      <c r="AA46" s="41" t="s">
        <v>31</v>
      </c>
      <c r="AB46" s="41" t="s">
        <v>11</v>
      </c>
    </row>
    <row r="47" spans="21:31" x14ac:dyDescent="0.3">
      <c r="U47" s="2"/>
      <c r="V47" s="2">
        <v>44</v>
      </c>
      <c r="W47" s="57" t="s">
        <v>120</v>
      </c>
      <c r="X47" s="4">
        <v>45220</v>
      </c>
      <c r="Y47" s="5">
        <v>0.91666666666666663</v>
      </c>
      <c r="Z47" s="5">
        <v>0.79166666666666663</v>
      </c>
      <c r="AA47" s="41" t="s">
        <v>19</v>
      </c>
      <c r="AB47" s="41" t="s">
        <v>24</v>
      </c>
    </row>
    <row r="48" spans="21:31" x14ac:dyDescent="0.3">
      <c r="U48" s="2"/>
      <c r="V48" s="2">
        <v>45</v>
      </c>
      <c r="W48" s="57" t="s">
        <v>120</v>
      </c>
      <c r="X48" s="4">
        <v>45220</v>
      </c>
      <c r="Y48" s="5">
        <v>0.9375</v>
      </c>
      <c r="Z48" s="5">
        <v>0.8125</v>
      </c>
      <c r="AA48" s="41" t="s">
        <v>2</v>
      </c>
      <c r="AB48" s="41" t="s">
        <v>13</v>
      </c>
    </row>
    <row r="49" spans="21:28" x14ac:dyDescent="0.3">
      <c r="U49" s="2"/>
      <c r="V49" s="2">
        <v>46</v>
      </c>
      <c r="W49" s="57" t="s">
        <v>121</v>
      </c>
      <c r="X49" s="4">
        <v>45221</v>
      </c>
      <c r="Y49" s="5">
        <v>0.70833333333333337</v>
      </c>
      <c r="Z49" s="5">
        <v>0.70833333333333337</v>
      </c>
      <c r="AA49" s="42" t="s">
        <v>4</v>
      </c>
      <c r="AB49" s="42" t="s">
        <v>10</v>
      </c>
    </row>
    <row r="50" spans="21:28" x14ac:dyDescent="0.3">
      <c r="U50" s="2"/>
      <c r="V50" s="54">
        <v>47</v>
      </c>
      <c r="W50" s="59" t="s">
        <v>121</v>
      </c>
      <c r="X50" s="33">
        <v>45221</v>
      </c>
      <c r="Y50" s="34">
        <v>0.85416666666666663</v>
      </c>
      <c r="Z50" s="34">
        <v>0.72916666666666663</v>
      </c>
      <c r="AA50" s="43" t="s">
        <v>2</v>
      </c>
      <c r="AB50" s="43" t="s">
        <v>0</v>
      </c>
    </row>
    <row r="51" spans="21:28" x14ac:dyDescent="0.3">
      <c r="U51" s="2"/>
      <c r="V51" s="2"/>
      <c r="W51" s="35"/>
      <c r="X51" s="36"/>
      <c r="Y51" s="37"/>
      <c r="Z51" s="37"/>
      <c r="AA51" s="2"/>
      <c r="AB51" s="2"/>
    </row>
    <row r="52" spans="21:28" x14ac:dyDescent="0.3">
      <c r="U52" s="2"/>
      <c r="V52" s="2"/>
      <c r="W52" s="35"/>
      <c r="X52" s="36"/>
      <c r="Y52" s="37"/>
      <c r="Z52" s="37"/>
      <c r="AA52" s="2"/>
      <c r="AB52" s="2"/>
    </row>
    <row r="53" spans="21:28" x14ac:dyDescent="0.3">
      <c r="U53" s="2"/>
      <c r="V53" s="2"/>
      <c r="W53" s="35"/>
      <c r="X53" s="36"/>
      <c r="Y53" s="37"/>
      <c r="Z53" s="37"/>
      <c r="AA53" s="2"/>
      <c r="AB53" s="2"/>
    </row>
    <row r="54" spans="21:28" x14ac:dyDescent="0.3">
      <c r="U54" s="2"/>
      <c r="V54" s="2"/>
      <c r="W54" s="35"/>
      <c r="X54" s="36"/>
      <c r="Y54" s="37"/>
      <c r="Z54" s="37"/>
      <c r="AA54" s="2"/>
      <c r="AB54" s="2"/>
    </row>
    <row r="55" spans="21:28" x14ac:dyDescent="0.3">
      <c r="U55" s="2"/>
      <c r="V55" s="2"/>
      <c r="W55" s="35"/>
      <c r="X55" s="36"/>
      <c r="Y55" s="37"/>
      <c r="Z55" s="37"/>
      <c r="AA55" s="2"/>
      <c r="AB55" s="2"/>
    </row>
    <row r="56" spans="21:28" x14ac:dyDescent="0.3">
      <c r="U56" s="2"/>
      <c r="V56" s="2"/>
      <c r="W56" s="35"/>
      <c r="X56" s="36"/>
      <c r="Y56" s="37"/>
      <c r="Z56" s="37"/>
      <c r="AA56" s="2"/>
      <c r="AB56" s="2"/>
    </row>
    <row r="57" spans="21:28" x14ac:dyDescent="0.3">
      <c r="U57" s="2"/>
      <c r="V57" s="2"/>
      <c r="W57" s="35"/>
      <c r="X57" s="36"/>
      <c r="Y57" s="37"/>
      <c r="Z57" s="37"/>
      <c r="AA57" s="2"/>
      <c r="AB57" s="2"/>
    </row>
    <row r="58" spans="21:28" x14ac:dyDescent="0.3">
      <c r="U58" s="2"/>
      <c r="V58" s="2"/>
      <c r="W58" s="35"/>
      <c r="X58" s="36"/>
      <c r="Y58" s="37"/>
      <c r="Z58" s="37"/>
      <c r="AA58" s="2"/>
      <c r="AB58" s="2"/>
    </row>
    <row r="59" spans="21:28" x14ac:dyDescent="0.3">
      <c r="U59" s="2"/>
      <c r="V59" s="2"/>
      <c r="W59" s="35"/>
      <c r="X59" s="36"/>
      <c r="Y59" s="37"/>
      <c r="Z59" s="37"/>
      <c r="AA59" s="2"/>
      <c r="AB59" s="2"/>
    </row>
    <row r="60" spans="21:28" x14ac:dyDescent="0.3">
      <c r="U60" s="2"/>
      <c r="V60" s="2"/>
      <c r="W60" s="35"/>
      <c r="X60" s="36"/>
      <c r="Y60" s="37"/>
      <c r="Z60" s="37"/>
      <c r="AA60" s="2"/>
      <c r="AB60" s="2"/>
    </row>
    <row r="61" spans="21:28" x14ac:dyDescent="0.3">
      <c r="U61" s="2"/>
      <c r="V61" s="2"/>
      <c r="W61" s="35"/>
      <c r="X61" s="36"/>
      <c r="Y61" s="37"/>
      <c r="Z61" s="37"/>
      <c r="AA61" s="2"/>
      <c r="AB61" s="2"/>
    </row>
    <row r="62" spans="21:28" x14ac:dyDescent="0.3">
      <c r="U62" s="2"/>
      <c r="V62" s="2"/>
      <c r="W62" s="35"/>
      <c r="X62" s="36"/>
      <c r="Y62" s="37"/>
      <c r="Z62" s="37"/>
      <c r="AA62" s="2"/>
      <c r="AB62" s="2"/>
    </row>
    <row r="63" spans="21:28" x14ac:dyDescent="0.3">
      <c r="U63" s="2"/>
      <c r="V63" s="2"/>
      <c r="W63" s="35"/>
      <c r="X63" s="36"/>
      <c r="Y63" s="37"/>
      <c r="Z63" s="37"/>
      <c r="AA63" s="2"/>
      <c r="AB63" s="2"/>
    </row>
    <row r="64" spans="21:28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</sheetData>
  <phoneticPr fontId="22" type="noConversion"/>
  <conditionalFormatting sqref="M2:S2">
    <cfRule type="cellIs" dxfId="100" priority="1" operator="greaterThanOrEqual">
      <formula>7</formula>
    </cfRule>
    <cfRule type="cellIs" dxfId="99" priority="2" operator="equal">
      <formula>0</formula>
    </cfRule>
    <cfRule type="cellIs" dxfId="98" priority="3" operator="lessThan">
      <formula>6</formula>
    </cfRule>
    <cfRule type="cellIs" dxfId="97" priority="4" operator="lessThan">
      <formula>7</formula>
    </cfRule>
  </conditionalFormatting>
  <conditionalFormatting sqref="AC7:AC38">
    <cfRule type="cellIs" dxfId="96" priority="5" operator="greaterThan">
      <formula>3</formula>
    </cfRule>
    <cfRule type="cellIs" dxfId="95" priority="6" operator="greaterThanOrEqual">
      <formula>3</formula>
    </cfRule>
  </conditionalFormatting>
  <dataValidations count="1">
    <dataValidation type="list" allowBlank="1" showInputMessage="1" showErrorMessage="1" sqref="I7:I30" xr:uid="{EC7F73A8-5D54-4AAD-8D14-B98476BBA173}">
      <formula1>$AD$7:$AD$39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C7FE-EB6A-4AA7-AEAA-BEA35E3FC5EF}">
  <dimension ref="H2:AG78"/>
  <sheetViews>
    <sheetView topLeftCell="G4" zoomScaleNormal="100" workbookViewId="0">
      <selection activeCell="R34" sqref="R34"/>
    </sheetView>
  </sheetViews>
  <sheetFormatPr defaultRowHeight="14.4" x14ac:dyDescent="0.3"/>
  <cols>
    <col min="1" max="7" width="3.77734375" customWidth="1"/>
    <col min="8" max="8" width="13.6640625" customWidth="1"/>
    <col min="9" max="9" width="11.44140625" customWidth="1"/>
    <col min="10" max="10" width="11.5546875" customWidth="1"/>
    <col min="11" max="12" width="1.33203125" customWidth="1"/>
    <col min="13" max="19" width="12.77734375" customWidth="1"/>
    <col min="22" max="22" width="3.33203125" customWidth="1"/>
    <col min="24" max="24" width="11.21875" customWidth="1"/>
    <col min="25" max="25" width="0" hidden="1" customWidth="1"/>
    <col min="29" max="29" width="5.6640625" customWidth="1"/>
    <col min="31" max="31" width="18.5546875" hidden="1" customWidth="1"/>
    <col min="32" max="32" width="11.44140625" customWidth="1"/>
    <col min="33" max="33" width="11" customWidth="1"/>
  </cols>
  <sheetData>
    <row r="2" spans="8:33" x14ac:dyDescent="0.3">
      <c r="M2" cm="1">
        <f t="array" ref="M2">SUMPRODUCT(--($W$7:$W$54="Mon"), --(ISTEXT($W$7:$W$54)))</f>
        <v>1</v>
      </c>
      <c r="N2" s="60" cm="1">
        <f t="array" ref="N2">SUMPRODUCT(--($W$7:$W$54="Tue"), --(ISTEXT($W$7:$W$54)))</f>
        <v>16</v>
      </c>
      <c r="O2" cm="1">
        <f t="array" ref="O2">SUMPRODUCT(--($W$7:$W$54="Wed"), --(ISTEXT($W$7:$W$54)))</f>
        <v>1</v>
      </c>
      <c r="P2" cm="1">
        <f t="array" ref="P2">SUMPRODUCT(--($W$7:$W$54="Thurs"), --(ISTEXT($W$7:$W$54)))</f>
        <v>11</v>
      </c>
      <c r="Q2" s="60" cm="1">
        <f t="array" ref="Q2">SUMPRODUCT(--($W$7:$W$54="Fri"), --(ISTEXT($W$7:$W$54)))</f>
        <v>6</v>
      </c>
      <c r="R2" cm="1">
        <f t="array" ref="R2">SUMPRODUCT(--($W$7:$W$54="Sat"), --(ISTEXT($W$7:$W$54)))</f>
        <v>9</v>
      </c>
      <c r="S2" s="60" cm="1">
        <f t="array" ref="S2">SUMPRODUCT(--($W$7:$W$54="Sun"), --(ISTEXT($W$7:$W$54)))</f>
        <v>4</v>
      </c>
    </row>
    <row r="3" spans="8:33" ht="11.4" customHeight="1" thickBot="1" x14ac:dyDescent="0.35">
      <c r="M3" s="28">
        <v>45222</v>
      </c>
      <c r="N3" s="28">
        <v>45223</v>
      </c>
      <c r="O3" s="28">
        <v>45224</v>
      </c>
      <c r="P3" s="28">
        <v>45225</v>
      </c>
      <c r="Q3" s="28">
        <v>45226</v>
      </c>
      <c r="R3" s="28">
        <v>45227</v>
      </c>
      <c r="S3" s="28">
        <v>45228</v>
      </c>
    </row>
    <row r="4" spans="8:33" ht="17.399999999999999" customHeight="1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/>
      <c r="W4" s="35"/>
      <c r="X4" s="36"/>
      <c r="Y4" s="37"/>
      <c r="Z4" s="37"/>
      <c r="AA4" s="2"/>
      <c r="AB4" s="2"/>
    </row>
    <row r="5" spans="8:33" ht="14.4" customHeight="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/>
      <c r="W5" s="35"/>
      <c r="X5" s="36"/>
      <c r="Y5" s="37"/>
      <c r="Z5" s="37"/>
      <c r="AA5" s="2"/>
      <c r="AB5" s="2"/>
    </row>
    <row r="6" spans="8:33" ht="24.6" customHeight="1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2" t="s">
        <v>115</v>
      </c>
      <c r="U6" s="2"/>
      <c r="V6" s="2"/>
      <c r="W6" s="35"/>
      <c r="X6" s="36"/>
      <c r="Y6" s="37"/>
      <c r="Z6" s="37"/>
      <c r="AA6" s="2"/>
      <c r="AB6" s="2"/>
      <c r="AF6" s="55" t="s">
        <v>125</v>
      </c>
      <c r="AG6" s="70" t="s">
        <v>128</v>
      </c>
    </row>
    <row r="7" spans="8:33" ht="16.05" customHeight="1" x14ac:dyDescent="0.3">
      <c r="I7" s="65" t="s">
        <v>0</v>
      </c>
      <c r="J7" s="65" t="s">
        <v>74</v>
      </c>
      <c r="K7" s="31"/>
      <c r="L7" s="31"/>
      <c r="M7" s="64" t="str" cm="1">
        <f t="array" ref="M7">IF(SUMPRODUCT(--($AA$7:$AB$7=I7))&gt;0, I7, "")</f>
        <v/>
      </c>
      <c r="N7" s="64" t="str" cm="1">
        <f t="array" ref="N7">IF(SUMPRODUCT(--($AA$8:$AB$23=I7))&gt;0, I7, "")</f>
        <v>ANA</v>
      </c>
      <c r="O7" s="64" t="str" cm="1">
        <f t="array" ref="O7">IF(SUMPRODUCT(--($AA$24:$AB$24=I7))&gt;0, I7, "")</f>
        <v/>
      </c>
      <c r="P7" s="64" t="str" cm="1">
        <f t="array" ref="P7">IF(SUMPRODUCT(--($AA$25:$AB$35=I7))&gt;0, I7, "")</f>
        <v>ANA</v>
      </c>
      <c r="Q7" s="64" t="str" cm="1">
        <f t="array" ref="Q7">IF(SUMPRODUCT(--($AA$36:$AB$41=I7))&gt;0, I7, "")</f>
        <v/>
      </c>
      <c r="R7" s="64" t="str" cm="1">
        <f t="array" ref="R7">IF(SUMPRODUCT(--($AA$42:$AB$50=I7))&gt;0, I7, "")</f>
        <v>ANA</v>
      </c>
      <c r="S7" s="64" t="str" cm="1">
        <f t="array" ref="S7">IF(SUMPRODUCT(--($AA$51:$AB$54=I7))&gt;0, I7, "")</f>
        <v/>
      </c>
      <c r="T7" s="71" cm="1">
        <f t="array" ref="T7">SUMPRODUCT(--(M7:S7&lt;&gt;""), --(ISTEXT(M7:S7)))</f>
        <v>3</v>
      </c>
      <c r="U7" s="2"/>
      <c r="V7" s="2">
        <v>1</v>
      </c>
      <c r="W7" s="3" t="s">
        <v>122</v>
      </c>
      <c r="X7" s="4">
        <v>45222</v>
      </c>
      <c r="Y7" s="5">
        <v>0.79166666666666663</v>
      </c>
      <c r="Z7" s="5">
        <v>0.79166666666666663</v>
      </c>
      <c r="AA7" s="38" t="s">
        <v>15</v>
      </c>
      <c r="AB7" s="38" t="s">
        <v>3</v>
      </c>
      <c r="AC7" cm="1">
        <f t="array" ref="AC7">SUMPRODUCT(--($AA$7:$AB$54="ANA"), --(ISTEXT($AA$7:$AB$54)))</f>
        <v>3</v>
      </c>
      <c r="AD7" t="s">
        <v>0</v>
      </c>
      <c r="AE7" t="s">
        <v>81</v>
      </c>
      <c r="AF7" s="2">
        <f>SUM(AC7+'Week 2'!AC7+'Week 1 '!AC7)</f>
        <v>8</v>
      </c>
      <c r="AG7" s="1">
        <f>+SUM('Week 4'!AD7+'Week 5'!AD7)</f>
        <v>6</v>
      </c>
    </row>
    <row r="8" spans="8:33" ht="16.05" customHeight="1" x14ac:dyDescent="0.3">
      <c r="I8" s="65" t="s">
        <v>1</v>
      </c>
      <c r="J8" s="65" t="s">
        <v>74</v>
      </c>
      <c r="K8" s="31"/>
      <c r="L8" s="31"/>
      <c r="M8" s="64" t="str" cm="1">
        <f t="array" ref="M8">IF(SUMPRODUCT(--($AA$7:$AB$7=I8))&gt;0, I8, "")</f>
        <v/>
      </c>
      <c r="N8" s="64" t="str" cm="1">
        <f t="array" ref="N8">IF(SUMPRODUCT(--($AA$8:$AB$23=I8))&gt;0, I8, "")</f>
        <v>ARI</v>
      </c>
      <c r="O8" s="64" t="str" cm="1">
        <f t="array" ref="O8">IF(SUMPRODUCT(--($AA$24:$AB$24=I8))&gt;0, I8, "")</f>
        <v/>
      </c>
      <c r="P8" s="64" t="str" cm="1">
        <f t="array" ref="P8">IF(SUMPRODUCT(--($AA$25:$AB$35=I8))&gt;0, I8, "")</f>
        <v/>
      </c>
      <c r="Q8" s="64" t="str" cm="1">
        <f t="array" ref="Q8">IF(SUMPRODUCT(--($AA$36:$AB$41=I8))&gt;0, I8, "")</f>
        <v>ARI</v>
      </c>
      <c r="R8" s="64" t="str" cm="1">
        <f t="array" ref="R8">IF(SUMPRODUCT(--($AA$42:$AB$50=I8))&gt;0, I8, "")</f>
        <v/>
      </c>
      <c r="S8" s="64" t="str" cm="1">
        <f t="array" ref="S8">IF(SUMPRODUCT(--($AA$51:$AB$54=I8))&gt;0, I8, "")</f>
        <v/>
      </c>
      <c r="T8" s="72" cm="1">
        <f t="array" ref="T8">SUMPRODUCT(--(M8:S8&lt;&gt;""), --(ISTEXT(M8:S8)))</f>
        <v>2</v>
      </c>
      <c r="U8" s="2"/>
      <c r="V8" s="2">
        <v>2</v>
      </c>
      <c r="W8" s="3" t="s">
        <v>116</v>
      </c>
      <c r="X8" s="4">
        <v>45223</v>
      </c>
      <c r="Y8" s="5">
        <v>0.75</v>
      </c>
      <c r="Z8" s="5">
        <v>0.75</v>
      </c>
      <c r="AA8" s="39" t="s">
        <v>27</v>
      </c>
      <c r="AB8" s="39" t="s">
        <v>30</v>
      </c>
      <c r="AC8" cm="1">
        <f t="array" ref="AC8">SUMPRODUCT(--($AA$7:$AB$54="ARI"), --(ISTEXT($AA$7:$AB$54)))</f>
        <v>2</v>
      </c>
      <c r="AD8" t="s">
        <v>1</v>
      </c>
      <c r="AE8" t="s">
        <v>82</v>
      </c>
      <c r="AF8" s="2">
        <f>SUM(AC8+'Week 2'!AC8+'Week 1 '!AC8)</f>
        <v>7</v>
      </c>
      <c r="AG8" s="1">
        <f>+SUM('Week 4'!AD8+'Week 5'!AD8)</f>
        <v>7</v>
      </c>
    </row>
    <row r="9" spans="8:33" ht="16.05" customHeight="1" x14ac:dyDescent="0.3">
      <c r="I9" s="65" t="s">
        <v>8</v>
      </c>
      <c r="J9" s="65" t="s">
        <v>75</v>
      </c>
      <c r="K9" s="31"/>
      <c r="L9" s="31"/>
      <c r="M9" s="64" t="str" cm="1">
        <f t="array" ref="M9">IF(SUMPRODUCT(--($AA$7:$AB$7=I9))&gt;0, I9, "")</f>
        <v/>
      </c>
      <c r="N9" s="64" t="str" cm="1">
        <f t="array" ref="N9">IF(SUMPRODUCT(--($AA$8:$AB$23=I9))&gt;0, I9, "")</f>
        <v>CBJ</v>
      </c>
      <c r="O9" s="64" t="str" cm="1">
        <f t="array" ref="O9">IF(SUMPRODUCT(--($AA$24:$AB$24=I9))&gt;0, I9, "")</f>
        <v/>
      </c>
      <c r="P9" s="64" t="str" cm="1">
        <f t="array" ref="P9">IF(SUMPRODUCT(--($AA$25:$AB$35=I9))&gt;0, I9, "")</f>
        <v>CBJ</v>
      </c>
      <c r="Q9" s="64" t="str" cm="1">
        <f t="array" ref="Q9">IF(SUMPRODUCT(--($AA$36:$AB$41=I9))&gt;0, I9, "")</f>
        <v/>
      </c>
      <c r="R9" s="64" t="str" cm="1">
        <f t="array" ref="R9">IF(SUMPRODUCT(--($AA$42:$AB$50=I9))&gt;0, I9, "")</f>
        <v>CBJ</v>
      </c>
      <c r="S9" s="64" t="str" cm="1">
        <f t="array" ref="S9">IF(SUMPRODUCT(--($AA$51:$AB$54=I9))&gt;0, I9, "")</f>
        <v/>
      </c>
      <c r="T9" s="72" cm="1">
        <f t="array" ref="T9">SUMPRODUCT(--(M9:S9&lt;&gt;""), --(ISTEXT(M9:S9)))</f>
        <v>3</v>
      </c>
      <c r="U9" s="2"/>
      <c r="V9" s="2">
        <v>3</v>
      </c>
      <c r="W9" s="3" t="s">
        <v>116</v>
      </c>
      <c r="X9" s="4">
        <v>45223</v>
      </c>
      <c r="Y9" s="5">
        <v>0.77083333333333337</v>
      </c>
      <c r="Z9" s="5">
        <v>0.77083333333333337</v>
      </c>
      <c r="AA9" s="39" t="s">
        <v>0</v>
      </c>
      <c r="AB9" s="39" t="s">
        <v>8</v>
      </c>
      <c r="AC9" cm="1">
        <f t="array" ref="AC9">SUMPRODUCT(--($AA$7:$AB$54="BOS"), --(ISTEXT($AA$7:$AB$54)))</f>
        <v>3</v>
      </c>
      <c r="AD9" t="s">
        <v>2</v>
      </c>
      <c r="AE9" t="s">
        <v>83</v>
      </c>
      <c r="AF9" s="2">
        <f>SUM(AC9+'Week 2'!AC9+'Week 1 '!AC9)</f>
        <v>8</v>
      </c>
      <c r="AG9" s="1">
        <f>+SUM('Week 4'!AD9+'Week 5'!AD9)</f>
        <v>6</v>
      </c>
    </row>
    <row r="10" spans="8:33" ht="16.05" customHeight="1" x14ac:dyDescent="0.3">
      <c r="I10" s="65" t="s">
        <v>27</v>
      </c>
      <c r="J10" s="65" t="s">
        <v>75</v>
      </c>
      <c r="K10" s="31"/>
      <c r="L10" s="31"/>
      <c r="M10" s="64" t="str" cm="1">
        <f t="array" ref="M10">IF(SUMPRODUCT(--($AA$7:$AB$7=I10))&gt;0, I10, "")</f>
        <v/>
      </c>
      <c r="N10" s="64" t="str" cm="1">
        <f t="array" ref="N10">IF(SUMPRODUCT(--($AA$8:$AB$23=I10))&gt;0, I10, "")</f>
        <v>TOR</v>
      </c>
      <c r="O10" s="64" t="str" cm="1">
        <f t="array" ref="O10">IF(SUMPRODUCT(--($AA$24:$AB$24=I10))&gt;0, I10, "")</f>
        <v/>
      </c>
      <c r="P10" s="64" t="str" cm="1">
        <f t="array" ref="P10">IF(SUMPRODUCT(--($AA$25:$AB$35=I10))&gt;0, I10, "")</f>
        <v>TOR</v>
      </c>
      <c r="Q10" s="64" t="str" cm="1">
        <f t="array" ref="Q10">IF(SUMPRODUCT(--($AA$36:$AB$41=I10))&gt;0, I10, "")</f>
        <v/>
      </c>
      <c r="R10" s="64" t="str" cm="1">
        <f t="array" ref="R10">IF(SUMPRODUCT(--($AA$42:$AB$50=I10))&gt;0, I10, "")</f>
        <v>TOR</v>
      </c>
      <c r="S10" s="64" t="str" cm="1">
        <f t="array" ref="S10">IF(SUMPRODUCT(--($AA$51:$AB$54=I10))&gt;0, I10, "")</f>
        <v/>
      </c>
      <c r="T10" s="72" cm="1">
        <f t="array" ref="T10">SUMPRODUCT(--(M10:S10&lt;&gt;""), --(ISTEXT(M10:S10)))</f>
        <v>3</v>
      </c>
      <c r="U10" s="2"/>
      <c r="V10" s="2">
        <v>4</v>
      </c>
      <c r="W10" s="3" t="s">
        <v>116</v>
      </c>
      <c r="X10" s="4">
        <v>45223</v>
      </c>
      <c r="Y10" s="5">
        <v>0.78125</v>
      </c>
      <c r="Z10" s="5">
        <v>0.78125</v>
      </c>
      <c r="AA10" s="39" t="s">
        <v>3</v>
      </c>
      <c r="AB10" s="39" t="s">
        <v>20</v>
      </c>
      <c r="AC10" cm="1">
        <f t="array" ref="AC10">SUMPRODUCT(--($AA$7:$AB$54="BUF"), --(ISTEXT($AA$7:$AB$54)))</f>
        <v>4</v>
      </c>
      <c r="AD10" t="s">
        <v>3</v>
      </c>
      <c r="AE10" t="s">
        <v>84</v>
      </c>
      <c r="AF10" s="2">
        <f>SUM(AC10+'Week 2'!AC10+'Week 1 '!AC10)</f>
        <v>9</v>
      </c>
      <c r="AG10" s="1">
        <f>+SUM('Week 4'!AD10+'Week 5'!AD10)</f>
        <v>6</v>
      </c>
    </row>
    <row r="11" spans="8:33" ht="16.05" customHeight="1" x14ac:dyDescent="0.3">
      <c r="I11" s="65" t="s">
        <v>2</v>
      </c>
      <c r="J11" s="65" t="s">
        <v>76</v>
      </c>
      <c r="K11" s="31"/>
      <c r="L11" s="31"/>
      <c r="M11" s="64" t="str" cm="1">
        <f t="array" ref="M11">IF(SUMPRODUCT(--($AA$7:$AB$7=I11))&gt;0, I11, "")</f>
        <v/>
      </c>
      <c r="N11" s="64" t="str" cm="1">
        <f t="array" ref="N11">IF(SUMPRODUCT(--($AA$8:$AB$23=I11))&gt;0, I11, "")</f>
        <v>BOS</v>
      </c>
      <c r="O11" s="64" t="str" cm="1">
        <f t="array" ref="O11">IF(SUMPRODUCT(--($AA$24:$AB$24=I11))&gt;0, I11, "")</f>
        <v/>
      </c>
      <c r="P11" s="64" t="str" cm="1">
        <f t="array" ref="P11">IF(SUMPRODUCT(--($AA$25:$AB$35=I11))&gt;0, I11, "")</f>
        <v>BOS</v>
      </c>
      <c r="Q11" s="64" t="str" cm="1">
        <f t="array" ref="Q11">IF(SUMPRODUCT(--($AA$36:$AB$41=I11))&gt;0, I11, "")</f>
        <v/>
      </c>
      <c r="R11" s="64" t="str" cm="1">
        <f t="array" ref="R11">IF(SUMPRODUCT(--($AA$42:$AB$50=I11))&gt;0, I11, "")</f>
        <v>BOS</v>
      </c>
      <c r="S11" s="64" t="str" cm="1">
        <f t="array" ref="S11">IF(SUMPRODUCT(--($AA$51:$AB$54=I11))&gt;0, I11, "")</f>
        <v/>
      </c>
      <c r="T11" s="72" cm="1">
        <f t="array" ref="T11">SUMPRODUCT(--(M11:S11&lt;&gt;""), --(ISTEXT(M11:S11)))</f>
        <v>3</v>
      </c>
      <c r="U11" s="2"/>
      <c r="V11" s="2">
        <v>5</v>
      </c>
      <c r="W11" s="3" t="s">
        <v>116</v>
      </c>
      <c r="X11" s="4">
        <v>45223</v>
      </c>
      <c r="Y11" s="5">
        <v>0.79166666666666663</v>
      </c>
      <c r="Z11" s="5">
        <v>0.79166666666666663</v>
      </c>
      <c r="AA11" s="39" t="s">
        <v>5</v>
      </c>
      <c r="AB11" s="39" t="s">
        <v>26</v>
      </c>
      <c r="AC11" cm="1">
        <f t="array" ref="AC11">SUMPRODUCT(--($AA$7:$AB$54="CGY"), --(ISTEXT($AA$7:$AB$54)))</f>
        <v>3</v>
      </c>
      <c r="AD11" t="s">
        <v>4</v>
      </c>
      <c r="AE11" t="s">
        <v>85</v>
      </c>
      <c r="AF11" s="2">
        <f>SUM(AC11+'Week 2'!AC11+'Week 1 '!AC11)</f>
        <v>9</v>
      </c>
      <c r="AG11" s="1">
        <f>+SUM('Week 4'!AD11+'Week 5'!AD11)</f>
        <v>5</v>
      </c>
    </row>
    <row r="12" spans="8:33" ht="16.05" customHeight="1" x14ac:dyDescent="0.3">
      <c r="I12" s="65" t="s">
        <v>6</v>
      </c>
      <c r="J12" s="65" t="s">
        <v>76</v>
      </c>
      <c r="K12" s="31"/>
      <c r="L12" s="31"/>
      <c r="M12" s="64" t="str" cm="1">
        <f t="array" ref="M12">IF(SUMPRODUCT(--($AA$7:$AB$7=I12))&gt;0, I12, "")</f>
        <v/>
      </c>
      <c r="N12" s="64" t="str" cm="1">
        <f t="array" ref="N12">IF(SUMPRODUCT(--($AA$8:$AB$23=I12))&gt;0, I12, "")</f>
        <v>CHI</v>
      </c>
      <c r="O12" s="64" t="str" cm="1">
        <f t="array" ref="O12">IF(SUMPRODUCT(--($AA$24:$AB$24=I12))&gt;0, I12, "")</f>
        <v/>
      </c>
      <c r="P12" s="64" t="str" cm="1">
        <f t="array" ref="P12">IF(SUMPRODUCT(--($AA$25:$AB$35=I12))&gt;0, I12, "")</f>
        <v/>
      </c>
      <c r="Q12" s="64" t="str" cm="1">
        <f t="array" ref="Q12">IF(SUMPRODUCT(--($AA$36:$AB$41=I12))&gt;0, I12, "")</f>
        <v>CHI</v>
      </c>
      <c r="R12" s="64" t="str" cm="1">
        <f t="array" ref="R12">IF(SUMPRODUCT(--($AA$42:$AB$50=I12))&gt;0, I12, "")</f>
        <v/>
      </c>
      <c r="S12" s="64" t="str" cm="1">
        <f t="array" ref="S12">IF(SUMPRODUCT(--($AA$51:$AB$54=I12))&gt;0, I12, "")</f>
        <v/>
      </c>
      <c r="T12" s="72" cm="1">
        <f t="array" ref="T12">SUMPRODUCT(--(M12:S12&lt;&gt;""), --(ISTEXT(M12:S12)))</f>
        <v>2</v>
      </c>
      <c r="U12" s="2"/>
      <c r="V12" s="2">
        <v>6</v>
      </c>
      <c r="W12" s="3" t="s">
        <v>116</v>
      </c>
      <c r="X12" s="4">
        <v>45223</v>
      </c>
      <c r="Y12" s="5">
        <v>0.80208333333333337</v>
      </c>
      <c r="Z12" s="5">
        <v>0.80208333333333337</v>
      </c>
      <c r="AA12" s="39" t="s">
        <v>17</v>
      </c>
      <c r="AB12" s="39" t="s">
        <v>15</v>
      </c>
      <c r="AC12" cm="1">
        <f t="array" ref="AC12">SUMPRODUCT(--($AA$7:$AB$54="CAR"), --(ISTEXT($AA$7:$AB$54)))</f>
        <v>3</v>
      </c>
      <c r="AD12" t="s">
        <v>5</v>
      </c>
      <c r="AE12" t="s">
        <v>86</v>
      </c>
      <c r="AF12" s="2">
        <f>SUM(AC12+'Week 2'!AC12+'Week 1 '!AC12)</f>
        <v>9</v>
      </c>
      <c r="AG12" s="1">
        <f>+SUM('Week 4'!AD12+'Week 5'!AD12)</f>
        <v>6</v>
      </c>
    </row>
    <row r="13" spans="8:33" ht="16.05" customHeight="1" x14ac:dyDescent="0.3">
      <c r="I13" s="65" t="s">
        <v>24</v>
      </c>
      <c r="J13" s="65" t="s">
        <v>77</v>
      </c>
      <c r="K13" s="31"/>
      <c r="L13" s="31"/>
      <c r="M13" s="64" t="str" cm="1">
        <f t="array" ref="M13">IF(SUMPRODUCT(--($AA$7:$AB$7=I13))&gt;0, I13, "")</f>
        <v/>
      </c>
      <c r="N13" s="64" t="str" cm="1">
        <f t="array" ref="N13">IF(SUMPRODUCT(--($AA$8:$AB$23=I13))&gt;0, I13, "")</f>
        <v>SEA</v>
      </c>
      <c r="O13" s="64" t="str" cm="1">
        <f t="array" ref="O13">IF(SUMPRODUCT(--($AA$24:$AB$24=I13))&gt;0, I13, "")</f>
        <v/>
      </c>
      <c r="P13" s="64" t="str" cm="1">
        <f t="array" ref="P13">IF(SUMPRODUCT(--($AA$25:$AB$35=I13))&gt;0, I13, "")</f>
        <v>SEA</v>
      </c>
      <c r="Q13" s="64" t="str" cm="1">
        <f t="array" ref="Q13">IF(SUMPRODUCT(--($AA$36:$AB$41=I13))&gt;0, I13, "")</f>
        <v/>
      </c>
      <c r="R13" s="64" t="str" cm="1">
        <f t="array" ref="R13">IF(SUMPRODUCT(--($AA$42:$AB$50=I13))&gt;0, I13, "")</f>
        <v>SEA</v>
      </c>
      <c r="S13" s="64" t="str" cm="1">
        <f t="array" ref="S13">IF(SUMPRODUCT(--($AA$51:$AB$54=I13))&gt;0, I13, "")</f>
        <v/>
      </c>
      <c r="T13" s="72" cm="1">
        <f t="array" ref="T13">SUMPRODUCT(--(M13:S13&lt;&gt;""), --(ISTEXT(M13:S13)))</f>
        <v>3</v>
      </c>
      <c r="U13" s="2"/>
      <c r="V13" s="2">
        <v>7</v>
      </c>
      <c r="W13" s="3" t="s">
        <v>116</v>
      </c>
      <c r="X13" s="4">
        <v>45223</v>
      </c>
      <c r="Y13" s="5">
        <v>0.8125</v>
      </c>
      <c r="Z13" s="5">
        <v>0.8125</v>
      </c>
      <c r="AA13" s="39" t="s">
        <v>9</v>
      </c>
      <c r="AB13" s="39" t="s">
        <v>22</v>
      </c>
      <c r="AC13" cm="1">
        <f t="array" ref="AC13">SUMPRODUCT(--($AA$7:$AB$54="CHI"), --(ISTEXT($AA$7:$AB$54)))</f>
        <v>2</v>
      </c>
      <c r="AD13" t="s">
        <v>6</v>
      </c>
      <c r="AE13" t="s">
        <v>87</v>
      </c>
      <c r="AF13" s="2">
        <f>SUM(AC13+'Week 2'!AC13+'Week 1 '!AC13)</f>
        <v>8</v>
      </c>
      <c r="AG13" s="1">
        <f>+SUM('Week 4'!AD13+'Week 5'!AD13)</f>
        <v>5</v>
      </c>
    </row>
    <row r="14" spans="8:33" ht="16.05" customHeight="1" x14ac:dyDescent="0.3">
      <c r="I14" s="65" t="s">
        <v>23</v>
      </c>
      <c r="J14" s="65" t="s">
        <v>77</v>
      </c>
      <c r="K14" s="31"/>
      <c r="L14" s="31"/>
      <c r="M14" s="64" t="str" cm="1">
        <f t="array" ref="M14">IF(SUMPRODUCT(--($AA$7:$AB$7=I14))&gt;0, I14, "")</f>
        <v/>
      </c>
      <c r="N14" s="64" t="str" cm="1">
        <f t="array" ref="N14">IF(SUMPRODUCT(--($AA$8:$AB$23=I14))&gt;0, I14, "")</f>
        <v>SJS</v>
      </c>
      <c r="O14" s="64" t="str" cm="1">
        <f t="array" ref="O14">IF(SUMPRODUCT(--($AA$24:$AB$24=I14))&gt;0, I14, "")</f>
        <v/>
      </c>
      <c r="P14" s="64" t="str" cm="1">
        <f t="array" ref="P14">IF(SUMPRODUCT(--($AA$25:$AB$35=I14))&gt;0, I14, "")</f>
        <v>SJS</v>
      </c>
      <c r="Q14" s="64" t="str" cm="1">
        <f t="array" ref="Q14">IF(SUMPRODUCT(--($AA$36:$AB$41=I14))&gt;0, I14, "")</f>
        <v>SJS</v>
      </c>
      <c r="R14" s="64" t="str" cm="1">
        <f t="array" ref="R14">IF(SUMPRODUCT(--($AA$42:$AB$50=I14))&gt;0, I14, "")</f>
        <v/>
      </c>
      <c r="S14" s="64" t="str" cm="1">
        <f t="array" ref="S14">IF(SUMPRODUCT(--($AA$51:$AB$54=I14))&gt;0, I14, "")</f>
        <v>SJS</v>
      </c>
      <c r="T14" s="72" cm="1">
        <f t="array" ref="T14">SUMPRODUCT(--(M14:S14&lt;&gt;""), --(ISTEXT(M14:S14)))</f>
        <v>4</v>
      </c>
      <c r="U14" s="2"/>
      <c r="V14" s="2">
        <v>8</v>
      </c>
      <c r="W14" s="3" t="s">
        <v>116</v>
      </c>
      <c r="X14" s="4">
        <v>45223</v>
      </c>
      <c r="Y14" s="5">
        <v>0.82291666666666663</v>
      </c>
      <c r="Z14" s="5">
        <v>0.82291666666666663</v>
      </c>
      <c r="AA14" s="39" t="s">
        <v>23</v>
      </c>
      <c r="AB14" s="39" t="s">
        <v>12</v>
      </c>
      <c r="AC14" cm="1">
        <f t="array" ref="AC14">SUMPRODUCT(--($AA$7:$AB$54="COL"), --(ISTEXT($AA$7:$AB$54)))</f>
        <v>3</v>
      </c>
      <c r="AD14" t="s">
        <v>7</v>
      </c>
      <c r="AE14" t="s">
        <v>88</v>
      </c>
      <c r="AF14" s="2">
        <f>SUM(AC14+'Week 2'!AC14+'Week 1 '!AC14)</f>
        <v>8</v>
      </c>
      <c r="AG14" s="1">
        <f>+SUM('Week 4'!AD14+'Week 5'!AD14)</f>
        <v>5</v>
      </c>
    </row>
    <row r="15" spans="8:33" ht="16.05" customHeight="1" x14ac:dyDescent="0.3">
      <c r="I15" s="65" t="s">
        <v>19</v>
      </c>
      <c r="J15" s="65" t="s">
        <v>77</v>
      </c>
      <c r="K15" s="31"/>
      <c r="L15" s="31"/>
      <c r="M15" s="64" t="str" cm="1">
        <f t="array" ref="M15">IF(SUMPRODUCT(--($AA$7:$AB$7=I15))&gt;0, I15, "")</f>
        <v/>
      </c>
      <c r="N15" s="64" t="str" cm="1">
        <f t="array" ref="N15">IF(SUMPRODUCT(--($AA$8:$AB$23=I15))&gt;0, I15, "")</f>
        <v>NYR</v>
      </c>
      <c r="O15" s="64" t="str" cm="1">
        <f t="array" ref="O15">IF(SUMPRODUCT(--($AA$24:$AB$24=I15))&gt;0, I15, "")</f>
        <v/>
      </c>
      <c r="P15" s="64" t="str" cm="1">
        <f t="array" ref="P15">IF(SUMPRODUCT(--($AA$25:$AB$35=I15))&gt;0, I15, "")</f>
        <v>NYR</v>
      </c>
      <c r="Q15" s="64" t="str" cm="1">
        <f t="array" ref="Q15">IF(SUMPRODUCT(--($AA$36:$AB$41=I15))&gt;0, I15, "")</f>
        <v/>
      </c>
      <c r="R15" s="64" t="str" cm="1">
        <f t="array" ref="R15">IF(SUMPRODUCT(--($AA$42:$AB$50=I15))&gt;0, I15, "")</f>
        <v>NYR</v>
      </c>
      <c r="S15" s="64" t="str" cm="1">
        <f t="array" ref="S15">IF(SUMPRODUCT(--($AA$51:$AB$54=I15))&gt;0, I15, "")</f>
        <v/>
      </c>
      <c r="T15" s="72" cm="1">
        <f t="array" ref="T15">SUMPRODUCT(--(M15:S15&lt;&gt;""), --(ISTEXT(M15:S15)))</f>
        <v>3</v>
      </c>
      <c r="U15" s="2"/>
      <c r="V15" s="2">
        <v>9</v>
      </c>
      <c r="W15" s="3" t="s">
        <v>116</v>
      </c>
      <c r="X15" s="4">
        <v>45223</v>
      </c>
      <c r="Y15" s="5">
        <v>0.83333333333333337</v>
      </c>
      <c r="Z15" s="5">
        <v>0.83333333333333337</v>
      </c>
      <c r="AA15" s="39" t="s">
        <v>7</v>
      </c>
      <c r="AB15" s="39" t="s">
        <v>18</v>
      </c>
      <c r="AC15" cm="1">
        <f t="array" ref="AC15">SUMPRODUCT(--($AA$7:$AB$54="CBJ"), --(ISTEXT($AA$7:$AB$54)))</f>
        <v>3</v>
      </c>
      <c r="AD15" t="s">
        <v>8</v>
      </c>
      <c r="AE15" t="s">
        <v>89</v>
      </c>
      <c r="AF15" s="2">
        <f>SUM(AC15+'Week 2'!AC15+'Week 1 '!AC15)</f>
        <v>8</v>
      </c>
      <c r="AG15" s="1">
        <f>+SUM('Week 4'!AD15+'Week 5'!AD15)</f>
        <v>7</v>
      </c>
    </row>
    <row r="16" spans="8:33" ht="16.05" customHeight="1" x14ac:dyDescent="0.3">
      <c r="I16" s="65" t="s">
        <v>21</v>
      </c>
      <c r="J16" s="65" t="s">
        <v>77</v>
      </c>
      <c r="K16" s="31"/>
      <c r="L16" s="31"/>
      <c r="M16" s="64" t="str" cm="1">
        <f t="array" ref="M16">IF(SUMPRODUCT(--($AA$7:$AB$7=I16))&gt;0, I16, "")</f>
        <v/>
      </c>
      <c r="N16" s="64" t="str" cm="1">
        <f t="array" ref="N16">IF(SUMPRODUCT(--($AA$8:$AB$23=I16))&gt;0, I16, "")</f>
        <v>PHI</v>
      </c>
      <c r="O16" s="64" t="str" cm="1">
        <f t="array" ref="O16">IF(SUMPRODUCT(--($AA$24:$AB$24=I16))&gt;0, I16, "")</f>
        <v/>
      </c>
      <c r="P16" s="64" t="str" cm="1">
        <f t="array" ref="P16">IF(SUMPRODUCT(--($AA$25:$AB$35=I16))&gt;0, I16, "")</f>
        <v>PHI</v>
      </c>
      <c r="Q16" s="64" t="str" cm="1">
        <f t="array" ref="Q16">IF(SUMPRODUCT(--($AA$36:$AB$41=I16))&gt;0, I16, "")</f>
        <v/>
      </c>
      <c r="R16" s="64" t="str" cm="1">
        <f t="array" ref="R16">IF(SUMPRODUCT(--($AA$42:$AB$50=I16))&gt;0, I16, "")</f>
        <v>PHI</v>
      </c>
      <c r="S16" s="64" t="str" cm="1">
        <f t="array" ref="S16">IF(SUMPRODUCT(--($AA$51:$AB$54=I16))&gt;0, I16, "")</f>
        <v/>
      </c>
      <c r="T16" s="72" cm="1">
        <f t="array" ref="T16">SUMPRODUCT(--(M16:S16&lt;&gt;""), --(ISTEXT(M16:S16)))</f>
        <v>3</v>
      </c>
      <c r="U16" s="2"/>
      <c r="V16" s="2">
        <v>10</v>
      </c>
      <c r="W16" s="3" t="s">
        <v>116</v>
      </c>
      <c r="X16" s="4">
        <v>45223</v>
      </c>
      <c r="Y16" s="5">
        <v>0.84375</v>
      </c>
      <c r="Z16" s="5">
        <v>0.84375</v>
      </c>
      <c r="AA16" s="39" t="s">
        <v>24</v>
      </c>
      <c r="AB16" s="39" t="s">
        <v>10</v>
      </c>
      <c r="AC16" cm="1">
        <f t="array" ref="AC16">SUMPRODUCT(--($AA$7:$AB$54="DAL"), --(ISTEXT($AA$7:$AB$54)))</f>
        <v>2</v>
      </c>
      <c r="AD16" t="s">
        <v>9</v>
      </c>
      <c r="AE16" t="s">
        <v>90</v>
      </c>
      <c r="AF16" s="2">
        <f>SUM(AC16+'Week 2'!AC16+'Week 1 '!AC16)</f>
        <v>6</v>
      </c>
      <c r="AG16" s="1">
        <f>+SUM('Week 4'!AD16+'Week 5'!AD16)</f>
        <v>8</v>
      </c>
    </row>
    <row r="17" spans="9:33" ht="16.05" customHeight="1" x14ac:dyDescent="0.3">
      <c r="I17" s="65" t="s">
        <v>20</v>
      </c>
      <c r="J17" s="65" t="s">
        <v>78</v>
      </c>
      <c r="K17" s="31"/>
      <c r="L17" s="31"/>
      <c r="M17" s="64" t="str" cm="1">
        <f t="array" ref="M17">IF(SUMPRODUCT(--($AA$7:$AB$7=I17))&gt;0, I17, "")</f>
        <v/>
      </c>
      <c r="N17" s="64" t="str" cm="1">
        <f t="array" ref="N17">IF(SUMPRODUCT(--($AA$8:$AB$23=I17))&gt;0, I17, "")</f>
        <v>OTT</v>
      </c>
      <c r="O17" s="64" t="str" cm="1">
        <f t="array" ref="O17">IF(SUMPRODUCT(--($AA$24:$AB$24=I17))&gt;0, I17, "")</f>
        <v/>
      </c>
      <c r="P17" s="64" t="str" cm="1">
        <f t="array" ref="P17">IF(SUMPRODUCT(--($AA$25:$AB$35=I17))&gt;0, I17, "")</f>
        <v>OTT</v>
      </c>
      <c r="Q17" s="64" t="str" cm="1">
        <f t="array" ref="Q17">IF(SUMPRODUCT(--($AA$36:$AB$41=I17))&gt;0, I17, "")</f>
        <v/>
      </c>
      <c r="R17" s="64" t="str" cm="1">
        <f t="array" ref="R17">IF(SUMPRODUCT(--($AA$42:$AB$50=I17))&gt;0, I17, "")</f>
        <v>OTT</v>
      </c>
      <c r="S17" s="64" t="str" cm="1">
        <f t="array" ref="S17">IF(SUMPRODUCT(--($AA$51:$AB$54=I17))&gt;0, I17, "")</f>
        <v/>
      </c>
      <c r="T17" s="72" cm="1">
        <f t="array" ref="T17">SUMPRODUCT(--(M17:S17&lt;&gt;""), --(ISTEXT(M17:S17)))</f>
        <v>3</v>
      </c>
      <c r="U17" s="2"/>
      <c r="V17" s="2">
        <v>11</v>
      </c>
      <c r="W17" s="3" t="s">
        <v>116</v>
      </c>
      <c r="X17" s="4">
        <v>45223</v>
      </c>
      <c r="Y17" s="5">
        <v>0.85416666666666663</v>
      </c>
      <c r="Z17" s="5">
        <v>0.8125</v>
      </c>
      <c r="AA17" s="39" t="s">
        <v>2</v>
      </c>
      <c r="AB17" s="39" t="s">
        <v>6</v>
      </c>
      <c r="AC17" cm="1">
        <f t="array" ref="AC17">SUMPRODUCT(--($AA$7:$AB$54="DET"), --(ISTEXT($AA$7:$AB$54)))</f>
        <v>3</v>
      </c>
      <c r="AD17" t="s">
        <v>10</v>
      </c>
      <c r="AE17" t="s">
        <v>101</v>
      </c>
      <c r="AF17" s="2">
        <f>SUM(AC17+'Week 2'!AC17+'Week 1 '!AC17)</f>
        <v>9</v>
      </c>
      <c r="AG17" s="1">
        <f>+SUM('Week 4'!AD17+'Week 5'!AD17)</f>
        <v>6</v>
      </c>
    </row>
    <row r="18" spans="9:33" ht="16.05" customHeight="1" x14ac:dyDescent="0.3">
      <c r="I18" s="65" t="s">
        <v>5</v>
      </c>
      <c r="J18" s="65" t="s">
        <v>78</v>
      </c>
      <c r="K18" s="31"/>
      <c r="L18" s="31"/>
      <c r="M18" s="64" t="str" cm="1">
        <f t="array" ref="M18">IF(SUMPRODUCT(--($AA$7:$AB$7=I18))&gt;0, I18, "")</f>
        <v/>
      </c>
      <c r="N18" s="64" t="str" cm="1">
        <f t="array" ref="N18">IF(SUMPRODUCT(--($AA$8:$AB$23=I18))&gt;0, I18, "")</f>
        <v>CAR</v>
      </c>
      <c r="O18" s="64" t="str" cm="1">
        <f t="array" ref="O18">IF(SUMPRODUCT(--($AA$24:$AB$24=I18))&gt;0, I18, "")</f>
        <v/>
      </c>
      <c r="P18" s="64" t="str" cm="1">
        <f t="array" ref="P18">IF(SUMPRODUCT(--($AA$25:$AB$35=I18))&gt;0, I18, "")</f>
        <v>CAR</v>
      </c>
      <c r="Q18" s="64" t="str" cm="1">
        <f t="array" ref="Q18">IF(SUMPRODUCT(--($AA$36:$AB$41=I18))&gt;0, I18, "")</f>
        <v>CAR</v>
      </c>
      <c r="R18" s="64" t="str" cm="1">
        <f t="array" ref="R18">IF(SUMPRODUCT(--($AA$42:$AB$50=I18))&gt;0, I18, "")</f>
        <v/>
      </c>
      <c r="S18" s="64" t="str" cm="1">
        <f t="array" ref="S18">IF(SUMPRODUCT(--($AA$51:$AB$54=I18))&gt;0, I18, "")</f>
        <v/>
      </c>
      <c r="T18" s="72" cm="1">
        <f t="array" ref="T18">SUMPRODUCT(--(M18:S18&lt;&gt;""), --(ISTEXT(M18:S18)))</f>
        <v>3</v>
      </c>
      <c r="U18" s="2"/>
      <c r="V18" s="2">
        <v>12</v>
      </c>
      <c r="W18" s="3" t="s">
        <v>116</v>
      </c>
      <c r="X18" s="4">
        <v>45223</v>
      </c>
      <c r="Y18" s="5">
        <v>0.86458333333333337</v>
      </c>
      <c r="Z18" s="5">
        <v>0.82291666666666663</v>
      </c>
      <c r="AA18" s="39" t="s">
        <v>25</v>
      </c>
      <c r="AB18" s="39" t="s">
        <v>31</v>
      </c>
      <c r="AC18" cm="1">
        <f t="array" ref="AC18">SUMPRODUCT(--($AA$7:$AB$54="EDM"), --(ISTEXT($AA$7:$AB$54)))</f>
        <v>3</v>
      </c>
      <c r="AD18" t="s">
        <v>11</v>
      </c>
      <c r="AE18" t="s">
        <v>91</v>
      </c>
      <c r="AF18" s="2">
        <f>SUM(AC18+'Week 2'!AC18+'Week 1 '!AC18)</f>
        <v>8</v>
      </c>
      <c r="AG18" s="1">
        <f>+SUM('Week 4'!AD18+'Week 5'!AD18)</f>
        <v>5</v>
      </c>
    </row>
    <row r="19" spans="9:33" ht="16.05" customHeight="1" x14ac:dyDescent="0.3">
      <c r="I19" s="65" t="s">
        <v>6</v>
      </c>
      <c r="J19" s="65" t="s">
        <v>79</v>
      </c>
      <c r="K19" s="31"/>
      <c r="L19" s="31"/>
      <c r="M19" s="64" t="str" cm="1">
        <f t="array" ref="M19">IF(SUMPRODUCT(--($AA$7:$AB$7=I19))&gt;0, I19, "")</f>
        <v/>
      </c>
      <c r="N19" s="64" t="str" cm="1">
        <f t="array" ref="N19">IF(SUMPRODUCT(--($AA$8:$AB$23=I19))&gt;0, I19, "")</f>
        <v>CHI</v>
      </c>
      <c r="O19" s="64" t="str" cm="1">
        <f t="array" ref="O19">IF(SUMPRODUCT(--($AA$24:$AB$24=I19))&gt;0, I19, "")</f>
        <v/>
      </c>
      <c r="P19" s="64" t="str" cm="1">
        <f t="array" ref="P19">IF(SUMPRODUCT(--($AA$25:$AB$35=I19))&gt;0, I19, "")</f>
        <v/>
      </c>
      <c r="Q19" s="64" t="str" cm="1">
        <f t="array" ref="Q19">IF(SUMPRODUCT(--($AA$36:$AB$41=I19))&gt;0, I19, "")</f>
        <v>CHI</v>
      </c>
      <c r="R19" s="64" t="str" cm="1">
        <f t="array" ref="R19">IF(SUMPRODUCT(--($AA$42:$AB$50=I19))&gt;0, I19, "")</f>
        <v/>
      </c>
      <c r="S19" s="64" t="str" cm="1">
        <f t="array" ref="S19">IF(SUMPRODUCT(--($AA$51:$AB$54=I19))&gt;0, I19, "")</f>
        <v/>
      </c>
      <c r="T19" s="72" cm="1">
        <f t="array" ref="T19">SUMPRODUCT(--(M19:S19&lt;&gt;""), --(ISTEXT(M19:S19)))</f>
        <v>2</v>
      </c>
      <c r="U19" s="2"/>
      <c r="V19" s="2">
        <v>13</v>
      </c>
      <c r="W19" s="3" t="s">
        <v>116</v>
      </c>
      <c r="X19" s="4">
        <v>45223</v>
      </c>
      <c r="Y19" s="5">
        <v>0.875</v>
      </c>
      <c r="Z19" s="5">
        <v>0.83333333333333337</v>
      </c>
      <c r="AA19" s="39" t="s">
        <v>11</v>
      </c>
      <c r="AB19" s="39" t="s">
        <v>14</v>
      </c>
      <c r="AC19" cm="1">
        <f t="array" ref="AC19">SUMPRODUCT(--($AA$7:$AB$54="FLA"), --(ISTEXT($AA$7:$AB$54)))</f>
        <v>2</v>
      </c>
      <c r="AD19" t="s">
        <v>12</v>
      </c>
      <c r="AE19" t="s">
        <v>92</v>
      </c>
      <c r="AF19" s="2">
        <f>SUM(AC19+'Week 2'!AC19+'Week 1 '!AC19)</f>
        <v>8</v>
      </c>
      <c r="AG19" s="1">
        <f>+SUM('Week 4'!AD19+'Week 5'!AD19)</f>
        <v>7</v>
      </c>
    </row>
    <row r="20" spans="9:33" ht="16.05" customHeight="1" thickBot="1" x14ac:dyDescent="0.35">
      <c r="I20" s="65" t="s">
        <v>30</v>
      </c>
      <c r="J20" s="65" t="s">
        <v>79</v>
      </c>
      <c r="K20" s="31"/>
      <c r="L20" s="31"/>
      <c r="M20" s="80" t="str" cm="1">
        <f t="array" ref="M20">IF(SUMPRODUCT(--($AA$7:$AB$7=I20))&gt;0, I20, "")</f>
        <v/>
      </c>
      <c r="N20" s="80" t="str" cm="1">
        <f t="array" ref="N20">IF(SUMPRODUCT(--($AA$8:$AB$23=I20))&gt;0, I20, "")</f>
        <v>WSH</v>
      </c>
      <c r="O20" s="80" t="str" cm="1">
        <f t="array" ref="O20">IF(SUMPRODUCT(--($AA$24:$AB$24=I20))&gt;0, I20, "")</f>
        <v>WSH</v>
      </c>
      <c r="P20" s="80" t="str" cm="1">
        <f t="array" ref="P20">IF(SUMPRODUCT(--($AA$25:$AB$35=I20))&gt;0, I20, "")</f>
        <v/>
      </c>
      <c r="Q20" s="80" t="str" cm="1">
        <f t="array" ref="Q20">IF(SUMPRODUCT(--($AA$36:$AB$41=I20))&gt;0, I20, "")</f>
        <v>WSH</v>
      </c>
      <c r="R20" s="80" t="str" cm="1">
        <f t="array" ref="R20">IF(SUMPRODUCT(--($AA$42:$AB$50=I20))&gt;0, I20, "")</f>
        <v/>
      </c>
      <c r="S20" s="80" t="str" cm="1">
        <f t="array" ref="S20">IF(SUMPRODUCT(--($AA$51:$AB$54=I20))&gt;0, I20, "")</f>
        <v>WSH</v>
      </c>
      <c r="T20" s="73" cm="1">
        <f t="array" ref="T20">SUMPRODUCT(--(M20:S20&lt;&gt;""), --(ISTEXT(M20:S20)))</f>
        <v>4</v>
      </c>
      <c r="U20" s="2"/>
      <c r="V20" s="2">
        <v>14</v>
      </c>
      <c r="W20" s="3" t="s">
        <v>116</v>
      </c>
      <c r="X20" s="4">
        <v>45223</v>
      </c>
      <c r="Y20" s="5">
        <v>0.88541666666666663</v>
      </c>
      <c r="Z20" s="5">
        <v>0.84375</v>
      </c>
      <c r="AA20" s="39" t="s">
        <v>28</v>
      </c>
      <c r="AB20" s="39" t="s">
        <v>16</v>
      </c>
      <c r="AC20" cm="1">
        <f t="array" ref="AC20">SUMPRODUCT(--($AA$7:$AB$54="LAK"), --(ISTEXT($AA$7:$AB$54)))</f>
        <v>3</v>
      </c>
      <c r="AD20" t="s">
        <v>13</v>
      </c>
      <c r="AE20" t="s">
        <v>93</v>
      </c>
      <c r="AF20" s="2">
        <f>SUM(AC20+'Week 2'!AC20+'Week 1 '!AC20)</f>
        <v>8</v>
      </c>
      <c r="AG20" s="1">
        <f>+SUM('Week 4'!AD20+'Week 5'!AD20)</f>
        <v>6</v>
      </c>
    </row>
    <row r="21" spans="9:33" ht="16.05" customHeight="1" x14ac:dyDescent="0.3">
      <c r="I21" t="s">
        <v>25</v>
      </c>
      <c r="J21" s="63" t="s">
        <v>79</v>
      </c>
      <c r="K21" s="31"/>
      <c r="L21" s="31"/>
      <c r="M21" s="83" t="str" cm="1">
        <f t="array" ref="M21">IF(SUMPRODUCT(--($AA$7:$AB$7=I21))&gt;0, I21, "")</f>
        <v/>
      </c>
      <c r="N21" s="83" t="str" cm="1">
        <f t="array" ref="N21">IF(SUMPRODUCT(--($AA$8:$AB$23=I21))&gt;0, I21, "")</f>
        <v>STL</v>
      </c>
      <c r="O21" s="83" t="str" cm="1">
        <f t="array" ref="O21">IF(SUMPRODUCT(--($AA$24:$AB$24=I21))&gt;0, I21, "")</f>
        <v/>
      </c>
      <c r="P21" s="83" t="str" cm="1">
        <f t="array" ref="P21">IF(SUMPRODUCT(--($AA$25:$AB$35=I21))&gt;0, I21, "")</f>
        <v>STL</v>
      </c>
      <c r="Q21" s="83" t="str" cm="1">
        <f t="array" ref="Q21">IF(SUMPRODUCT(--($AA$36:$AB$41=I21))&gt;0, I21, "")</f>
        <v>STL</v>
      </c>
      <c r="R21" s="83" t="str" cm="1">
        <f t="array" ref="R21">IF(SUMPRODUCT(--($AA$42:$AB$50=I21))&gt;0, I21, "")</f>
        <v/>
      </c>
      <c r="S21" s="83" t="str" cm="1">
        <f t="array" ref="S21">IF(SUMPRODUCT(--($AA$51:$AB$54=I21))&gt;0, I21, "")</f>
        <v/>
      </c>
      <c r="T21" s="52" cm="1">
        <f t="array" ref="T21">SUMPRODUCT(--(M21:S21&lt;&gt;""), --(ISTEXT(M21:S21)))</f>
        <v>3</v>
      </c>
      <c r="U21" s="2"/>
      <c r="V21" s="2">
        <v>15</v>
      </c>
      <c r="W21" s="3" t="s">
        <v>116</v>
      </c>
      <c r="X21" s="4">
        <v>45223</v>
      </c>
      <c r="Y21" s="5">
        <v>0.90625</v>
      </c>
      <c r="Z21" s="5">
        <v>0.82291666666666663</v>
      </c>
      <c r="AA21" s="39" t="s">
        <v>19</v>
      </c>
      <c r="AB21" s="39" t="s">
        <v>4</v>
      </c>
      <c r="AC21" cm="1">
        <f t="array" ref="AC21">SUMPRODUCT(--($AA$7:$AB$54="MIN"), --(ISTEXT($AA$7:$AB$54)))</f>
        <v>4</v>
      </c>
      <c r="AD21" t="s">
        <v>14</v>
      </c>
      <c r="AE21" t="s">
        <v>94</v>
      </c>
      <c r="AF21" s="2">
        <f>SUM(AC21+'Week 2'!AC21+'Week 1 '!AC21)</f>
        <v>10</v>
      </c>
      <c r="AG21" s="1">
        <f>+SUM('Week 4'!AD21+'Week 5'!AD21)</f>
        <v>6</v>
      </c>
    </row>
    <row r="22" spans="9:33" ht="16.05" customHeight="1" x14ac:dyDescent="0.3">
      <c r="J22" s="63" t="s">
        <v>79</v>
      </c>
      <c r="K22" s="31"/>
      <c r="L22" s="31"/>
      <c r="M22" s="83" t="str" cm="1">
        <f t="array" ref="M22">IF(SUMPRODUCT(--($AA$7:$AB$7=I22))&gt;0, I22, "")</f>
        <v/>
      </c>
      <c r="N22" s="83" t="str" cm="1">
        <f t="array" ref="N22">IF(SUMPRODUCT(--($AA$8:$AB$23=I22))&gt;0, I22, "")</f>
        <v/>
      </c>
      <c r="O22" s="83" t="str" cm="1">
        <f t="array" ref="O22">IF(SUMPRODUCT(--($AA$24:$AB$24=I22))&gt;0, I22, "")</f>
        <v/>
      </c>
      <c r="P22" s="83" t="str" cm="1">
        <f t="array" ref="P22">IF(SUMPRODUCT(--($AA$25:$AB$35=I22))&gt;0, I22, "")</f>
        <v/>
      </c>
      <c r="Q22" s="83" t="str" cm="1">
        <f t="array" ref="Q22">IF(SUMPRODUCT(--($AA$36:$AB$41=I22))&gt;0, I22, "")</f>
        <v/>
      </c>
      <c r="R22" s="83" t="str" cm="1">
        <f t="array" ref="R22">IF(SUMPRODUCT(--($AA$42:$AB$50=I22))&gt;0, I22, "")</f>
        <v/>
      </c>
      <c r="S22" s="83" t="str" cm="1">
        <f t="array" ref="S22">IF(SUMPRODUCT(--($AA$51:$AB$54=I22))&gt;0, I22, "")</f>
        <v/>
      </c>
      <c r="T22" s="52" cm="1">
        <f t="array" ref="T22">SUMPRODUCT(--(M22:S22&lt;&gt;""), --(ISTEXT(M22:S22)))</f>
        <v>0</v>
      </c>
      <c r="U22" s="2"/>
      <c r="V22" s="2">
        <v>16</v>
      </c>
      <c r="W22" s="3" t="s">
        <v>116</v>
      </c>
      <c r="X22" s="4">
        <v>45223</v>
      </c>
      <c r="Y22" s="5">
        <v>0.9375</v>
      </c>
      <c r="Z22" s="5">
        <v>0.8125</v>
      </c>
      <c r="AA22" s="39" t="s">
        <v>1</v>
      </c>
      <c r="AB22" s="39" t="s">
        <v>13</v>
      </c>
      <c r="AC22" cm="1">
        <f t="array" ref="AC22">SUMPRODUCT(--($AA$7:$AB$54="MTL"), --(ISTEXT($AA$7:$AB$54)))</f>
        <v>4</v>
      </c>
      <c r="AD22" t="s">
        <v>15</v>
      </c>
      <c r="AE22" t="s">
        <v>95</v>
      </c>
      <c r="AF22" s="2">
        <f>SUM(AC22+'Week 2'!AC22+'Week 1 '!AC22)</f>
        <v>8</v>
      </c>
      <c r="AG22" s="1">
        <f>+SUM('Week 4'!AD22+'Week 5'!AD22)</f>
        <v>7</v>
      </c>
    </row>
    <row r="23" spans="9:33" ht="16.05" customHeight="1" x14ac:dyDescent="0.3">
      <c r="I23" t="s">
        <v>25</v>
      </c>
      <c r="J23" s="63" t="s">
        <v>80</v>
      </c>
      <c r="K23" s="31"/>
      <c r="L23" s="31"/>
      <c r="M23" s="83" t="str" cm="1">
        <f t="array" ref="M23">IF(SUMPRODUCT(--($AA$7:$AB$7=I23))&gt;0, I23, "")</f>
        <v/>
      </c>
      <c r="N23" s="83" t="str" cm="1">
        <f t="array" ref="N23">IF(SUMPRODUCT(--($AA$8:$AB$23=I23))&gt;0, I23, "")</f>
        <v>STL</v>
      </c>
      <c r="O23" s="83" t="str" cm="1">
        <f t="array" ref="O23">IF(SUMPRODUCT(--($AA$24:$AB$24=I23))&gt;0, I23, "")</f>
        <v/>
      </c>
      <c r="P23" s="83" t="str" cm="1">
        <f t="array" ref="P23">IF(SUMPRODUCT(--($AA$25:$AB$35=I23))&gt;0, I23, "")</f>
        <v>STL</v>
      </c>
      <c r="Q23" s="83" t="str" cm="1">
        <f t="array" ref="Q23">IF(SUMPRODUCT(--($AA$36:$AB$41=I23))&gt;0, I23, "")</f>
        <v>STL</v>
      </c>
      <c r="R23" s="83" t="str" cm="1">
        <f t="array" ref="R23">IF(SUMPRODUCT(--($AA$42:$AB$50=I23))&gt;0, I23, "")</f>
        <v/>
      </c>
      <c r="S23" s="83" t="str" cm="1">
        <f t="array" ref="S23">IF(SUMPRODUCT(--($AA$51:$AB$54=I23))&gt;0, I23, "")</f>
        <v/>
      </c>
      <c r="T23" s="52" cm="1">
        <f t="array" ref="T23">SUMPRODUCT(--(M23:S23&lt;&gt;""), --(ISTEXT(M23:S23)))</f>
        <v>3</v>
      </c>
      <c r="U23" s="2"/>
      <c r="V23" s="2">
        <v>17</v>
      </c>
      <c r="W23" s="3" t="s">
        <v>116</v>
      </c>
      <c r="X23" s="4">
        <v>45223</v>
      </c>
      <c r="Y23" s="5">
        <v>0.95833333333333337</v>
      </c>
      <c r="Z23" s="5">
        <v>0.83333333333333337</v>
      </c>
      <c r="AA23" s="39" t="s">
        <v>21</v>
      </c>
      <c r="AB23" s="39" t="s">
        <v>29</v>
      </c>
      <c r="AC23" cm="1">
        <f t="array" ref="AC23">SUMPRODUCT(--($AA$7:$AB$54="NSH"), --(ISTEXT($AA$7:$AB$54)))</f>
        <v>2</v>
      </c>
      <c r="AD23" t="s">
        <v>16</v>
      </c>
      <c r="AE23" t="s">
        <v>97</v>
      </c>
      <c r="AF23" s="2">
        <f>SUM(AC23+'Week 2'!AC23+'Week 1 '!AC23)</f>
        <v>8</v>
      </c>
      <c r="AG23" s="1">
        <f>+SUM('Week 4'!AD23+'Week 5'!AD23)</f>
        <v>6</v>
      </c>
    </row>
    <row r="24" spans="9:33" ht="16.05" customHeight="1" x14ac:dyDescent="0.3">
      <c r="I24" t="s">
        <v>28</v>
      </c>
      <c r="J24" s="63" t="s">
        <v>80</v>
      </c>
      <c r="K24" s="31"/>
      <c r="L24" s="31"/>
      <c r="M24" s="83" t="str" cm="1">
        <f t="array" ref="M24">IF(SUMPRODUCT(--($AA$7:$AB$7=I24))&gt;0, I24, "")</f>
        <v/>
      </c>
      <c r="N24" s="83" t="str" cm="1">
        <f t="array" ref="N24">IF(SUMPRODUCT(--($AA$8:$AB$23=I24))&gt;0, I24, "")</f>
        <v>VAN</v>
      </c>
      <c r="O24" s="83" t="str" cm="1">
        <f t="array" ref="O24">IF(SUMPRODUCT(--($AA$24:$AB$24=I24))&gt;0, I24, "")</f>
        <v/>
      </c>
      <c r="P24" s="83" t="str" cm="1">
        <f t="array" ref="P24">IF(SUMPRODUCT(--($AA$25:$AB$35=I24))&gt;0, I24, "")</f>
        <v/>
      </c>
      <c r="Q24" s="83" t="str" cm="1">
        <f t="array" ref="Q24">IF(SUMPRODUCT(--($AA$36:$AB$41=I24))&gt;0, I24, "")</f>
        <v>VAN</v>
      </c>
      <c r="R24" s="83" t="str" cm="1">
        <f t="array" ref="R24">IF(SUMPRODUCT(--($AA$42:$AB$50=I24))&gt;0, I24, "")</f>
        <v>VAN</v>
      </c>
      <c r="S24" s="83" t="str" cm="1">
        <f t="array" ref="S24">IF(SUMPRODUCT(--($AA$51:$AB$54=I24))&gt;0, I24, "")</f>
        <v/>
      </c>
      <c r="T24" s="52" cm="1">
        <f t="array" ref="T24">SUMPRODUCT(--(M24:S24&lt;&gt;""), --(ISTEXT(M24:S24)))</f>
        <v>3</v>
      </c>
      <c r="U24" s="2"/>
      <c r="V24" s="2">
        <v>18</v>
      </c>
      <c r="W24" s="3" t="s">
        <v>117</v>
      </c>
      <c r="X24" s="4">
        <v>45224</v>
      </c>
      <c r="Y24" s="5">
        <v>0.8125</v>
      </c>
      <c r="Z24" s="5">
        <v>0.8125</v>
      </c>
      <c r="AA24" s="40" t="s">
        <v>30</v>
      </c>
      <c r="AB24" s="40" t="s">
        <v>17</v>
      </c>
      <c r="AC24" cm="1">
        <f t="array" ref="AC24">SUMPRODUCT(--($AA$7:$AB$54="NJD"), --(ISTEXT($AA$7:$AB$54)))</f>
        <v>4</v>
      </c>
      <c r="AD24" t="s">
        <v>17</v>
      </c>
      <c r="AE24" t="s">
        <v>96</v>
      </c>
      <c r="AF24" s="2">
        <f>SUM(AC24+'Week 2'!AC24+'Week 1 '!AC24)</f>
        <v>8</v>
      </c>
      <c r="AG24" s="1">
        <f>+SUM('Week 4'!AD24+'Week 5'!AD24)</f>
        <v>5</v>
      </c>
    </row>
    <row r="25" spans="9:33" ht="16.05" customHeight="1" x14ac:dyDescent="0.3">
      <c r="I25" t="s">
        <v>27</v>
      </c>
      <c r="J25" s="63" t="s">
        <v>80</v>
      </c>
      <c r="K25" s="31"/>
      <c r="L25" s="31"/>
      <c r="M25" s="83" t="str" cm="1">
        <f t="array" ref="M25">IF(SUMPRODUCT(--($AA$7:$AB$7=I25))&gt;0, I25, "")</f>
        <v/>
      </c>
      <c r="N25" s="83" t="str" cm="1">
        <f t="array" ref="N25">IF(SUMPRODUCT(--($AA$8:$AB$23=I25))&gt;0, I25, "")</f>
        <v>TOR</v>
      </c>
      <c r="O25" s="83" t="str" cm="1">
        <f t="array" ref="O25">IF(SUMPRODUCT(--($AA$24:$AB$24=I25))&gt;0, I25, "")</f>
        <v/>
      </c>
      <c r="P25" s="83" t="str" cm="1">
        <f t="array" ref="P25">IF(SUMPRODUCT(--($AA$25:$AB$35=I25))&gt;0, I25, "")</f>
        <v>TOR</v>
      </c>
      <c r="Q25" s="83" t="str" cm="1">
        <f t="array" ref="Q25">IF(SUMPRODUCT(--($AA$36:$AB$41=I25))&gt;0, I25, "")</f>
        <v/>
      </c>
      <c r="R25" s="83" t="str" cm="1">
        <f t="array" ref="R25">IF(SUMPRODUCT(--($AA$42:$AB$50=I25))&gt;0, I25, "")</f>
        <v>TOR</v>
      </c>
      <c r="S25" s="83" t="str" cm="1">
        <f t="array" ref="S25">IF(SUMPRODUCT(--($AA$51:$AB$54=I25))&gt;0, I25, "")</f>
        <v/>
      </c>
      <c r="T25" s="52" cm="1">
        <f t="array" ref="T25">SUMPRODUCT(--(M25:S25&lt;&gt;""), --(ISTEXT(M25:S25)))</f>
        <v>3</v>
      </c>
      <c r="U25" s="2"/>
      <c r="V25" s="2">
        <v>19</v>
      </c>
      <c r="W25" s="3" t="s">
        <v>118</v>
      </c>
      <c r="X25" s="4">
        <v>45225</v>
      </c>
      <c r="Y25" s="5">
        <v>0.79166666666666663</v>
      </c>
      <c r="Z25" s="5">
        <v>0.79166666666666663</v>
      </c>
      <c r="AA25" s="29" t="s">
        <v>0</v>
      </c>
      <c r="AB25" s="29" t="s">
        <v>2</v>
      </c>
      <c r="AC25" cm="1">
        <f t="array" ref="AC25">SUMPRODUCT(--($AA$7:$AB$54="NYI"), --(ISTEXT($AA$7:$AB$54)))</f>
        <v>3</v>
      </c>
      <c r="AD25" t="s">
        <v>18</v>
      </c>
      <c r="AE25" t="s">
        <v>98</v>
      </c>
      <c r="AF25" s="2">
        <f>SUM(AC25+'Week 2'!AC25+'Week 1 '!AC25)</f>
        <v>7</v>
      </c>
      <c r="AG25" s="1">
        <f>+SUM('Week 4'!AD25+'Week 5'!AD25)</f>
        <v>6</v>
      </c>
    </row>
    <row r="26" spans="9:33" ht="16.05" customHeight="1" thickBot="1" x14ac:dyDescent="0.35">
      <c r="I26" t="s">
        <v>24</v>
      </c>
      <c r="J26" s="63" t="s">
        <v>80</v>
      </c>
      <c r="K26" s="31"/>
      <c r="L26" s="31"/>
      <c r="M26" s="83" t="str" cm="1">
        <f t="array" ref="M26">IF(SUMPRODUCT(--($AA$7:$AB$7=I26))&gt;0, I26, "")</f>
        <v/>
      </c>
      <c r="N26" s="83" t="str" cm="1">
        <f t="array" ref="N26">IF(SUMPRODUCT(--($AA$8:$AB$23=I26))&gt;0, I26, "")</f>
        <v>SEA</v>
      </c>
      <c r="O26" s="83" t="str" cm="1">
        <f t="array" ref="O26">IF(SUMPRODUCT(--($AA$24:$AB$24=I26))&gt;0, I26, "")</f>
        <v/>
      </c>
      <c r="P26" s="83" t="str" cm="1">
        <f t="array" ref="P26">IF(SUMPRODUCT(--($AA$25:$AB$35=I26))&gt;0, I26, "")</f>
        <v>SEA</v>
      </c>
      <c r="Q26" s="83" t="str" cm="1">
        <f t="array" ref="Q26">IF(SUMPRODUCT(--($AA$36:$AB$41=I26))&gt;0, I26, "")</f>
        <v/>
      </c>
      <c r="R26" s="83" t="str" cm="1">
        <f t="array" ref="R26">IF(SUMPRODUCT(--($AA$42:$AB$50=I26))&gt;0, I26, "")</f>
        <v>SEA</v>
      </c>
      <c r="S26" s="83" t="str" cm="1">
        <f t="array" ref="S26">IF(SUMPRODUCT(--($AA$51:$AB$54=I26))&gt;0, I26, "")</f>
        <v/>
      </c>
      <c r="T26" s="52" cm="1">
        <f t="array" ref="T26">SUMPRODUCT(--(M26:S26&lt;&gt;""), --(ISTEXT(M26:S26)))</f>
        <v>3</v>
      </c>
      <c r="U26" s="2"/>
      <c r="V26" s="2">
        <v>20</v>
      </c>
      <c r="W26" s="3" t="s">
        <v>118</v>
      </c>
      <c r="X26" s="4">
        <v>45225</v>
      </c>
      <c r="Y26" s="5">
        <v>0.79166666666666663</v>
      </c>
      <c r="Z26" s="5">
        <v>0.79166666666666663</v>
      </c>
      <c r="AA26" s="29" t="s">
        <v>24</v>
      </c>
      <c r="AB26" s="29" t="s">
        <v>5</v>
      </c>
      <c r="AC26" cm="1">
        <f t="array" ref="AC26">SUMPRODUCT(--($AA$7:$AB$54="NYR"), --(ISTEXT($AA$7:$AB$54)))</f>
        <v>3</v>
      </c>
      <c r="AD26" t="s">
        <v>19</v>
      </c>
      <c r="AE26" t="s">
        <v>99</v>
      </c>
      <c r="AF26" s="2">
        <f>SUM(AC26+'Week 2'!AC26+'Week 1 '!AC26)</f>
        <v>8</v>
      </c>
      <c r="AG26" s="1">
        <f>+SUM('Week 4'!AD26+'Week 5'!AD26)</f>
        <v>6</v>
      </c>
    </row>
    <row r="27" spans="9:33" ht="16.05" customHeight="1" thickBot="1" x14ac:dyDescent="0.35">
      <c r="J27" s="63" t="s">
        <v>114</v>
      </c>
      <c r="K27" s="31"/>
      <c r="L27" s="31"/>
      <c r="M27" s="83" t="str" cm="1">
        <f t="array" ref="M27">IF(SUMPRODUCT(--($AA$7:$AB$7=I27))&gt;0, I27, "")</f>
        <v/>
      </c>
      <c r="N27" s="83" t="str" cm="1">
        <f t="array" ref="N27">IF(SUMPRODUCT(--($AA$8:$AB$23=I27))&gt;0, I27, "")</f>
        <v/>
      </c>
      <c r="O27" s="83" t="str" cm="1">
        <f t="array" ref="O27">IF(SUMPRODUCT(--($AA$24:$AB$24=I27))&gt;0, I27, "")</f>
        <v/>
      </c>
      <c r="P27" s="83" t="str" cm="1">
        <f t="array" ref="P27">IF(SUMPRODUCT(--($AA$25:$AB$35=I27))&gt;0, I27, "")</f>
        <v/>
      </c>
      <c r="Q27" s="83" t="str" cm="1">
        <f t="array" ref="Q27">IF(SUMPRODUCT(--($AA$36:$AB$41=I27))&gt;0, I27, "")</f>
        <v/>
      </c>
      <c r="R27" s="83" t="str" cm="1">
        <f t="array" ref="R27">IF(SUMPRODUCT(--($AA$42:$AB$50=I27))&gt;0, I27, "")</f>
        <v/>
      </c>
      <c r="S27" s="83" t="str" cm="1">
        <f t="array" ref="S27">IF(SUMPRODUCT(--($AA$51:$AB$54=I27))&gt;0, I27, "")</f>
        <v/>
      </c>
      <c r="T27" s="44">
        <f>SUM(T7:T20)</f>
        <v>41</v>
      </c>
      <c r="U27" s="2"/>
      <c r="V27" s="2">
        <v>21</v>
      </c>
      <c r="W27" s="3" t="s">
        <v>118</v>
      </c>
      <c r="X27" s="4">
        <v>45225</v>
      </c>
      <c r="Y27" s="5">
        <v>0.79166666666666663</v>
      </c>
      <c r="Z27" s="5">
        <v>0.79166666666666663</v>
      </c>
      <c r="AA27" s="29" t="s">
        <v>31</v>
      </c>
      <c r="AB27" s="29" t="s">
        <v>10</v>
      </c>
      <c r="AC27" cm="1">
        <f t="array" ref="AC27">SUMPRODUCT(--($AA$7:$AB$54="OTT"), --(ISTEXT($AA$7:$AB$54)))</f>
        <v>3</v>
      </c>
      <c r="AD27" t="s">
        <v>20</v>
      </c>
      <c r="AE27" t="s">
        <v>100</v>
      </c>
      <c r="AF27" s="2">
        <f>SUM(AC27+'Week 2'!AC27+'Week 1 '!AC27)</f>
        <v>8</v>
      </c>
      <c r="AG27" s="1">
        <f>+SUM('Week 4'!AD27+'Week 5'!AD27)</f>
        <v>5</v>
      </c>
    </row>
    <row r="28" spans="9:33" ht="16.05" customHeight="1" x14ac:dyDescent="0.3">
      <c r="J28" s="63" t="s">
        <v>114</v>
      </c>
      <c r="K28" s="31"/>
      <c r="L28" s="31"/>
      <c r="M28" s="83" t="str" cm="1">
        <f t="array" ref="M28">IF(SUMPRODUCT(--($AA$7:$AB$7=I28))&gt;0, I28, "")</f>
        <v/>
      </c>
      <c r="N28" s="83" t="str" cm="1">
        <f t="array" ref="N28">IF(SUMPRODUCT(--($AA$8:$AB$23=I28))&gt;0, I28, "")</f>
        <v/>
      </c>
      <c r="O28" s="83" t="str" cm="1">
        <f t="array" ref="O28">IF(SUMPRODUCT(--($AA$24:$AB$24=I28))&gt;0, I28, "")</f>
        <v/>
      </c>
      <c r="P28" s="83" t="str" cm="1">
        <f t="array" ref="P28">IF(SUMPRODUCT(--($AA$25:$AB$35=I28))&gt;0, I28, "")</f>
        <v/>
      </c>
      <c r="Q28" s="83" t="str" cm="1">
        <f t="array" ref="Q28">IF(SUMPRODUCT(--($AA$36:$AB$41=I28))&gt;0, I28, "")</f>
        <v/>
      </c>
      <c r="R28" s="83" t="str" cm="1">
        <f t="array" ref="R28">IF(SUMPRODUCT(--($AA$42:$AB$50=I28))&gt;0, I28, "")</f>
        <v/>
      </c>
      <c r="S28" s="83" t="str" cm="1">
        <f t="array" ref="S28">IF(SUMPRODUCT(--($AA$51:$AB$54=I28))&gt;0, I28, "")</f>
        <v/>
      </c>
      <c r="U28" s="2"/>
      <c r="V28" s="2">
        <v>22</v>
      </c>
      <c r="W28" s="3" t="s">
        <v>118</v>
      </c>
      <c r="X28" s="4">
        <v>45225</v>
      </c>
      <c r="Y28" s="5">
        <v>0.79166666666666663</v>
      </c>
      <c r="Z28" s="5">
        <v>0.79166666666666663</v>
      </c>
      <c r="AA28" s="29" t="s">
        <v>8</v>
      </c>
      <c r="AB28" s="29" t="s">
        <v>15</v>
      </c>
      <c r="AC28" cm="1">
        <f t="array" ref="AC28">SUMPRODUCT(--($AA$7:$AB$54="PHI"), --(ISTEXT($AA$7:$AB$54)))</f>
        <v>3</v>
      </c>
      <c r="AD28" t="s">
        <v>21</v>
      </c>
      <c r="AE28" t="s">
        <v>102</v>
      </c>
      <c r="AF28" s="2">
        <f>SUM(AC28+'Week 2'!AC28+'Week 1 '!AC28)</f>
        <v>8</v>
      </c>
      <c r="AG28" s="1">
        <f>+SUM('Week 4'!AD28+'Week 5'!AD28)</f>
        <v>7</v>
      </c>
    </row>
    <row r="29" spans="9:33" ht="16.05" customHeight="1" x14ac:dyDescent="0.3">
      <c r="J29" s="63" t="s">
        <v>114</v>
      </c>
      <c r="K29" s="31"/>
      <c r="L29" s="31"/>
      <c r="M29" s="83" t="str" cm="1">
        <f t="array" ref="M29">IF(SUMPRODUCT(--($AA$7:$AB$7=I29))&gt;0, I29, "")</f>
        <v/>
      </c>
      <c r="N29" s="83" t="str" cm="1">
        <f t="array" ref="N29">IF(SUMPRODUCT(--($AA$8:$AB$23=I29))&gt;0, I29, "")</f>
        <v/>
      </c>
      <c r="O29" s="83" t="str" cm="1">
        <f t="array" ref="O29">IF(SUMPRODUCT(--($AA$24:$AB$24=I29))&gt;0, I29, "")</f>
        <v/>
      </c>
      <c r="P29" s="83" t="str" cm="1">
        <f t="array" ref="P29">IF(SUMPRODUCT(--($AA$25:$AB$35=I29))&gt;0, I29, "")</f>
        <v/>
      </c>
      <c r="Q29" s="83" t="str" cm="1">
        <f t="array" ref="Q29">IF(SUMPRODUCT(--($AA$36:$AB$41=I29))&gt;0, I29, "")</f>
        <v/>
      </c>
      <c r="R29" s="83" t="str" cm="1">
        <f t="array" ref="R29">IF(SUMPRODUCT(--($AA$42:$AB$50=I29))&gt;0, I29, "")</f>
        <v/>
      </c>
      <c r="S29" s="83" t="str" cm="1">
        <f t="array" ref="S29">IF(SUMPRODUCT(--($AA$51:$AB$54=I29))&gt;0, I29, "")</f>
        <v/>
      </c>
      <c r="U29" s="2"/>
      <c r="V29" s="2">
        <v>23</v>
      </c>
      <c r="W29" s="3" t="s">
        <v>118</v>
      </c>
      <c r="X29" s="4">
        <v>45225</v>
      </c>
      <c r="Y29" s="5">
        <v>0.79166666666666663</v>
      </c>
      <c r="Z29" s="5">
        <v>0.79166666666666663</v>
      </c>
      <c r="AA29" s="29" t="s">
        <v>14</v>
      </c>
      <c r="AB29" s="29" t="s">
        <v>21</v>
      </c>
      <c r="AC29" cm="1">
        <f t="array" ref="AC29">SUMPRODUCT(--($AA$7:$AB$54="PIT"), --(ISTEXT($AA$7:$AB$54)))</f>
        <v>3</v>
      </c>
      <c r="AD29" t="s">
        <v>22</v>
      </c>
      <c r="AE29" t="s">
        <v>103</v>
      </c>
      <c r="AF29" s="2">
        <f>SUM(AC29+'Week 2'!AC29+'Week 1 '!AC29)</f>
        <v>8</v>
      </c>
      <c r="AG29" s="1">
        <f>+SUM('Week 4'!AD29+'Week 5'!AD29)</f>
        <v>5</v>
      </c>
    </row>
    <row r="30" spans="9:33" ht="16.05" customHeight="1" thickBot="1" x14ac:dyDescent="0.35">
      <c r="I30" t="s">
        <v>17</v>
      </c>
      <c r="J30" s="63" t="s">
        <v>114</v>
      </c>
      <c r="K30" s="31"/>
      <c r="L30" s="31"/>
      <c r="M30" s="83" t="str" cm="1">
        <f t="array" ref="M30">IF(SUMPRODUCT(--($AA$7:$AB$7=I30))&gt;0, I30, "")</f>
        <v/>
      </c>
      <c r="N30" s="83" t="str" cm="1">
        <f t="array" ref="N30">IF(SUMPRODUCT(--($AA$8:$AB$23=I30))&gt;0, I30, "")</f>
        <v>NJD</v>
      </c>
      <c r="O30" s="83" t="str" cm="1">
        <f t="array" ref="O30">IF(SUMPRODUCT(--($AA$24:$AB$24=I30))&gt;0, I30, "")</f>
        <v>NJD</v>
      </c>
      <c r="P30" s="83" t="str" cm="1">
        <f t="array" ref="P30">IF(SUMPRODUCT(--($AA$25:$AB$35=I30))&gt;0, I30, "")</f>
        <v/>
      </c>
      <c r="Q30" s="83" t="str" cm="1">
        <f t="array" ref="Q30">IF(SUMPRODUCT(--($AA$36:$AB$41=I30))&gt;0, I30, "")</f>
        <v>NJD</v>
      </c>
      <c r="R30" s="83" t="str" cm="1">
        <f t="array" ref="R30">IF(SUMPRODUCT(--($AA$42:$AB$50=I30))&gt;0, I30, "")</f>
        <v/>
      </c>
      <c r="S30" s="83" t="str" cm="1">
        <f t="array" ref="S30">IF(SUMPRODUCT(--($AA$51:$AB$54=I30))&gt;0, I30, "")</f>
        <v>NJD</v>
      </c>
      <c r="U30" s="2"/>
      <c r="V30" s="2">
        <v>24</v>
      </c>
      <c r="W30" s="3" t="s">
        <v>118</v>
      </c>
      <c r="X30" s="4">
        <v>45225</v>
      </c>
      <c r="Y30" s="5">
        <v>0.79166666666666663</v>
      </c>
      <c r="Z30" s="5">
        <v>0.79166666666666663</v>
      </c>
      <c r="AA30" s="29" t="s">
        <v>7</v>
      </c>
      <c r="AB30" s="29" t="s">
        <v>22</v>
      </c>
      <c r="AC30" cm="1">
        <f t="array" ref="AC30">SUMPRODUCT(--($AA$7:$AB$54="SJS"), --(ISTEXT($AA$7:$AB$54)))</f>
        <v>4</v>
      </c>
      <c r="AD30" t="s">
        <v>23</v>
      </c>
      <c r="AE30" t="s">
        <v>104</v>
      </c>
      <c r="AF30" s="2">
        <f>SUM(AC30+'Week 2'!AC30+'Week 1 '!AC30)</f>
        <v>8</v>
      </c>
      <c r="AG30" s="1">
        <f>+SUM('Week 4'!AD30+'Week 5'!AD30)</f>
        <v>6</v>
      </c>
    </row>
    <row r="31" spans="9:33" ht="16.05" customHeight="1" thickBot="1" x14ac:dyDescent="0.35">
      <c r="M31" s="1" cm="1">
        <f t="array" ref="M31">SUMPRODUCT(--(M7:M20&lt;&gt;""), --(ISTEXT(M7:M20)))</f>
        <v>0</v>
      </c>
      <c r="N31" s="1" cm="1">
        <f t="array" ref="N31">SUMPRODUCT(--(N7:N20&lt;&gt;""), --(ISTEXT(N7:N20)))</f>
        <v>14</v>
      </c>
      <c r="O31" s="1" cm="1">
        <f t="array" ref="O31">SUMPRODUCT(--(O7:O20&lt;&gt;""), --(ISTEXT(O7:O20)))</f>
        <v>1</v>
      </c>
      <c r="P31" s="1" cm="1">
        <f t="array" ref="P31">SUMPRODUCT(--(P7:P20&lt;&gt;""), --(ISTEXT(P7:P20)))</f>
        <v>10</v>
      </c>
      <c r="Q31" s="1" cm="1">
        <f t="array" ref="Q31">SUMPRODUCT(--(Q7:Q20&lt;&gt;""), --(ISTEXT(Q7:Q20)))</f>
        <v>6</v>
      </c>
      <c r="R31" s="1" cm="1">
        <f t="array" ref="R31">SUMPRODUCT(--(R7:R20&lt;&gt;""), --(ISTEXT(R7:R20)))</f>
        <v>8</v>
      </c>
      <c r="S31" s="1" cm="1">
        <f t="array" ref="S31">SUMPRODUCT(--(S7:S20&lt;&gt;""), --(ISTEXT(S7:S20)))</f>
        <v>2</v>
      </c>
      <c r="T31" s="44">
        <f>SUM(M31:S31)</f>
        <v>41</v>
      </c>
      <c r="U31" s="2"/>
      <c r="V31" s="2">
        <v>25</v>
      </c>
      <c r="W31" s="3" t="s">
        <v>118</v>
      </c>
      <c r="X31" s="4">
        <v>45225</v>
      </c>
      <c r="Y31" s="5">
        <v>0.79166666666666663</v>
      </c>
      <c r="Z31" s="5">
        <v>0.79166666666666663</v>
      </c>
      <c r="AA31" s="29" t="s">
        <v>23</v>
      </c>
      <c r="AB31" s="29" t="s">
        <v>26</v>
      </c>
      <c r="AC31" cm="1">
        <f t="array" ref="AC31">SUMPRODUCT(--($AA$7:$AB$54="SEA"), --(ISTEXT($AA$7:$AB$54)))</f>
        <v>3</v>
      </c>
      <c r="AD31" t="s">
        <v>24</v>
      </c>
      <c r="AE31" t="s">
        <v>105</v>
      </c>
      <c r="AF31" s="2">
        <f>SUM(AC31+'Week 2'!AC31+'Week 1 '!AC31)</f>
        <v>9</v>
      </c>
      <c r="AG31" s="1">
        <f>+SUM('Week 4'!AD31+'Week 5'!AD31)</f>
        <v>6</v>
      </c>
    </row>
    <row r="32" spans="9:33" ht="16.05" customHeight="1" x14ac:dyDescent="0.3">
      <c r="U32" s="2"/>
      <c r="V32" s="2">
        <v>26</v>
      </c>
      <c r="W32" s="3" t="s">
        <v>118</v>
      </c>
      <c r="X32" s="4">
        <v>45225</v>
      </c>
      <c r="Y32" s="5">
        <v>0.8125</v>
      </c>
      <c r="Z32" s="5">
        <v>0.8125</v>
      </c>
      <c r="AA32" s="29" t="s">
        <v>20</v>
      </c>
      <c r="AB32" s="29" t="s">
        <v>18</v>
      </c>
      <c r="AC32" cm="1">
        <f t="array" ref="AC32">SUMPRODUCT(--($AA$7:$AB$54="STL"), --(ISTEXT($AA$7:$AB$54)))</f>
        <v>3</v>
      </c>
      <c r="AD32" t="s">
        <v>25</v>
      </c>
      <c r="AE32" t="s">
        <v>106</v>
      </c>
      <c r="AF32" s="2">
        <f>SUM(AC32+'Week 2'!AC32+'Week 1 '!AC32)</f>
        <v>7</v>
      </c>
      <c r="AG32" s="1">
        <f>+SUM('Week 4'!AD32+'Week 5'!AD32)</f>
        <v>6</v>
      </c>
    </row>
    <row r="33" spans="21:33" ht="16.05" customHeight="1" x14ac:dyDescent="0.3">
      <c r="U33" s="2"/>
      <c r="V33" s="2">
        <v>27</v>
      </c>
      <c r="W33" s="3" t="s">
        <v>118</v>
      </c>
      <c r="X33" s="4">
        <v>45225</v>
      </c>
      <c r="Y33" s="5">
        <v>0.83333333333333337</v>
      </c>
      <c r="Z33" s="5">
        <v>0.79166666666666663</v>
      </c>
      <c r="AA33" s="29" t="s">
        <v>27</v>
      </c>
      <c r="AB33" s="29" t="s">
        <v>9</v>
      </c>
      <c r="AC33" cm="1">
        <f t="array" ref="AC33">SUMPRODUCT(--($AA$7:$AB$54="TBL"), --(ISTEXT($AA$7:$AB$54)))</f>
        <v>2</v>
      </c>
      <c r="AD33" t="s">
        <v>26</v>
      </c>
      <c r="AE33" t="s">
        <v>107</v>
      </c>
      <c r="AF33" s="2">
        <f>SUM(AC33+'Week 2'!AC33+'Week 1 '!AC33)</f>
        <v>8</v>
      </c>
      <c r="AG33" s="1">
        <f>+SUM('Week 4'!AD33+'Week 5'!AD33)</f>
        <v>7</v>
      </c>
    </row>
    <row r="34" spans="21:33" ht="16.05" customHeight="1" x14ac:dyDescent="0.3">
      <c r="U34" s="2"/>
      <c r="V34" s="2">
        <v>28</v>
      </c>
      <c r="W34" s="3" t="s">
        <v>118</v>
      </c>
      <c r="X34" s="4">
        <v>45225</v>
      </c>
      <c r="Y34" s="5">
        <v>0.875</v>
      </c>
      <c r="Z34" s="5">
        <v>0.79166666666666663</v>
      </c>
      <c r="AA34" s="29" t="s">
        <v>25</v>
      </c>
      <c r="AB34" s="29" t="s">
        <v>4</v>
      </c>
      <c r="AC34" cm="1">
        <f t="array" ref="AC34">SUMPRODUCT(--($AA$7:$AB$54="TOR"), --(ISTEXT($AA$7:$AB$54)))</f>
        <v>3</v>
      </c>
      <c r="AD34" t="s">
        <v>27</v>
      </c>
      <c r="AE34" t="s">
        <v>108</v>
      </c>
      <c r="AF34" s="2">
        <f>SUM(AC34+'Week 2'!AC34+'Week 1 '!AC34)</f>
        <v>8</v>
      </c>
      <c r="AG34" s="1">
        <f>+SUM('Week 4'!AD34+'Week 5'!AD34)</f>
        <v>7</v>
      </c>
    </row>
    <row r="35" spans="21:33" ht="16.05" customHeight="1" x14ac:dyDescent="0.3">
      <c r="U35" s="2"/>
      <c r="V35" s="2">
        <v>29</v>
      </c>
      <c r="W35" s="3" t="s">
        <v>118</v>
      </c>
      <c r="X35" s="4">
        <v>45225</v>
      </c>
      <c r="Y35" s="5">
        <v>0.875</v>
      </c>
      <c r="Z35" s="5">
        <v>0.79166666666666663</v>
      </c>
      <c r="AA35" s="29" t="s">
        <v>19</v>
      </c>
      <c r="AB35" s="29" t="s">
        <v>11</v>
      </c>
      <c r="AC35" cm="1">
        <f t="array" ref="AC35">SUMPRODUCT(--($AA$7:$AB$54="VAN"), --(ISTEXT($AA$7:$AB$54)))</f>
        <v>3</v>
      </c>
      <c r="AD35" t="s">
        <v>28</v>
      </c>
      <c r="AE35" t="s">
        <v>109</v>
      </c>
      <c r="AF35" s="2">
        <f>SUM(AC35+'Week 2'!AC35+'Week 1 '!AC35)</f>
        <v>8</v>
      </c>
      <c r="AG35" s="1">
        <f>+SUM('Week 4'!AD35+'Week 5'!AD35)</f>
        <v>7</v>
      </c>
    </row>
    <row r="36" spans="21:33" ht="16.05" customHeight="1" x14ac:dyDescent="0.3">
      <c r="U36" s="2"/>
      <c r="V36" s="2">
        <v>30</v>
      </c>
      <c r="W36" s="3" t="s">
        <v>119</v>
      </c>
      <c r="X36" s="4">
        <v>45226</v>
      </c>
      <c r="Y36" s="5">
        <v>0.75</v>
      </c>
      <c r="Z36" s="5">
        <v>0.625</v>
      </c>
      <c r="AA36" s="49" t="s">
        <v>6</v>
      </c>
      <c r="AB36" s="49" t="s">
        <v>29</v>
      </c>
      <c r="AC36" cm="1">
        <f t="array" ref="AC36">SUMPRODUCT(--($AA$7:$AB$54="VGK"), --(ISTEXT($AA$7:$AB$54)))</f>
        <v>3</v>
      </c>
      <c r="AD36" t="s">
        <v>29</v>
      </c>
      <c r="AE36" t="s">
        <v>112</v>
      </c>
      <c r="AF36" s="2">
        <f>SUM(AC36+'Week 2'!AC36+'Week 1 '!AC36)</f>
        <v>8</v>
      </c>
      <c r="AG36" s="1">
        <f>+SUM('Week 4'!AD36+'Week 5'!AD36)</f>
        <v>6</v>
      </c>
    </row>
    <row r="37" spans="21:33" ht="16.05" customHeight="1" x14ac:dyDescent="0.3">
      <c r="U37" s="2"/>
      <c r="V37" s="2">
        <v>31</v>
      </c>
      <c r="W37" s="3" t="s">
        <v>119</v>
      </c>
      <c r="X37" s="4">
        <v>45226</v>
      </c>
      <c r="Y37" s="5">
        <v>0.79166666666666663</v>
      </c>
      <c r="Z37" s="5">
        <v>0.79166666666666663</v>
      </c>
      <c r="AA37" s="49" t="s">
        <v>23</v>
      </c>
      <c r="AB37" s="49" t="s">
        <v>5</v>
      </c>
      <c r="AC37" cm="1">
        <f t="array" ref="AC37">SUMPRODUCT(--($AA$7:$AB$54="WSH"), --(ISTEXT($AA$7:$AB$54)))</f>
        <v>4</v>
      </c>
      <c r="AD37" t="s">
        <v>30</v>
      </c>
      <c r="AE37" t="s">
        <v>110</v>
      </c>
      <c r="AF37" s="2">
        <f>SUM(AC37+'Week 2'!AC37+'Week 1 '!AC37)</f>
        <v>8</v>
      </c>
      <c r="AG37" s="1">
        <f>+SUM('Week 4'!AD37+'Week 5'!AD37)</f>
        <v>5</v>
      </c>
    </row>
    <row r="38" spans="21:33" x14ac:dyDescent="0.3">
      <c r="V38" s="2">
        <v>32</v>
      </c>
      <c r="W38" s="3" t="s">
        <v>119</v>
      </c>
      <c r="X38" s="4">
        <v>45226</v>
      </c>
      <c r="Y38" s="5">
        <v>0.79166666666666663</v>
      </c>
      <c r="Z38" s="5">
        <v>0.79166666666666663</v>
      </c>
      <c r="AA38" s="49" t="s">
        <v>3</v>
      </c>
      <c r="AB38" s="49" t="s">
        <v>17</v>
      </c>
      <c r="AC38" cm="1">
        <f t="array" ref="AC38">SUMPRODUCT(--($AA$4:$AB$54="WPG"), --(ISTEXT($AA$4:$AB$54)))</f>
        <v>3</v>
      </c>
      <c r="AD38" t="s">
        <v>31</v>
      </c>
      <c r="AE38" t="s">
        <v>111</v>
      </c>
      <c r="AF38" s="2">
        <f>SUM(AC38+'Week 2'!AC38+'Week 1 '!AC38)</f>
        <v>8</v>
      </c>
      <c r="AG38" s="1">
        <f>+SUM('Week 4'!AD38+'Week 5'!AD38)</f>
        <v>6</v>
      </c>
    </row>
    <row r="39" spans="21:33" x14ac:dyDescent="0.3">
      <c r="V39" s="2">
        <v>33</v>
      </c>
      <c r="W39" s="3" t="s">
        <v>119</v>
      </c>
      <c r="X39" s="4">
        <v>45226</v>
      </c>
      <c r="Y39" s="5">
        <v>0.79166666666666663</v>
      </c>
      <c r="Z39" s="5">
        <v>0.79166666666666663</v>
      </c>
      <c r="AA39" s="49" t="s">
        <v>14</v>
      </c>
      <c r="AB39" s="49" t="s">
        <v>30</v>
      </c>
      <c r="AC39" s="53">
        <f>SUM(AC7:AC38)</f>
        <v>96</v>
      </c>
    </row>
    <row r="40" spans="21:33" x14ac:dyDescent="0.3">
      <c r="V40" s="2">
        <v>34</v>
      </c>
      <c r="W40" s="3" t="s">
        <v>119</v>
      </c>
      <c r="X40" s="4">
        <v>45226</v>
      </c>
      <c r="Y40" s="5">
        <v>0.91666666666666663</v>
      </c>
      <c r="Z40" s="5">
        <v>0.79166666666666663</v>
      </c>
      <c r="AA40" s="49" t="s">
        <v>13</v>
      </c>
      <c r="AB40" s="49" t="s">
        <v>1</v>
      </c>
    </row>
    <row r="41" spans="21:33" x14ac:dyDescent="0.3">
      <c r="V41" s="2">
        <v>35</v>
      </c>
      <c r="W41" s="3" t="s">
        <v>119</v>
      </c>
      <c r="X41" s="4">
        <v>45226</v>
      </c>
      <c r="Y41" s="5">
        <v>0.91666666666666663</v>
      </c>
      <c r="Z41" s="5">
        <v>0.79166666666666663</v>
      </c>
      <c r="AA41" s="49" t="s">
        <v>25</v>
      </c>
      <c r="AB41" s="49" t="s">
        <v>28</v>
      </c>
    </row>
    <row r="42" spans="21:33" x14ac:dyDescent="0.3">
      <c r="U42" s="2"/>
      <c r="V42" s="2">
        <v>36</v>
      </c>
      <c r="W42" s="3" t="s">
        <v>120</v>
      </c>
      <c r="X42" s="4">
        <v>45227</v>
      </c>
      <c r="Y42" s="5">
        <v>0.54166666666666663</v>
      </c>
      <c r="Z42" s="5">
        <v>0.54166666666666663</v>
      </c>
      <c r="AA42" s="50" t="s">
        <v>0</v>
      </c>
      <c r="AB42" s="50" t="s">
        <v>21</v>
      </c>
    </row>
    <row r="43" spans="21:33" x14ac:dyDescent="0.3">
      <c r="U43" s="2"/>
      <c r="V43" s="2">
        <v>37</v>
      </c>
      <c r="W43" s="3" t="s">
        <v>120</v>
      </c>
      <c r="X43" s="4">
        <v>45227</v>
      </c>
      <c r="Y43" s="5">
        <v>0.75</v>
      </c>
      <c r="Z43" s="5">
        <v>0.75</v>
      </c>
      <c r="AA43" s="50" t="s">
        <v>24</v>
      </c>
      <c r="AB43" s="50" t="s">
        <v>12</v>
      </c>
    </row>
    <row r="44" spans="21:33" x14ac:dyDescent="0.3">
      <c r="U44" s="2"/>
      <c r="V44" s="2">
        <v>38</v>
      </c>
      <c r="W44" s="3" t="s">
        <v>120</v>
      </c>
      <c r="X44" s="4">
        <v>45227</v>
      </c>
      <c r="Y44" s="5">
        <v>0.79166666666666663</v>
      </c>
      <c r="Z44" s="5">
        <v>0.79166666666666663</v>
      </c>
      <c r="AA44" s="50" t="s">
        <v>10</v>
      </c>
      <c r="AB44" s="50" t="s">
        <v>2</v>
      </c>
    </row>
    <row r="45" spans="21:33" x14ac:dyDescent="0.3">
      <c r="U45" s="2"/>
      <c r="V45" s="2">
        <v>39</v>
      </c>
      <c r="W45" s="3" t="s">
        <v>120</v>
      </c>
      <c r="X45" s="4">
        <v>45227</v>
      </c>
      <c r="Y45" s="5">
        <v>0.79166666666666663</v>
      </c>
      <c r="Z45" s="5">
        <v>0.79166666666666663</v>
      </c>
      <c r="AA45" s="50" t="s">
        <v>18</v>
      </c>
      <c r="AB45" s="50" t="s">
        <v>8</v>
      </c>
    </row>
    <row r="46" spans="21:33" x14ac:dyDescent="0.3">
      <c r="U46" s="2"/>
      <c r="V46" s="2">
        <v>40</v>
      </c>
      <c r="W46" s="3" t="s">
        <v>120</v>
      </c>
      <c r="X46" s="4">
        <v>45227</v>
      </c>
      <c r="Y46" s="5">
        <v>0.79166666666666663</v>
      </c>
      <c r="Z46" s="5">
        <v>0.79166666666666663</v>
      </c>
      <c r="AA46" s="50" t="s">
        <v>31</v>
      </c>
      <c r="AB46" s="50" t="s">
        <v>15</v>
      </c>
    </row>
    <row r="47" spans="21:33" x14ac:dyDescent="0.3">
      <c r="U47" s="2"/>
      <c r="V47" s="2">
        <v>41</v>
      </c>
      <c r="W47" s="3" t="s">
        <v>120</v>
      </c>
      <c r="X47" s="4">
        <v>45227</v>
      </c>
      <c r="Y47" s="5">
        <v>0.79166666666666663</v>
      </c>
      <c r="Z47" s="5">
        <v>0.75</v>
      </c>
      <c r="AA47" s="50" t="s">
        <v>27</v>
      </c>
      <c r="AB47" s="50" t="s">
        <v>16</v>
      </c>
    </row>
    <row r="48" spans="21:33" x14ac:dyDescent="0.3">
      <c r="U48" s="2"/>
      <c r="V48" s="2">
        <v>42</v>
      </c>
      <c r="W48" s="3" t="s">
        <v>120</v>
      </c>
      <c r="X48" s="4">
        <v>45227</v>
      </c>
      <c r="Y48" s="5">
        <v>0.79166666666666663</v>
      </c>
      <c r="Z48" s="5">
        <v>0.79166666666666663</v>
      </c>
      <c r="AA48" s="50" t="s">
        <v>20</v>
      </c>
      <c r="AB48" s="50" t="s">
        <v>22</v>
      </c>
    </row>
    <row r="49" spans="21:28" x14ac:dyDescent="0.3">
      <c r="U49" s="2"/>
      <c r="V49" s="2">
        <v>43</v>
      </c>
      <c r="W49" s="3" t="s">
        <v>120</v>
      </c>
      <c r="X49" s="4">
        <v>45227</v>
      </c>
      <c r="Y49" s="5">
        <v>0.91666666666666663</v>
      </c>
      <c r="Z49" s="5">
        <v>0.79166666666666663</v>
      </c>
      <c r="AA49" s="50" t="s">
        <v>19</v>
      </c>
      <c r="AB49" s="50" t="s">
        <v>28</v>
      </c>
    </row>
    <row r="50" spans="21:28" x14ac:dyDescent="0.3">
      <c r="U50" s="2"/>
      <c r="V50" s="2">
        <v>44</v>
      </c>
      <c r="W50" s="3" t="s">
        <v>120</v>
      </c>
      <c r="X50" s="4">
        <v>45227</v>
      </c>
      <c r="Y50" s="5">
        <v>0.9375</v>
      </c>
      <c r="Z50" s="5">
        <v>0.8125</v>
      </c>
      <c r="AA50" s="50" t="s">
        <v>29</v>
      </c>
      <c r="AB50" s="50" t="s">
        <v>13</v>
      </c>
    </row>
    <row r="51" spans="21:28" x14ac:dyDescent="0.3">
      <c r="U51" s="2"/>
      <c r="V51" s="2">
        <v>45</v>
      </c>
      <c r="W51" s="3" t="s">
        <v>121</v>
      </c>
      <c r="X51" s="4">
        <v>45228</v>
      </c>
      <c r="Y51" s="5">
        <v>0.54166666666666663</v>
      </c>
      <c r="Z51" s="5">
        <v>0.54166666666666663</v>
      </c>
      <c r="AA51" s="45" t="s">
        <v>7</v>
      </c>
      <c r="AB51" s="45" t="s">
        <v>3</v>
      </c>
    </row>
    <row r="52" spans="21:28" x14ac:dyDescent="0.3">
      <c r="U52" s="2"/>
      <c r="V52" s="2">
        <v>46</v>
      </c>
      <c r="W52" s="3" t="s">
        <v>121</v>
      </c>
      <c r="X52" s="4">
        <v>45228</v>
      </c>
      <c r="Y52" s="5">
        <v>0.70833333333333337</v>
      </c>
      <c r="Z52" s="5">
        <v>0.70833333333333337</v>
      </c>
      <c r="AA52" s="45" t="s">
        <v>14</v>
      </c>
      <c r="AB52" s="45" t="s">
        <v>17</v>
      </c>
    </row>
    <row r="53" spans="21:28" x14ac:dyDescent="0.3">
      <c r="U53" s="2"/>
      <c r="V53" s="2">
        <v>47</v>
      </c>
      <c r="W53" s="3" t="s">
        <v>121</v>
      </c>
      <c r="X53" s="4">
        <v>45228</v>
      </c>
      <c r="Y53" s="5">
        <v>0.70833333333333337</v>
      </c>
      <c r="Z53" s="5">
        <v>0.70833333333333337</v>
      </c>
      <c r="AA53" s="45" t="s">
        <v>23</v>
      </c>
      <c r="AB53" s="45" t="s">
        <v>30</v>
      </c>
    </row>
    <row r="54" spans="21:28" x14ac:dyDescent="0.3">
      <c r="U54" s="2"/>
      <c r="V54" s="54">
        <v>48</v>
      </c>
      <c r="W54" s="3" t="s">
        <v>121</v>
      </c>
      <c r="X54" s="4">
        <v>45228</v>
      </c>
      <c r="Y54" s="5">
        <v>0.79166666666666663</v>
      </c>
      <c r="Z54" s="5">
        <v>0.70833333333333337</v>
      </c>
      <c r="AA54" s="45" t="s">
        <v>4</v>
      </c>
      <c r="AB54" s="45" t="s">
        <v>11</v>
      </c>
    </row>
    <row r="55" spans="21:28" x14ac:dyDescent="0.3">
      <c r="U55" s="2"/>
      <c r="V55" s="2"/>
      <c r="W55" s="35"/>
      <c r="X55" s="36"/>
      <c r="Y55" s="37"/>
      <c r="Z55" s="37"/>
      <c r="AA55" s="2"/>
      <c r="AB55" s="2"/>
    </row>
    <row r="56" spans="21:28" x14ac:dyDescent="0.3">
      <c r="U56" s="2"/>
      <c r="V56" s="2"/>
      <c r="W56" s="35"/>
      <c r="X56" s="36"/>
      <c r="Y56" s="37"/>
      <c r="Z56" s="37"/>
      <c r="AA56" s="2"/>
      <c r="AB56" s="2"/>
    </row>
    <row r="57" spans="21:28" x14ac:dyDescent="0.3">
      <c r="U57" s="2"/>
      <c r="V57" s="2"/>
      <c r="W57" s="35"/>
      <c r="X57" s="36"/>
      <c r="Y57" s="37"/>
      <c r="Z57" s="37"/>
      <c r="AA57" s="2"/>
      <c r="AB57" s="2"/>
    </row>
    <row r="58" spans="21:28" x14ac:dyDescent="0.3">
      <c r="U58" s="2"/>
      <c r="V58" s="2"/>
      <c r="W58" s="35"/>
      <c r="X58" s="36"/>
      <c r="Y58" s="37"/>
      <c r="Z58" s="37"/>
      <c r="AA58" s="2"/>
      <c r="AB58" s="2"/>
    </row>
    <row r="59" spans="21:28" x14ac:dyDescent="0.3">
      <c r="U59" s="2"/>
      <c r="V59" s="2"/>
      <c r="W59" s="35"/>
      <c r="X59" s="36"/>
      <c r="Y59" s="37"/>
      <c r="Z59" s="37"/>
      <c r="AA59" s="2"/>
      <c r="AB59" s="2"/>
    </row>
    <row r="60" spans="21:28" x14ac:dyDescent="0.3">
      <c r="U60" s="2"/>
      <c r="V60" s="2"/>
      <c r="W60" s="35"/>
      <c r="X60" s="36"/>
      <c r="Y60" s="37"/>
      <c r="Z60" s="37"/>
      <c r="AA60" s="2"/>
      <c r="AB60" s="2"/>
    </row>
    <row r="61" spans="21:28" x14ac:dyDescent="0.3">
      <c r="U61" s="2"/>
      <c r="V61" s="2"/>
      <c r="W61" s="35"/>
      <c r="X61" s="36"/>
      <c r="Y61" s="37"/>
      <c r="Z61" s="37"/>
      <c r="AA61" s="2"/>
      <c r="AB61" s="2"/>
    </row>
    <row r="62" spans="21:28" x14ac:dyDescent="0.3">
      <c r="U62" s="2"/>
      <c r="V62" s="2"/>
      <c r="W62" s="35"/>
      <c r="X62" s="36"/>
      <c r="Y62" s="37"/>
      <c r="Z62" s="37"/>
      <c r="AA62" s="2"/>
      <c r="AB62" s="2"/>
    </row>
    <row r="63" spans="21:28" x14ac:dyDescent="0.3">
      <c r="U63" s="2"/>
      <c r="V63" s="2"/>
      <c r="W63" s="35"/>
      <c r="X63" s="36"/>
      <c r="Y63" s="37"/>
      <c r="Z63" s="37"/>
      <c r="AA63" s="2"/>
      <c r="AB63" s="2"/>
    </row>
    <row r="64" spans="21:28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</sheetData>
  <phoneticPr fontId="22" type="noConversion"/>
  <conditionalFormatting sqref="M2:S2">
    <cfRule type="cellIs" dxfId="58" priority="5" operator="greaterThanOrEqual">
      <formula>7</formula>
    </cfRule>
    <cfRule type="cellIs" dxfId="57" priority="6" operator="equal">
      <formula>0</formula>
    </cfRule>
    <cfRule type="cellIs" dxfId="56" priority="7" operator="lessThan">
      <formula>6</formula>
    </cfRule>
    <cfRule type="cellIs" dxfId="55" priority="8" operator="lessThan">
      <formula>7</formula>
    </cfRule>
  </conditionalFormatting>
  <conditionalFormatting sqref="AC7:AC38">
    <cfRule type="cellIs" dxfId="54" priority="10" operator="greaterThan">
      <formula>3</formula>
    </cfRule>
    <cfRule type="cellIs" dxfId="53" priority="11" operator="greaterThanOrEqual">
      <formula>3</formula>
    </cfRule>
  </conditionalFormatting>
  <conditionalFormatting sqref="AG7:AG38">
    <cfRule type="cellIs" dxfId="52" priority="1" operator="greaterThanOrEqual">
      <formula>7</formula>
    </cfRule>
  </conditionalFormatting>
  <dataValidations count="1">
    <dataValidation type="list" allowBlank="1" showInputMessage="1" showErrorMessage="1" sqref="I7:I30" xr:uid="{1AF123FB-C443-4B64-B73E-1DC1591C5AEC}">
      <formula1>$AD$7:$AD$39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3BC3B768-343D-40C5-89EE-5AC8765F69C6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Flags" iconId="0"/>
              <x14:cfIcon iconSet="3Triangles" iconId="1"/>
              <x14:cfIcon iconSet="3Arrows" iconId="2"/>
            </x14:iconSet>
          </x14:cfRule>
          <xm:sqref>AH7:AH38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1BBA-D777-46AB-94D5-447D4364173B}">
  <dimension ref="H2:AH78"/>
  <sheetViews>
    <sheetView topLeftCell="G1" zoomScaleNormal="100" workbookViewId="0">
      <selection activeCell="AG7" sqref="AG7:AG38"/>
    </sheetView>
  </sheetViews>
  <sheetFormatPr defaultRowHeight="14.4" x14ac:dyDescent="0.3"/>
  <cols>
    <col min="1" max="7" width="3.5546875" customWidth="1"/>
    <col min="8" max="8" width="13.6640625" customWidth="1"/>
    <col min="9" max="9" width="11.44140625" customWidth="1"/>
    <col min="10" max="10" width="11.5546875" customWidth="1"/>
    <col min="11" max="12" width="1.33203125" customWidth="1"/>
    <col min="13" max="19" width="12.77734375" customWidth="1"/>
    <col min="22" max="22" width="3.33203125" customWidth="1"/>
    <col min="24" max="24" width="11.21875" customWidth="1"/>
    <col min="25" max="25" width="9.5546875" hidden="1" customWidth="1"/>
    <col min="26" max="26" width="11.44140625" customWidth="1"/>
    <col min="29" max="29" width="0" hidden="1" customWidth="1"/>
    <col min="32" max="32" width="18.5546875" hidden="1" customWidth="1"/>
    <col min="33" max="33" width="9.6640625" customWidth="1"/>
    <col min="34" max="34" width="9.5546875" customWidth="1"/>
  </cols>
  <sheetData>
    <row r="2" spans="8:34" x14ac:dyDescent="0.3">
      <c r="M2" cm="1">
        <f t="array" ref="M2">SUMPRODUCT(--($W$7:$W$52="Mon"), --(ISTEXT($W$7:$W$52)))</f>
        <v>9</v>
      </c>
      <c r="N2" s="60" cm="1">
        <f t="array" ref="N2">SUMPRODUCT(--($W$7:$W$52="Tue"), --(ISTEXT($W$7:$W$52)))</f>
        <v>2</v>
      </c>
      <c r="O2" cm="1">
        <f t="array" ref="O2">SUMPRODUCT(--($W$7:$W$52="Wed"), --(ISTEXT($W$7:$W$52)))</f>
        <v>4</v>
      </c>
      <c r="P2" cm="1">
        <f t="array" ref="P2">SUMPRODUCT(--($W$7:$W$52="Thurs"), --(ISTEXT($W$7:$W$52)))</f>
        <v>12</v>
      </c>
      <c r="Q2" s="60" cm="1">
        <f t="array" ref="Q2">SUMPRODUCT(--($W$7:$W$52="Fri"), --(ISTEXT($W$7:$W$52)))</f>
        <v>2</v>
      </c>
      <c r="R2" cm="1">
        <f t="array" ref="R2">SUMPRODUCT(--($W$7:$W$52="Sat"), --(ISTEXT($W$7:$W$52)))</f>
        <v>15</v>
      </c>
      <c r="S2" s="60" cm="1">
        <f t="array" ref="S2">SUMPRODUCT(--($W$7:$W$52="Sun"), --(ISTEXT($W$7:$W$52)))</f>
        <v>2</v>
      </c>
    </row>
    <row r="3" spans="8:34" ht="16.2" customHeight="1" thickBot="1" x14ac:dyDescent="0.35">
      <c r="M3" s="28">
        <v>45229</v>
      </c>
      <c r="N3" s="28">
        <v>45230</v>
      </c>
      <c r="O3" s="28">
        <v>45231</v>
      </c>
      <c r="P3" s="28">
        <v>45232</v>
      </c>
      <c r="Q3" s="28">
        <v>45233</v>
      </c>
      <c r="R3" s="28">
        <v>45234</v>
      </c>
      <c r="S3" s="28">
        <v>45235</v>
      </c>
    </row>
    <row r="4" spans="8:34" ht="15" customHeight="1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/>
      <c r="W4" s="35"/>
      <c r="X4" s="36"/>
      <c r="Y4" s="37"/>
      <c r="Z4" s="37"/>
      <c r="AA4" s="2"/>
      <c r="AB4" s="2"/>
    </row>
    <row r="5" spans="8:34" ht="9" customHeight="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/>
      <c r="W5" s="35"/>
      <c r="X5" s="36"/>
      <c r="Y5" s="37"/>
      <c r="Z5" s="37"/>
      <c r="AA5" s="2"/>
      <c r="AB5" s="2"/>
    </row>
    <row r="6" spans="8:34" ht="19.2" customHeight="1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2" t="s">
        <v>115</v>
      </c>
      <c r="U6" s="2"/>
      <c r="V6" s="2"/>
      <c r="W6" s="35"/>
      <c r="X6" s="36"/>
      <c r="Y6" s="37"/>
      <c r="Z6" s="37"/>
      <c r="AA6" s="2"/>
      <c r="AB6" s="2"/>
      <c r="AG6" s="55" t="s">
        <v>124</v>
      </c>
      <c r="AH6" s="55" t="s">
        <v>127</v>
      </c>
    </row>
    <row r="7" spans="8:34" ht="16.05" customHeight="1" x14ac:dyDescent="0.3">
      <c r="I7" s="65" t="s">
        <v>0</v>
      </c>
      <c r="J7" s="65" t="s">
        <v>74</v>
      </c>
      <c r="K7" s="31"/>
      <c r="L7" s="31"/>
      <c r="M7" s="64" t="str" cm="1">
        <f t="array" ref="M7">IF(SUMPRODUCT(--($AA$7:$AC$15=I7))&gt;0, I7, "")</f>
        <v>ANA</v>
      </c>
      <c r="N7" s="64" t="str" cm="1">
        <f t="array" ref="N7">IF(SUMPRODUCT(--($AA$16:$AB$17=I7))&gt;0, I7, "")</f>
        <v/>
      </c>
      <c r="O7" s="64" t="str" cm="1">
        <f t="array" ref="O7">IF(SUMPRODUCT(--($AA$18:$AB$21=I7))&gt;0, I7, "")</f>
        <v>ANA</v>
      </c>
      <c r="P7" s="64" t="str" cm="1">
        <f t="array" ref="P7">IF(SUMPRODUCT(--($AA$22:$AB$33=I7))&gt;0, I7, "")</f>
        <v/>
      </c>
      <c r="Q7" s="64" t="str" cm="1">
        <f t="array" ref="Q7">IF(SUMPRODUCT(--($AA$34:$AB$35=I7))&gt;0, I7, "")</f>
        <v/>
      </c>
      <c r="R7" s="64" t="str" cm="1">
        <f t="array" ref="R7">IF(SUMPRODUCT(--($AA$36:$AB$50=I7))&gt;0, I7, "")</f>
        <v/>
      </c>
      <c r="S7" s="64" t="str" cm="1">
        <f t="array" ref="S7">IF(SUMPRODUCT(--($AA$51:$AB$52=I7))&gt;0, I7, "")</f>
        <v>ANA</v>
      </c>
      <c r="T7" s="71" cm="1">
        <f t="array" ref="T7">SUMPRODUCT(--(M7:S7&lt;&gt;""), --(ISTEXT(M7:S7)))</f>
        <v>3</v>
      </c>
      <c r="U7" s="2"/>
      <c r="V7" s="2">
        <v>1</v>
      </c>
      <c r="W7" s="58" t="s">
        <v>122</v>
      </c>
      <c r="X7" s="4">
        <v>45229</v>
      </c>
      <c r="Y7" s="5">
        <v>0.79166666666666663</v>
      </c>
      <c r="Z7" s="5">
        <v>0.79166666666666663</v>
      </c>
      <c r="AA7" s="38" t="s">
        <v>12</v>
      </c>
      <c r="AB7" s="38" t="s">
        <v>2</v>
      </c>
      <c r="AC7">
        <v>1</v>
      </c>
      <c r="AD7" cm="1">
        <f t="array" ref="AD7">SUMPRODUCT(--($AA$7:$AB$54="ANA"), --(ISTEXT($AA$7:$AB$54)))</f>
        <v>3</v>
      </c>
      <c r="AE7" t="s">
        <v>0</v>
      </c>
      <c r="AF7" t="s">
        <v>81</v>
      </c>
      <c r="AG7" s="2">
        <f>SUM('Week 1 '!AC7+'Week 2'!AC7+'Week 3'!AC7+AD7)</f>
        <v>11</v>
      </c>
      <c r="AH7" s="1">
        <f>SUM('Week 6'!AD7+'Week 5'!AD7)</f>
        <v>7</v>
      </c>
    </row>
    <row r="8" spans="8:34" ht="16.05" customHeight="1" x14ac:dyDescent="0.3">
      <c r="I8" s="65" t="s">
        <v>3</v>
      </c>
      <c r="J8" s="65" t="s">
        <v>74</v>
      </c>
      <c r="K8" s="31"/>
      <c r="L8" s="31"/>
      <c r="M8" s="64" t="str" cm="1">
        <f t="array" ref="M8">IF(SUMPRODUCT(--($AA$7:$AC$15=I8))&gt;0, I8, "")</f>
        <v/>
      </c>
      <c r="N8" s="64" t="str" cm="1">
        <f t="array" ref="N8">IF(SUMPRODUCT(--($AA$16:$AB$17=I8))&gt;0, I8, "")</f>
        <v/>
      </c>
      <c r="O8" s="64" t="str" cm="1">
        <f t="array" ref="O8">IF(SUMPRODUCT(--($AA$18:$AB$21=I8))&gt;0, I8, "")</f>
        <v>BUF</v>
      </c>
      <c r="P8" s="64" t="str" cm="1">
        <f t="array" ref="P8">IF(SUMPRODUCT(--($AA$22:$AB$33=I8))&gt;0, I8, "")</f>
        <v/>
      </c>
      <c r="Q8" s="64" t="str" cm="1">
        <f t="array" ref="Q8">IF(SUMPRODUCT(--($AA$34:$AB$35=I8))&gt;0, I8, "")</f>
        <v>BUF</v>
      </c>
      <c r="R8" s="64" t="str" cm="1">
        <f t="array" ref="R8">IF(SUMPRODUCT(--($AA$36:$AB$50=I8))&gt;0, I8, "")</f>
        <v>BUF</v>
      </c>
      <c r="S8" s="64" t="str" cm="1">
        <f t="array" ref="S8">IF(SUMPRODUCT(--($AA$51:$AB$52=I8))&gt;0, I8, "")</f>
        <v/>
      </c>
      <c r="T8" s="72" cm="1">
        <f t="array" ref="T8">SUMPRODUCT(--(M8:S8&lt;&gt;""), --(ISTEXT(M8:S8)))</f>
        <v>3</v>
      </c>
      <c r="U8" s="2"/>
      <c r="V8" s="2">
        <v>2</v>
      </c>
      <c r="W8" s="58" t="s">
        <v>122</v>
      </c>
      <c r="X8" s="4">
        <v>45229</v>
      </c>
      <c r="Y8" s="5">
        <v>0.79166666666666663</v>
      </c>
      <c r="Z8" s="5">
        <v>0.79166666666666663</v>
      </c>
      <c r="AA8" s="38" t="s">
        <v>5</v>
      </c>
      <c r="AB8" s="38" t="s">
        <v>21</v>
      </c>
      <c r="AC8">
        <v>2</v>
      </c>
      <c r="AD8" cm="1">
        <f t="array" ref="AD8">SUMPRODUCT(--($AA$7:$AB$52="ARI"), --(ISTEXT($AA$7:$AB$52)))</f>
        <v>4</v>
      </c>
      <c r="AE8" t="s">
        <v>1</v>
      </c>
      <c r="AF8" t="s">
        <v>82</v>
      </c>
      <c r="AG8" s="2">
        <f>SUM('Week 1 '!AC8+'Week 2'!AC8+'Week 3'!AC8+AD8)</f>
        <v>11</v>
      </c>
      <c r="AH8" s="1">
        <f>SUM('Week 6'!AD8+'Week 5'!AD8)</f>
        <v>6</v>
      </c>
    </row>
    <row r="9" spans="8:34" ht="16.05" customHeight="1" x14ac:dyDescent="0.3">
      <c r="I9" s="65" t="s">
        <v>12</v>
      </c>
      <c r="J9" s="65" t="s">
        <v>75</v>
      </c>
      <c r="K9" s="31"/>
      <c r="L9" s="31"/>
      <c r="M9" s="64" t="str" cm="1">
        <f t="array" ref="M9">IF(SUMPRODUCT(--($AA$7:$AC$15=I9))&gt;0, I9, "")</f>
        <v>FLA</v>
      </c>
      <c r="N9" s="64" t="str" cm="1">
        <f t="array" ref="N9">IF(SUMPRODUCT(--($AA$16:$AB$17=I9))&gt;0, I9, "")</f>
        <v/>
      </c>
      <c r="O9" s="64" t="str" cm="1">
        <f t="array" ref="O9">IF(SUMPRODUCT(--($AA$18:$AB$21=I9))&gt;0, I9, "")</f>
        <v/>
      </c>
      <c r="P9" s="64" t="str" cm="1">
        <f t="array" ref="P9">IF(SUMPRODUCT(--($AA$22:$AB$33=I9))&gt;0, I9, "")</f>
        <v>FLA</v>
      </c>
      <c r="Q9" s="64" t="str" cm="1">
        <f t="array" ref="Q9">IF(SUMPRODUCT(--($AA$34:$AB$35=I9))&gt;0, I9, "")</f>
        <v/>
      </c>
      <c r="R9" s="64" t="str" cm="1">
        <f t="array" ref="R9">IF(SUMPRODUCT(--($AA$36:$AB$50=I9))&gt;0, I9, "")</f>
        <v>FLA</v>
      </c>
      <c r="S9" s="64" t="str" cm="1">
        <f t="array" ref="S9">IF(SUMPRODUCT(--($AA$51:$AB$52=I9))&gt;0, I9, "")</f>
        <v/>
      </c>
      <c r="T9" s="72" cm="1">
        <f t="array" ref="T9">SUMPRODUCT(--(M9:S9&lt;&gt;""), --(ISTEXT(M9:S9)))</f>
        <v>3</v>
      </c>
      <c r="U9" s="2"/>
      <c r="V9" s="2">
        <v>3</v>
      </c>
      <c r="W9" s="58" t="s">
        <v>122</v>
      </c>
      <c r="X9" s="4">
        <v>45229</v>
      </c>
      <c r="Y9" s="5">
        <v>0.79166666666666663</v>
      </c>
      <c r="Z9" s="5">
        <v>0.79166666666666663</v>
      </c>
      <c r="AA9" s="38" t="s">
        <v>0</v>
      </c>
      <c r="AB9" s="38" t="s">
        <v>22</v>
      </c>
      <c r="AC9" cm="1">
        <f t="array" ref="AC9">SUMPRODUCT(--($AA$7:$AB$39="BOS"), --(ISTEXT($AA$7:$AB$39)))</f>
        <v>3</v>
      </c>
      <c r="AD9" cm="1">
        <f t="array" ref="AD9">SUMPRODUCT(--($AA$7:$AB$52="BOS"), --(ISTEXT($AA$7:$AB$52)))</f>
        <v>3</v>
      </c>
      <c r="AE9" t="s">
        <v>2</v>
      </c>
      <c r="AF9" t="s">
        <v>83</v>
      </c>
      <c r="AG9" s="2">
        <f>SUM('Week 1 '!AC9+'Week 2'!AC9+'Week 3'!AC9+AD9)</f>
        <v>11</v>
      </c>
      <c r="AH9" s="1">
        <f>SUM('Week 6'!AD9+'Week 5'!AD9)</f>
        <v>5</v>
      </c>
    </row>
    <row r="10" spans="8:34" ht="16.05" customHeight="1" x14ac:dyDescent="0.3">
      <c r="I10" s="65" t="s">
        <v>13</v>
      </c>
      <c r="J10" s="65" t="s">
        <v>75</v>
      </c>
      <c r="K10" s="31"/>
      <c r="L10" s="31"/>
      <c r="M10" s="64" t="str" cm="1">
        <f t="array" ref="M10">IF(SUMPRODUCT(--($AA$7:$AC$15=I10))&gt;0, I10, "")</f>
        <v/>
      </c>
      <c r="N10" s="64" t="str" cm="1">
        <f t="array" ref="N10">IF(SUMPRODUCT(--($AA$16:$AB$17=I10))&gt;0, I10, "")</f>
        <v>LAK</v>
      </c>
      <c r="O10" s="64" t="str" cm="1">
        <f t="array" ref="O10">IF(SUMPRODUCT(--($AA$18:$AB$21=I10))&gt;0, I10, "")</f>
        <v/>
      </c>
      <c r="P10" s="64" t="str" cm="1">
        <f t="array" ref="P10">IF(SUMPRODUCT(--($AA$22:$AB$33=I10))&gt;0, I10, "")</f>
        <v>LAK</v>
      </c>
      <c r="Q10" s="64" t="str" cm="1">
        <f t="array" ref="Q10">IF(SUMPRODUCT(--($AA$34:$AB$35=I10))&gt;0, I10, "")</f>
        <v/>
      </c>
      <c r="R10" s="64" t="str" cm="1">
        <f t="array" ref="R10">IF(SUMPRODUCT(--($AA$36:$AB$50=I10))&gt;0, I10, "")</f>
        <v>LAK</v>
      </c>
      <c r="S10" s="64" t="str" cm="1">
        <f t="array" ref="S10">IF(SUMPRODUCT(--($AA$51:$AB$52=I10))&gt;0, I10, "")</f>
        <v/>
      </c>
      <c r="T10" s="72" cm="1">
        <f t="array" ref="T10">SUMPRODUCT(--(M10:S10&lt;&gt;""), --(ISTEXT(M10:S10)))</f>
        <v>3</v>
      </c>
      <c r="U10" s="2"/>
      <c r="V10" s="2">
        <v>4</v>
      </c>
      <c r="W10" s="58" t="s">
        <v>122</v>
      </c>
      <c r="X10" s="4">
        <v>45229</v>
      </c>
      <c r="Y10" s="5">
        <v>0.79166666666666663</v>
      </c>
      <c r="Z10" s="5">
        <v>0.79166666666666663</v>
      </c>
      <c r="AA10" s="38" t="s">
        <v>24</v>
      </c>
      <c r="AB10" s="38" t="s">
        <v>26</v>
      </c>
      <c r="AC10" cm="1">
        <f t="array" ref="AC10">SUMPRODUCT(--($AA$7:$AB$39="BUF"), --(ISTEXT($AA$7:$AB$39)))</f>
        <v>2</v>
      </c>
      <c r="AD10" cm="1">
        <f t="array" ref="AD10">SUMPRODUCT(--($AA$7:$AB$52="BUF"), --(ISTEXT($AA$7:$AB$52)))</f>
        <v>3</v>
      </c>
      <c r="AE10" t="s">
        <v>3</v>
      </c>
      <c r="AF10" t="s">
        <v>84</v>
      </c>
      <c r="AG10" s="2">
        <f>SUM('Week 1 '!AC10+'Week 2'!AC10+'Week 3'!AC10+AD10)</f>
        <v>12</v>
      </c>
      <c r="AH10" s="1">
        <f>SUM('Week 6'!AD10+'Week 5'!AD10)</f>
        <v>6</v>
      </c>
    </row>
    <row r="11" spans="8:34" ht="16.05" customHeight="1" x14ac:dyDescent="0.3">
      <c r="I11" s="65" t="s">
        <v>19</v>
      </c>
      <c r="J11" s="65" t="s">
        <v>76</v>
      </c>
      <c r="K11" s="31"/>
      <c r="L11" s="31"/>
      <c r="M11" s="64" t="str" cm="1">
        <f t="array" ref="M11">IF(SUMPRODUCT(--($AA$7:$AC$15=I11))&gt;0, I11, "")</f>
        <v>NYR</v>
      </c>
      <c r="N11" s="64" t="str" cm="1">
        <f t="array" ref="N11">IF(SUMPRODUCT(--($AA$16:$AB$17=I11))&gt;0, I11, "")</f>
        <v/>
      </c>
      <c r="O11" s="64" t="str" cm="1">
        <f t="array" ref="O11">IF(SUMPRODUCT(--($AA$18:$AB$21=I11))&gt;0, I11, "")</f>
        <v/>
      </c>
      <c r="P11" s="64" t="str" cm="1">
        <f t="array" ref="P11">IF(SUMPRODUCT(--($AA$22:$AB$33=I11))&gt;0, I11, "")</f>
        <v>NYR</v>
      </c>
      <c r="Q11" s="64" t="str" cm="1">
        <f t="array" ref="Q11">IF(SUMPRODUCT(--($AA$34:$AB$35=I11))&gt;0, I11, "")</f>
        <v/>
      </c>
      <c r="R11" s="64" t="str" cm="1">
        <f t="array" ref="R11">IF(SUMPRODUCT(--($AA$36:$AB$50=I11))&gt;0, I11, "")</f>
        <v>NYR</v>
      </c>
      <c r="S11" s="64" t="str" cm="1">
        <f t="array" ref="S11">IF(SUMPRODUCT(--($AA$51:$AB$52=I11))&gt;0, I11, "")</f>
        <v/>
      </c>
      <c r="T11" s="72" cm="1">
        <f t="array" ref="T11">SUMPRODUCT(--(M11:S11&lt;&gt;""), --(ISTEXT(M11:S11)))</f>
        <v>3</v>
      </c>
      <c r="U11" s="2"/>
      <c r="V11" s="2">
        <v>5</v>
      </c>
      <c r="W11" s="58" t="s">
        <v>122</v>
      </c>
      <c r="X11" s="4">
        <v>45229</v>
      </c>
      <c r="Y11" s="5">
        <v>0.8125</v>
      </c>
      <c r="Z11" s="5">
        <v>0.8125</v>
      </c>
      <c r="AA11" s="38" t="s">
        <v>10</v>
      </c>
      <c r="AB11" s="38" t="s">
        <v>18</v>
      </c>
      <c r="AC11" cm="1">
        <f t="array" ref="AC11">SUMPRODUCT(--($AA$7:$AB$39="CGY"), --(ISTEXT($AA$7:$AB$39)))</f>
        <v>1</v>
      </c>
      <c r="AD11" cm="1">
        <f t="array" ref="AD11">SUMPRODUCT(--($AA$7:$AB$54="CGY"), --(ISTEXT($AA$7:$AB$54)))</f>
        <v>2</v>
      </c>
      <c r="AE11" t="s">
        <v>4</v>
      </c>
      <c r="AF11" t="s">
        <v>85</v>
      </c>
      <c r="AG11" s="2">
        <f>SUM('Week 1 '!AC11+'Week 2'!AC11+'Week 3'!AC11+AD11)</f>
        <v>11</v>
      </c>
      <c r="AH11" s="1">
        <f>SUM('Week 6'!AD11+'Week 5'!AD11)</f>
        <v>6</v>
      </c>
    </row>
    <row r="12" spans="8:34" ht="16.05" customHeight="1" x14ac:dyDescent="0.3">
      <c r="I12" s="65" t="s">
        <v>6</v>
      </c>
      <c r="J12" s="65" t="s">
        <v>76</v>
      </c>
      <c r="K12" s="31"/>
      <c r="L12" s="31"/>
      <c r="M12" s="64" t="str" cm="1">
        <f t="array" ref="M12">IF(SUMPRODUCT(--($AA$7:$AC$15=I12))&gt;0, I12, "")</f>
        <v>CHI</v>
      </c>
      <c r="N12" s="64" t="str" cm="1">
        <f t="array" ref="N12">IF(SUMPRODUCT(--($AA$16:$AB$17=I12))&gt;0, I12, "")</f>
        <v/>
      </c>
      <c r="O12" s="64" t="str" cm="1">
        <f t="array" ref="O12">IF(SUMPRODUCT(--($AA$18:$AB$21=I12))&gt;0, I12, "")</f>
        <v/>
      </c>
      <c r="P12" s="64" t="str" cm="1">
        <f t="array" ref="P12">IF(SUMPRODUCT(--($AA$22:$AB$33=I12))&gt;0, I12, "")</f>
        <v/>
      </c>
      <c r="Q12" s="64" t="str" cm="1">
        <f t="array" ref="Q12">IF(SUMPRODUCT(--($AA$34:$AB$35=I12))&gt;0, I12, "")</f>
        <v/>
      </c>
      <c r="R12" s="64" t="str" cm="1">
        <f t="array" ref="R12">IF(SUMPRODUCT(--($AA$36:$AB$50=I12))&gt;0, I12, "")</f>
        <v>CHI</v>
      </c>
      <c r="S12" s="64" t="str" cm="1">
        <f t="array" ref="S12">IF(SUMPRODUCT(--($AA$51:$AB$52=I12))&gt;0, I12, "")</f>
        <v>CHI</v>
      </c>
      <c r="T12" s="72" cm="1">
        <f t="array" ref="T12">SUMPRODUCT(--(M12:S12&lt;&gt;""), --(ISTEXT(M12:S12)))</f>
        <v>3</v>
      </c>
      <c r="U12" s="2"/>
      <c r="V12" s="2">
        <v>6</v>
      </c>
      <c r="W12" s="58" t="s">
        <v>122</v>
      </c>
      <c r="X12" s="4">
        <v>45229</v>
      </c>
      <c r="Y12" s="5">
        <v>0.8125</v>
      </c>
      <c r="Z12" s="5">
        <v>0.77083333333333337</v>
      </c>
      <c r="AA12" s="38" t="s">
        <v>19</v>
      </c>
      <c r="AB12" s="38" t="s">
        <v>31</v>
      </c>
      <c r="AC12" cm="1">
        <f t="array" ref="AC12">SUMPRODUCT(--($AA$7:$AB$39="CAR"), --(ISTEXT($AA$7:$AB$39)))</f>
        <v>2</v>
      </c>
      <c r="AD12" cm="1">
        <f t="array" ref="AD12">SUMPRODUCT(--($AA$7:$AB$54="CAR"), --(ISTEXT($AA$7:$AB$54)))</f>
        <v>3</v>
      </c>
      <c r="AE12" t="s">
        <v>5</v>
      </c>
      <c r="AF12" t="s">
        <v>86</v>
      </c>
      <c r="AG12" s="2">
        <f>SUM('Week 1 '!AC12+'Week 2'!AC12+'Week 3'!AC12+AD12)</f>
        <v>12</v>
      </c>
      <c r="AH12" s="1">
        <f>SUM('Week 6'!AD12+'Week 5'!AD12)</f>
        <v>5</v>
      </c>
    </row>
    <row r="13" spans="8:34" ht="16.05" customHeight="1" x14ac:dyDescent="0.3">
      <c r="I13" s="65" t="s">
        <v>16</v>
      </c>
      <c r="J13" s="65" t="s">
        <v>77</v>
      </c>
      <c r="K13" s="31"/>
      <c r="L13" s="31"/>
      <c r="M13" s="64" t="str" cm="1">
        <f t="array" ref="M13">IF(SUMPRODUCT(--($AA$7:$AC$15=I13))&gt;0, I13, "")</f>
        <v/>
      </c>
      <c r="N13" s="64" t="str" cm="1">
        <f t="array" ref="N13">IF(SUMPRODUCT(--($AA$16:$AB$17=I13))&gt;0, I13, "")</f>
        <v>NSH</v>
      </c>
      <c r="O13" s="64" t="str" cm="1">
        <f t="array" ref="O13">IF(SUMPRODUCT(--($AA$18:$AB$21=I13))&gt;0, I13, "")</f>
        <v/>
      </c>
      <c r="P13" s="64" t="str" cm="1">
        <f t="array" ref="P13">IF(SUMPRODUCT(--($AA$22:$AB$33=I13))&gt;0, I13, "")</f>
        <v>NSH</v>
      </c>
      <c r="Q13" s="64" t="str" cm="1">
        <f t="array" ref="Q13">IF(SUMPRODUCT(--($AA$34:$AB$35=I13))&gt;0, I13, "")</f>
        <v/>
      </c>
      <c r="R13" s="64" t="str" cm="1">
        <f t="array" ref="R13">IF(SUMPRODUCT(--($AA$36:$AB$50=I13))&gt;0, I13, "")</f>
        <v>NSH</v>
      </c>
      <c r="S13" s="64" t="str" cm="1">
        <f t="array" ref="S13">IF(SUMPRODUCT(--($AA$51:$AB$52=I13))&gt;0, I13, "")</f>
        <v/>
      </c>
      <c r="T13" s="72" cm="1">
        <f t="array" ref="T13">SUMPRODUCT(--(M13:S13&lt;&gt;""), --(ISTEXT(M13:S13)))</f>
        <v>3</v>
      </c>
      <c r="U13" s="2"/>
      <c r="V13" s="2">
        <v>7</v>
      </c>
      <c r="W13" s="58" t="s">
        <v>122</v>
      </c>
      <c r="X13" s="4">
        <v>45229</v>
      </c>
      <c r="Y13" s="5">
        <v>0.83333333333333337</v>
      </c>
      <c r="Z13" s="5">
        <v>0.79166666666666663</v>
      </c>
      <c r="AA13" s="38" t="s">
        <v>8</v>
      </c>
      <c r="AB13" s="38" t="s">
        <v>9</v>
      </c>
      <c r="AC13" cm="1">
        <f t="array" ref="AC13">SUMPRODUCT(--($AA$7:$AB$39="CHI"), --(ISTEXT($AA$7:$AB$39)))</f>
        <v>1</v>
      </c>
      <c r="AD13" cm="1">
        <f t="array" ref="AD13">SUMPRODUCT(--($AA$7:$AB$54="CHI"), --(ISTEXT($AA$7:$AB$54)))</f>
        <v>3</v>
      </c>
      <c r="AE13" t="s">
        <v>6</v>
      </c>
      <c r="AF13" t="s">
        <v>87</v>
      </c>
      <c r="AG13" s="2">
        <f>SUM('Week 1 '!AC13+'Week 2'!AC13+'Week 3'!AC13+AD13)</f>
        <v>11</v>
      </c>
      <c r="AH13" s="1">
        <f>SUM('Week 6'!AD13+'Week 5'!AD13)</f>
        <v>5</v>
      </c>
    </row>
    <row r="14" spans="8:34" ht="16.05" customHeight="1" x14ac:dyDescent="0.3">
      <c r="I14" s="65" t="s">
        <v>12</v>
      </c>
      <c r="J14" s="65" t="s">
        <v>77</v>
      </c>
      <c r="K14" s="31"/>
      <c r="L14" s="31"/>
      <c r="M14" s="64" t="str" cm="1">
        <f t="array" ref="M14">IF(SUMPRODUCT(--($AA$7:$AC$15=I14))&gt;0, I14, "")</f>
        <v>FLA</v>
      </c>
      <c r="N14" s="64" t="str" cm="1">
        <f t="array" ref="N14">IF(SUMPRODUCT(--($AA$16:$AB$17=I14))&gt;0, I14, "")</f>
        <v/>
      </c>
      <c r="O14" s="64" t="str" cm="1">
        <f t="array" ref="O14">IF(SUMPRODUCT(--($AA$18:$AB$21=I14))&gt;0, I14, "")</f>
        <v/>
      </c>
      <c r="P14" s="64" t="str" cm="1">
        <f t="array" ref="P14">IF(SUMPRODUCT(--($AA$22:$AB$33=I14))&gt;0, I14, "")</f>
        <v>FLA</v>
      </c>
      <c r="Q14" s="64" t="str" cm="1">
        <f t="array" ref="Q14">IF(SUMPRODUCT(--($AA$34:$AB$35=I14))&gt;0, I14, "")</f>
        <v/>
      </c>
      <c r="R14" s="64" t="str" cm="1">
        <f t="array" ref="R14">IF(SUMPRODUCT(--($AA$36:$AB$50=I14))&gt;0, I14, "")</f>
        <v>FLA</v>
      </c>
      <c r="S14" s="64" t="str" cm="1">
        <f t="array" ref="S14">IF(SUMPRODUCT(--($AA$51:$AB$52=I14))&gt;0, I14, "")</f>
        <v/>
      </c>
      <c r="T14" s="72" cm="1">
        <f t="array" ref="T14">SUMPRODUCT(--(M14:S14&lt;&gt;""), --(ISTEXT(M14:S14)))</f>
        <v>3</v>
      </c>
      <c r="U14" s="2"/>
      <c r="V14" s="2">
        <v>8</v>
      </c>
      <c r="W14" s="58" t="s">
        <v>122</v>
      </c>
      <c r="X14" s="4">
        <v>45229</v>
      </c>
      <c r="Y14" s="5">
        <v>0.91666666666666663</v>
      </c>
      <c r="Z14" s="5">
        <v>0.79166666666666663</v>
      </c>
      <c r="AA14" s="38" t="s">
        <v>6</v>
      </c>
      <c r="AB14" s="38" t="s">
        <v>1</v>
      </c>
      <c r="AC14" cm="1">
        <f t="array" ref="AC14">SUMPRODUCT(--($AA$7:$AB$39="COL"), --(ISTEXT($AA$7:$AB$39)))</f>
        <v>1</v>
      </c>
      <c r="AD14" cm="1">
        <f t="array" ref="AD14">SUMPRODUCT(--($AA$7:$AB$54="COL"), --(ISTEXT($AA$7:$AB$54)))</f>
        <v>2</v>
      </c>
      <c r="AE14" t="s">
        <v>7</v>
      </c>
      <c r="AF14" t="s">
        <v>88</v>
      </c>
      <c r="AG14" s="2">
        <f>SUM('Week 1 '!AC14+'Week 2'!AC14+'Week 3'!AC14+AD14)</f>
        <v>10</v>
      </c>
      <c r="AH14" s="1">
        <f>SUM('Week 6'!AD14+'Week 5'!AD14)</f>
        <v>6</v>
      </c>
    </row>
    <row r="15" spans="8:34" ht="16.05" customHeight="1" x14ac:dyDescent="0.3">
      <c r="I15" s="65" t="s">
        <v>5</v>
      </c>
      <c r="J15" s="65" t="s">
        <v>77</v>
      </c>
      <c r="K15" s="31"/>
      <c r="L15" s="31"/>
      <c r="M15" s="64" t="str" cm="1">
        <f t="array" ref="M15">IF(SUMPRODUCT(--($AA$7:$AC$15=I15))&gt;0, I15, "")</f>
        <v>CAR</v>
      </c>
      <c r="N15" s="64" t="str" cm="1">
        <f t="array" ref="N15">IF(SUMPRODUCT(--($AA$16:$AB$17=I15))&gt;0, I15, "")</f>
        <v/>
      </c>
      <c r="O15" s="64" t="str" cm="1">
        <f t="array" ref="O15">IF(SUMPRODUCT(--($AA$18:$AB$21=I15))&gt;0, I15, "")</f>
        <v/>
      </c>
      <c r="P15" s="64" t="str" cm="1">
        <f t="array" ref="P15">IF(SUMPRODUCT(--($AA$22:$AB$33=I15))&gt;0, I15, "")</f>
        <v>CAR</v>
      </c>
      <c r="Q15" s="64" t="str" cm="1">
        <f t="array" ref="Q15">IF(SUMPRODUCT(--($AA$34:$AB$35=I15))&gt;0, I15, "")</f>
        <v/>
      </c>
      <c r="R15" s="64" t="str" cm="1">
        <f t="array" ref="R15">IF(SUMPRODUCT(--($AA$36:$AB$50=I15))&gt;0, I15, "")</f>
        <v>CAR</v>
      </c>
      <c r="S15" s="64" t="str" cm="1">
        <f t="array" ref="S15">IF(SUMPRODUCT(--($AA$51:$AB$52=I15))&gt;0, I15, "")</f>
        <v/>
      </c>
      <c r="T15" s="72" cm="1">
        <f t="array" ref="T15">SUMPRODUCT(--(M15:S15&lt;&gt;""), --(ISTEXT(M15:S15)))</f>
        <v>3</v>
      </c>
      <c r="U15" s="2"/>
      <c r="V15" s="2">
        <v>9</v>
      </c>
      <c r="W15" s="58" t="s">
        <v>122</v>
      </c>
      <c r="X15" s="4">
        <v>45229</v>
      </c>
      <c r="Y15" s="5">
        <v>0.91666666666666663</v>
      </c>
      <c r="Z15" s="5">
        <v>0.79166666666666663</v>
      </c>
      <c r="AA15" s="38" t="s">
        <v>15</v>
      </c>
      <c r="AB15" s="38" t="s">
        <v>29</v>
      </c>
      <c r="AC15" cm="1">
        <f t="array" ref="AC15">SUMPRODUCT(--($AA$7:$AB$39="CBJ"), --(ISTEXT($AA$7:$AB$39)))</f>
        <v>2</v>
      </c>
      <c r="AD15" cm="1">
        <f t="array" ref="AD15">SUMPRODUCT(--($AA$7:$AB$54="CBJ"), --(ISTEXT($AA$7:$AB$54)))</f>
        <v>3</v>
      </c>
      <c r="AE15" t="s">
        <v>8</v>
      </c>
      <c r="AF15" t="s">
        <v>89</v>
      </c>
      <c r="AG15" s="2">
        <f>SUM('Week 1 '!AC15+'Week 2'!AC15+'Week 3'!AC15+AD15)</f>
        <v>11</v>
      </c>
      <c r="AH15" s="1">
        <f>SUM('Week 6'!AD15+'Week 5'!AD15)</f>
        <v>8</v>
      </c>
    </row>
    <row r="16" spans="8:34" ht="16.05" customHeight="1" x14ac:dyDescent="0.3">
      <c r="I16" s="65" t="s">
        <v>25</v>
      </c>
      <c r="J16" s="65" t="s">
        <v>77</v>
      </c>
      <c r="K16" s="31"/>
      <c r="L16" s="31"/>
      <c r="M16" s="64" t="str" cm="1">
        <f t="array" ref="M16">IF(SUMPRODUCT(--($AA$7:$AC$15=I16))&gt;0, I16, "")</f>
        <v/>
      </c>
      <c r="N16" s="64" t="str" cm="1">
        <f t="array" ref="N16">IF(SUMPRODUCT(--($AA$16:$AB$17=I16))&gt;0, I16, "")</f>
        <v/>
      </c>
      <c r="O16" s="64" t="str" cm="1">
        <f t="array" ref="O16">IF(SUMPRODUCT(--($AA$18:$AB$21=I16))&gt;0, I16, "")</f>
        <v>STL</v>
      </c>
      <c r="P16" s="64" t="str" cm="1">
        <f t="array" ref="P16">IF(SUMPRODUCT(--($AA$22:$AB$33=I16))&gt;0, I16, "")</f>
        <v/>
      </c>
      <c r="Q16" s="64" t="str" cm="1">
        <f t="array" ref="Q16">IF(SUMPRODUCT(--($AA$34:$AB$35=I16))&gt;0, I16, "")</f>
        <v>STL</v>
      </c>
      <c r="R16" s="64" t="str" cm="1">
        <f t="array" ref="R16">IF(SUMPRODUCT(--($AA$36:$AB$50=I16))&gt;0, I16, "")</f>
        <v>STL</v>
      </c>
      <c r="S16" s="64" t="str" cm="1">
        <f t="array" ref="S16">IF(SUMPRODUCT(--($AA$51:$AB$52=I16))&gt;0, I16, "")</f>
        <v/>
      </c>
      <c r="T16" s="72" cm="1">
        <f t="array" ref="T16">SUMPRODUCT(--(M16:S16&lt;&gt;""), --(ISTEXT(M16:S16)))</f>
        <v>3</v>
      </c>
      <c r="U16" s="2"/>
      <c r="V16" s="2">
        <v>10</v>
      </c>
      <c r="W16" s="58" t="s">
        <v>116</v>
      </c>
      <c r="X16" s="4">
        <v>45230</v>
      </c>
      <c r="Y16" s="5">
        <v>0.83333333333333337</v>
      </c>
      <c r="Z16" s="5">
        <v>0.83333333333333337</v>
      </c>
      <c r="AA16" s="39" t="s">
        <v>13</v>
      </c>
      <c r="AB16" s="39" t="s">
        <v>27</v>
      </c>
      <c r="AC16" cm="1">
        <f t="array" ref="AC16">SUMPRODUCT(--($AA$7:$AB$39="DAL"), --(ISTEXT($AA$7:$AB$39)))</f>
        <v>3</v>
      </c>
      <c r="AD16" cm="1">
        <f t="array" ref="AD16">SUMPRODUCT(--($AA$7:$AB$54="DAL"), --(ISTEXT($AA$7:$AB$54)))</f>
        <v>4</v>
      </c>
      <c r="AE16" t="s">
        <v>9</v>
      </c>
      <c r="AF16" t="s">
        <v>90</v>
      </c>
      <c r="AG16" s="2">
        <f>SUM('Week 1 '!AC16+'Week 2'!AC16+'Week 3'!AC16+AD16)</f>
        <v>10</v>
      </c>
      <c r="AH16" s="1">
        <f>SUM('Week 6'!AD16+'Week 5'!AD16)</f>
        <v>6</v>
      </c>
    </row>
    <row r="17" spans="9:34" ht="16.05" customHeight="1" x14ac:dyDescent="0.3">
      <c r="I17" s="65" t="s">
        <v>5</v>
      </c>
      <c r="J17" s="65" t="s">
        <v>78</v>
      </c>
      <c r="K17" s="31"/>
      <c r="L17" s="31"/>
      <c r="M17" s="64" t="str" cm="1">
        <f t="array" ref="M17">IF(SUMPRODUCT(--($AA$7:$AC$15=I17))&gt;0, I17, "")</f>
        <v>CAR</v>
      </c>
      <c r="N17" s="64" t="str" cm="1">
        <f t="array" ref="N17">IF(SUMPRODUCT(--($AA$16:$AB$17=I17))&gt;0, I17, "")</f>
        <v/>
      </c>
      <c r="O17" s="64" t="str" cm="1">
        <f t="array" ref="O17">IF(SUMPRODUCT(--($AA$18:$AB$21=I17))&gt;0, I17, "")</f>
        <v/>
      </c>
      <c r="P17" s="64" t="str" cm="1">
        <f t="array" ref="P17">IF(SUMPRODUCT(--($AA$22:$AB$33=I17))&gt;0, I17, "")</f>
        <v>CAR</v>
      </c>
      <c r="Q17" s="64" t="str" cm="1">
        <f t="array" ref="Q17">IF(SUMPRODUCT(--($AA$34:$AB$35=I17))&gt;0, I17, "")</f>
        <v/>
      </c>
      <c r="R17" s="64" t="str" cm="1">
        <f t="array" ref="R17">IF(SUMPRODUCT(--($AA$36:$AB$50=I17))&gt;0, I17, "")</f>
        <v>CAR</v>
      </c>
      <c r="S17" s="64" t="str" cm="1">
        <f t="array" ref="S17">IF(SUMPRODUCT(--($AA$51:$AB$52=I17))&gt;0, I17, "")</f>
        <v/>
      </c>
      <c r="T17" s="72" cm="1">
        <f t="array" ref="T17">SUMPRODUCT(--(M17:S17&lt;&gt;""), --(ISTEXT(M17:S17)))</f>
        <v>3</v>
      </c>
      <c r="U17" s="2"/>
      <c r="V17" s="2">
        <v>11</v>
      </c>
      <c r="W17" s="58" t="s">
        <v>116</v>
      </c>
      <c r="X17" s="4">
        <v>45230</v>
      </c>
      <c r="Y17" s="5">
        <v>0.91666666666666663</v>
      </c>
      <c r="Z17" s="5">
        <v>0.79166666666666663</v>
      </c>
      <c r="AA17" s="39" t="s">
        <v>16</v>
      </c>
      <c r="AB17" s="39" t="s">
        <v>28</v>
      </c>
      <c r="AC17" cm="1">
        <f t="array" ref="AC17">SUMPRODUCT(--($AA$7:$AB$39="DET"), --(ISTEXT($AA$7:$AB$39)))</f>
        <v>3</v>
      </c>
      <c r="AD17" cm="1">
        <f t="array" ref="AD17">SUMPRODUCT(--($AA$7:$AB$54="DET"), --(ISTEXT($AA$7:$AB$54)))</f>
        <v>3</v>
      </c>
      <c r="AE17" t="s">
        <v>10</v>
      </c>
      <c r="AF17" t="s">
        <v>101</v>
      </c>
      <c r="AG17" s="2">
        <f>SUM('Week 1 '!AC17+'Week 2'!AC17+'Week 3'!AC17+AD17)</f>
        <v>12</v>
      </c>
      <c r="AH17" s="1">
        <f>SUM('Week 6'!AD17+'Week 5'!AD17)</f>
        <v>5</v>
      </c>
    </row>
    <row r="18" spans="9:34" ht="16.05" customHeight="1" x14ac:dyDescent="0.3">
      <c r="I18" s="65" t="s">
        <v>2</v>
      </c>
      <c r="J18" s="65" t="s">
        <v>78</v>
      </c>
      <c r="K18" s="31"/>
      <c r="L18" s="31"/>
      <c r="M18" s="64" t="str" cm="1">
        <f t="array" ref="M18">IF(SUMPRODUCT(--($AA$7:$AC$15=I18))&gt;0, I18, "")</f>
        <v>BOS</v>
      </c>
      <c r="N18" s="64" t="str" cm="1">
        <f t="array" ref="N18">IF(SUMPRODUCT(--($AA$16:$AB$17=I18))&gt;0, I18, "")</f>
        <v/>
      </c>
      <c r="O18" s="64" t="str" cm="1">
        <f t="array" ref="O18">IF(SUMPRODUCT(--($AA$18:$AB$21=I18))&gt;0, I18, "")</f>
        <v/>
      </c>
      <c r="P18" s="64" t="str" cm="1">
        <f t="array" ref="P18">IF(SUMPRODUCT(--($AA$22:$AB$33=I18))&gt;0, I18, "")</f>
        <v>BOS</v>
      </c>
      <c r="Q18" s="64" t="str" cm="1">
        <f t="array" ref="Q18">IF(SUMPRODUCT(--($AA$34:$AB$35=I18))&gt;0, I18, "")</f>
        <v/>
      </c>
      <c r="R18" s="64" t="str" cm="1">
        <f t="array" ref="R18">IF(SUMPRODUCT(--($AA$36:$AB$50=I18))&gt;0, I18, "")</f>
        <v>BOS</v>
      </c>
      <c r="S18" s="64" t="str" cm="1">
        <f t="array" ref="S18">IF(SUMPRODUCT(--($AA$51:$AB$52=I18))&gt;0, I18, "")</f>
        <v/>
      </c>
      <c r="T18" s="72" cm="1">
        <f t="array" ref="T18">SUMPRODUCT(--(M18:S18&lt;&gt;""), --(ISTEXT(M18:S18)))</f>
        <v>3</v>
      </c>
      <c r="U18" s="2"/>
      <c r="V18" s="2">
        <v>12</v>
      </c>
      <c r="W18" s="58" t="s">
        <v>117</v>
      </c>
      <c r="X18" s="4">
        <v>45231</v>
      </c>
      <c r="Y18" s="5">
        <v>0.79166666666666663</v>
      </c>
      <c r="Z18" s="5">
        <v>0.79166666666666663</v>
      </c>
      <c r="AA18" s="40" t="s">
        <v>3</v>
      </c>
      <c r="AB18" s="40" t="s">
        <v>21</v>
      </c>
      <c r="AC18" cm="1">
        <f t="array" ref="AC18">SUMPRODUCT(--($AA$7:$AB$39="EDM"), --(ISTEXT($AA$7:$AB$39)))</f>
        <v>2</v>
      </c>
      <c r="AD18" cm="1">
        <f t="array" ref="AD18">SUMPRODUCT(--($AA$7:$AB$54="EDM"), --(ISTEXT($AA$7:$AB$54)))</f>
        <v>2</v>
      </c>
      <c r="AE18" t="s">
        <v>11</v>
      </c>
      <c r="AF18" t="s">
        <v>91</v>
      </c>
      <c r="AG18" s="2">
        <f>SUM('Week 1 '!AC18+'Week 2'!AC18+'Week 3'!AC18+AD18)</f>
        <v>10</v>
      </c>
      <c r="AH18" s="1">
        <f>SUM('Week 6'!AD18+'Week 5'!AD18)</f>
        <v>6</v>
      </c>
    </row>
    <row r="19" spans="9:34" ht="16.05" customHeight="1" x14ac:dyDescent="0.3">
      <c r="I19" s="65" t="s">
        <v>27</v>
      </c>
      <c r="J19" s="65" t="s">
        <v>79</v>
      </c>
      <c r="K19" s="31"/>
      <c r="L19" s="31"/>
      <c r="M19" s="64" t="str" cm="1">
        <f t="array" ref="M19">IF(SUMPRODUCT(--($AA$7:$AC$15=I19))&gt;0, I19, "")</f>
        <v/>
      </c>
      <c r="N19" s="64" t="str" cm="1">
        <f t="array" ref="N19">IF(SUMPRODUCT(--($AA$16:$AB$17=I19))&gt;0, I19, "")</f>
        <v>TOR</v>
      </c>
      <c r="O19" s="64" t="str" cm="1">
        <f t="array" ref="O19">IF(SUMPRODUCT(--($AA$18:$AB$21=I19))&gt;0, I19, "")</f>
        <v/>
      </c>
      <c r="P19" s="64" t="str" cm="1">
        <f t="array" ref="P19">IF(SUMPRODUCT(--($AA$22:$AB$33=I19))&gt;0, I19, "")</f>
        <v>TOR</v>
      </c>
      <c r="Q19" s="64" t="str" cm="1">
        <f t="array" ref="Q19">IF(SUMPRODUCT(--($AA$34:$AB$35=I19))&gt;0, I19, "")</f>
        <v/>
      </c>
      <c r="R19" s="64" t="str" cm="1">
        <f t="array" ref="R19">IF(SUMPRODUCT(--($AA$36:$AB$50=I19))&gt;0, I19, "")</f>
        <v>TOR</v>
      </c>
      <c r="S19" s="64" t="str" cm="1">
        <f t="array" ref="S19">IF(SUMPRODUCT(--($AA$51:$AB$52=I19))&gt;0, I19, "")</f>
        <v/>
      </c>
      <c r="T19" s="72" cm="1">
        <f t="array" ref="T19">SUMPRODUCT(--(M19:S19&lt;&gt;""), --(ISTEXT(M19:S19)))</f>
        <v>3</v>
      </c>
      <c r="U19" s="2"/>
      <c r="V19" s="2">
        <v>13</v>
      </c>
      <c r="W19" s="58" t="s">
        <v>117</v>
      </c>
      <c r="X19" s="4">
        <v>45231</v>
      </c>
      <c r="Y19" s="5">
        <v>0.85416666666666663</v>
      </c>
      <c r="Z19" s="5">
        <v>0.77083333333333337</v>
      </c>
      <c r="AA19" s="40" t="s">
        <v>9</v>
      </c>
      <c r="AB19" s="40" t="s">
        <v>4</v>
      </c>
      <c r="AC19" cm="1">
        <f t="array" ref="AC19">SUMPRODUCT(--($AA$7:$AB$39="FLA"), --(ISTEXT($AA$7:$AB$39)))</f>
        <v>2</v>
      </c>
      <c r="AD19" cm="1">
        <f t="array" ref="AD19">SUMPRODUCT(--($AA$7:$AB$54="FLA"), --(ISTEXT($AA$7:$AB$54)))</f>
        <v>3</v>
      </c>
      <c r="AE19" t="s">
        <v>12</v>
      </c>
      <c r="AF19" t="s">
        <v>92</v>
      </c>
      <c r="AG19" s="2">
        <f>SUM('Week 1 '!AC19+'Week 2'!AC19+'Week 3'!AC19+AD19)</f>
        <v>11</v>
      </c>
      <c r="AH19" s="1">
        <f>SUM('Week 6'!AD19+'Week 5'!AD19)</f>
        <v>7</v>
      </c>
    </row>
    <row r="20" spans="9:34" ht="16.05" customHeight="1" thickBot="1" x14ac:dyDescent="0.35">
      <c r="I20" s="65" t="s">
        <v>29</v>
      </c>
      <c r="J20" s="65" t="s">
        <v>79</v>
      </c>
      <c r="K20" s="31"/>
      <c r="L20" s="31"/>
      <c r="M20" s="80" t="str" cm="1">
        <f t="array" ref="M20">IF(SUMPRODUCT(--($AA$7:$AC$15=I20))&gt;0, I20, "")</f>
        <v>VGK</v>
      </c>
      <c r="N20" s="80" t="str" cm="1">
        <f t="array" ref="N20">IF(SUMPRODUCT(--($AA$16:$AB$17=I20))&gt;0, I20, "")</f>
        <v/>
      </c>
      <c r="O20" s="80" t="str" cm="1">
        <f t="array" ref="O20">IF(SUMPRODUCT(--($AA$18:$AB$21=I20))&gt;0, I20, "")</f>
        <v/>
      </c>
      <c r="P20" s="80" t="str" cm="1">
        <f t="array" ref="P20">IF(SUMPRODUCT(--($AA$22:$AB$33=I20))&gt;0, I20, "")</f>
        <v>VGK</v>
      </c>
      <c r="Q20" s="80" t="str" cm="1">
        <f t="array" ref="Q20">IF(SUMPRODUCT(--($AA$34:$AB$35=I20))&gt;0, I20, "")</f>
        <v/>
      </c>
      <c r="R20" s="80" t="str" cm="1">
        <f t="array" ref="R20">IF(SUMPRODUCT(--($AA$36:$AB$50=I20))&gt;0, I20, "")</f>
        <v>VGK</v>
      </c>
      <c r="S20" s="80" t="str" cm="1">
        <f t="array" ref="S20">IF(SUMPRODUCT(--($AA$51:$AB$52=I20))&gt;0, I20, "")</f>
        <v>VGK</v>
      </c>
      <c r="T20" s="73" cm="1">
        <f t="array" ref="T20">SUMPRODUCT(--(M20:S20&lt;&gt;""), --(ISTEXT(M20:S20)))</f>
        <v>4</v>
      </c>
      <c r="U20" s="2"/>
      <c r="V20" s="2">
        <v>14</v>
      </c>
      <c r="W20" s="58" t="s">
        <v>117</v>
      </c>
      <c r="X20" s="4">
        <v>45231</v>
      </c>
      <c r="Y20" s="5">
        <v>0.89583333333333337</v>
      </c>
      <c r="Z20" s="5">
        <v>0.8125</v>
      </c>
      <c r="AA20" s="40" t="s">
        <v>25</v>
      </c>
      <c r="AB20" s="40" t="s">
        <v>7</v>
      </c>
      <c r="AC20" cm="1">
        <f t="array" ref="AC20">SUMPRODUCT(--($AA$7:$AB$39="LAK"), --(ISTEXT($AA$7:$AB$39)))</f>
        <v>2</v>
      </c>
      <c r="AD20" cm="1">
        <f t="array" ref="AD20">SUMPRODUCT(--($AA$7:$AB$54="LAK"), --(ISTEXT($AA$7:$AB$54)))</f>
        <v>3</v>
      </c>
      <c r="AE20" t="s">
        <v>13</v>
      </c>
      <c r="AF20" t="s">
        <v>93</v>
      </c>
      <c r="AG20" s="2">
        <f>SUM('Week 1 '!AC20+'Week 2'!AC20+'Week 3'!AC20+AD20)</f>
        <v>11</v>
      </c>
      <c r="AH20" s="1">
        <f>SUM('Week 6'!AD20+'Week 5'!AD20)</f>
        <v>5</v>
      </c>
    </row>
    <row r="21" spans="9:34" ht="16.05" customHeight="1" x14ac:dyDescent="0.3">
      <c r="I21" t="s">
        <v>3</v>
      </c>
      <c r="J21" s="63" t="s">
        <v>79</v>
      </c>
      <c r="K21" s="31"/>
      <c r="L21" s="31"/>
      <c r="M21" s="83" t="str" cm="1">
        <f t="array" ref="M21">IF(SUMPRODUCT(--($AA$7:$AC$15=I21))&gt;0, I21, "")</f>
        <v/>
      </c>
      <c r="N21" s="83" t="str" cm="1">
        <f t="array" ref="N21">IF(SUMPRODUCT(--($AA$16:$AB$17=I21))&gt;0, I21, "")</f>
        <v/>
      </c>
      <c r="O21" s="83" t="str" cm="1">
        <f t="array" ref="O21">IF(SUMPRODUCT(--($AA$18:$AB$21=I21))&gt;0, I21, "")</f>
        <v>BUF</v>
      </c>
      <c r="P21" s="83" t="str" cm="1">
        <f t="array" ref="P21">IF(SUMPRODUCT(--($AA$22:$AB$33=I21))&gt;0, I21, "")</f>
        <v/>
      </c>
      <c r="Q21" s="83" t="str" cm="1">
        <f t="array" ref="Q21">IF(SUMPRODUCT(--($AA$34:$AB$35=I21))&gt;0, I21, "")</f>
        <v>BUF</v>
      </c>
      <c r="R21" s="83" t="str" cm="1">
        <f t="array" ref="R21">IF(SUMPRODUCT(--($AA$36:$AB$50=I21))&gt;0, I21, "")</f>
        <v>BUF</v>
      </c>
      <c r="S21" s="83" t="str" cm="1">
        <f t="array" ref="S21">IF(SUMPRODUCT(--($AA$51:$AB$52=I21))&gt;0, I21, "")</f>
        <v/>
      </c>
      <c r="T21" s="52" cm="1">
        <f t="array" ref="T21">SUMPRODUCT(--(M21:S21&lt;&gt;""), --(ISTEXT(M21:S21)))</f>
        <v>3</v>
      </c>
      <c r="U21" s="2"/>
      <c r="V21" s="2">
        <v>15</v>
      </c>
      <c r="W21" s="58" t="s">
        <v>117</v>
      </c>
      <c r="X21" s="4">
        <v>45231</v>
      </c>
      <c r="Y21" s="5">
        <v>0.91666666666666663</v>
      </c>
      <c r="Z21" s="5">
        <v>0.79166666666666663</v>
      </c>
      <c r="AA21" s="40" t="s">
        <v>1</v>
      </c>
      <c r="AB21" s="40" t="s">
        <v>0</v>
      </c>
      <c r="AC21" cm="1">
        <f t="array" ref="AC21">SUMPRODUCT(--($AA$7:$AB$39="MIN"), --(ISTEXT($AA$7:$AB$39)))</f>
        <v>1</v>
      </c>
      <c r="AD21" cm="1">
        <f t="array" ref="AD21">SUMPRODUCT(--($AA$7:$AB$54="MIN"), --(ISTEXT($AA$7:$AB$54)))</f>
        <v>2</v>
      </c>
      <c r="AE21" t="s">
        <v>14</v>
      </c>
      <c r="AF21" t="s">
        <v>94</v>
      </c>
      <c r="AG21" s="2">
        <f>SUM('Week 1 '!AC21+'Week 2'!AC21+'Week 3'!AC21+AD21)</f>
        <v>12</v>
      </c>
      <c r="AH21" s="1">
        <f>SUM('Week 6'!AD21+'Week 5'!AD21)</f>
        <v>6</v>
      </c>
    </row>
    <row r="22" spans="9:34" ht="16.05" customHeight="1" x14ac:dyDescent="0.3">
      <c r="I22" t="s">
        <v>4</v>
      </c>
      <c r="J22" s="63" t="s">
        <v>79</v>
      </c>
      <c r="K22" s="31"/>
      <c r="L22" s="31"/>
      <c r="M22" s="83" t="str" cm="1">
        <f t="array" ref="M22">IF(SUMPRODUCT(--($AA$7:$AC$15=I22))&gt;0, I22, "")</f>
        <v/>
      </c>
      <c r="N22" s="83" t="str" cm="1">
        <f t="array" ref="N22">IF(SUMPRODUCT(--($AA$16:$AB$17=I22))&gt;0, I22, "")</f>
        <v/>
      </c>
      <c r="O22" s="83" t="str" cm="1">
        <f t="array" ref="O22">IF(SUMPRODUCT(--($AA$18:$AB$21=I22))&gt;0, I22, "")</f>
        <v>CGY</v>
      </c>
      <c r="P22" s="83" t="str" cm="1">
        <f t="array" ref="P22">IF(SUMPRODUCT(--($AA$22:$AB$33=I22))&gt;0, I22, "")</f>
        <v/>
      </c>
      <c r="Q22" s="83" t="str" cm="1">
        <f t="array" ref="Q22">IF(SUMPRODUCT(--($AA$34:$AB$35=I22))&gt;0, I22, "")</f>
        <v/>
      </c>
      <c r="R22" s="83" t="str" cm="1">
        <f t="array" ref="R22">IF(SUMPRODUCT(--($AA$36:$AB$50=I22))&gt;0, I22, "")</f>
        <v>CGY</v>
      </c>
      <c r="S22" s="83" t="str" cm="1">
        <f t="array" ref="S22">IF(SUMPRODUCT(--($AA$51:$AB$52=I22))&gt;0, I22, "")</f>
        <v/>
      </c>
      <c r="T22" s="52" cm="1">
        <f t="array" ref="T22">SUMPRODUCT(--(M22:S22&lt;&gt;""), --(ISTEXT(M22:S22)))</f>
        <v>2</v>
      </c>
      <c r="U22" s="2"/>
      <c r="V22" s="2">
        <v>16</v>
      </c>
      <c r="W22" s="58" t="s">
        <v>118</v>
      </c>
      <c r="X22" s="4">
        <v>45232</v>
      </c>
      <c r="Y22" s="5">
        <v>0.79166666666666663</v>
      </c>
      <c r="Z22" s="5">
        <v>0.79166666666666663</v>
      </c>
      <c r="AA22" s="29" t="s">
        <v>27</v>
      </c>
      <c r="AB22" s="29" t="s">
        <v>2</v>
      </c>
      <c r="AC22" cm="1">
        <f t="array" ref="AC22">SUMPRODUCT(--($AA$7:$AB$39="MTL"), --(ISTEXT($AA$7:$AB$39)))</f>
        <v>2</v>
      </c>
      <c r="AD22" cm="1">
        <f t="array" ref="AD22">SUMPRODUCT(--($AA$7:$AB$54="MTL"), --(ISTEXT($AA$7:$AB$54)))</f>
        <v>3</v>
      </c>
      <c r="AE22" t="s">
        <v>15</v>
      </c>
      <c r="AF22" t="s">
        <v>95</v>
      </c>
      <c r="AG22" s="2">
        <f>SUM('Week 1 '!AC22+'Week 2'!AC22+'Week 3'!AC22+AD22)</f>
        <v>11</v>
      </c>
      <c r="AH22" s="1">
        <f>SUM('Week 6'!AD22+'Week 5'!AD22)</f>
        <v>7</v>
      </c>
    </row>
    <row r="23" spans="9:34" ht="16.05" customHeight="1" x14ac:dyDescent="0.3">
      <c r="I23" t="s">
        <v>25</v>
      </c>
      <c r="J23" s="63" t="s">
        <v>80</v>
      </c>
      <c r="K23" s="31"/>
      <c r="L23" s="31"/>
      <c r="M23" s="83" t="str" cm="1">
        <f t="array" ref="M23">IF(SUMPRODUCT(--($AA$7:$AC$15=I23))&gt;0, I23, "")</f>
        <v/>
      </c>
      <c r="N23" s="83" t="str" cm="1">
        <f t="array" ref="N23">IF(SUMPRODUCT(--($AA$16:$AB$17=I23))&gt;0, I23, "")</f>
        <v/>
      </c>
      <c r="O23" s="83" t="str" cm="1">
        <f t="array" ref="O23">IF(SUMPRODUCT(--($AA$18:$AB$21=I23))&gt;0, I23, "")</f>
        <v>STL</v>
      </c>
      <c r="P23" s="83" t="str" cm="1">
        <f t="array" ref="P23">IF(SUMPRODUCT(--($AA$22:$AB$33=I23))&gt;0, I23, "")</f>
        <v/>
      </c>
      <c r="Q23" s="83" t="str" cm="1">
        <f t="array" ref="Q23">IF(SUMPRODUCT(--($AA$34:$AB$35=I23))&gt;0, I23, "")</f>
        <v>STL</v>
      </c>
      <c r="R23" s="83" t="str" cm="1">
        <f t="array" ref="R23">IF(SUMPRODUCT(--($AA$36:$AB$50=I23))&gt;0, I23, "")</f>
        <v>STL</v>
      </c>
      <c r="S23" s="83" t="str" cm="1">
        <f t="array" ref="S23">IF(SUMPRODUCT(--($AA$51:$AB$52=I23))&gt;0, I23, "")</f>
        <v/>
      </c>
      <c r="T23" s="52" cm="1">
        <f t="array" ref="T23">SUMPRODUCT(--(M23:S23&lt;&gt;""), --(ISTEXT(M23:S23)))</f>
        <v>3</v>
      </c>
      <c r="U23" s="2"/>
      <c r="V23" s="2">
        <v>17</v>
      </c>
      <c r="W23" s="58" t="s">
        <v>118</v>
      </c>
      <c r="X23" s="4">
        <v>45232</v>
      </c>
      <c r="Y23" s="5">
        <v>0.79166666666666663</v>
      </c>
      <c r="Z23" s="5">
        <v>0.79166666666666663</v>
      </c>
      <c r="AA23" s="29" t="s">
        <v>26</v>
      </c>
      <c r="AB23" s="29" t="s">
        <v>8</v>
      </c>
      <c r="AC23" cm="1">
        <f t="array" ref="AC23">SUMPRODUCT(--($AA$7:$AB$39="NSH"), --(ISTEXT($AA$7:$AB$39)))</f>
        <v>3</v>
      </c>
      <c r="AD23" cm="1">
        <f t="array" ref="AD23">SUMPRODUCT(--($AA$7:$AB$54="NSH"), --(ISTEXT($AA$7:$AB$54)))</f>
        <v>3</v>
      </c>
      <c r="AE23" t="s">
        <v>16</v>
      </c>
      <c r="AF23" t="s">
        <v>97</v>
      </c>
      <c r="AG23" s="2">
        <f>SUM('Week 1 '!AC23+'Week 2'!AC23+'Week 3'!AC23+AD23)</f>
        <v>11</v>
      </c>
      <c r="AH23" s="1">
        <f>SUM('Week 6'!AD23+'Week 5'!AD23)</f>
        <v>5</v>
      </c>
    </row>
    <row r="24" spans="9:34" ht="16.05" customHeight="1" x14ac:dyDescent="0.3">
      <c r="I24" t="s">
        <v>28</v>
      </c>
      <c r="J24" s="63" t="s">
        <v>80</v>
      </c>
      <c r="K24" s="31"/>
      <c r="L24" s="31"/>
      <c r="M24" s="83" t="str" cm="1">
        <f t="array" ref="M24">IF(SUMPRODUCT(--($AA$7:$AC$15=I24))&gt;0, I24, "")</f>
        <v/>
      </c>
      <c r="N24" s="83" t="str" cm="1">
        <f t="array" ref="N24">IF(SUMPRODUCT(--($AA$16:$AB$17=I24))&gt;0, I24, "")</f>
        <v>VAN</v>
      </c>
      <c r="O24" s="83" t="str" cm="1">
        <f t="array" ref="O24">IF(SUMPRODUCT(--($AA$18:$AB$21=I24))&gt;0, I24, "")</f>
        <v/>
      </c>
      <c r="P24" s="83" t="str" cm="1">
        <f t="array" ref="P24">IF(SUMPRODUCT(--($AA$22:$AB$33=I24))&gt;0, I24, "")</f>
        <v>VAN</v>
      </c>
      <c r="Q24" s="83" t="str" cm="1">
        <f t="array" ref="Q24">IF(SUMPRODUCT(--($AA$34:$AB$35=I24))&gt;0, I24, "")</f>
        <v/>
      </c>
      <c r="R24" s="83" t="str" cm="1">
        <f t="array" ref="R24">IF(SUMPRODUCT(--($AA$36:$AB$50=I24))&gt;0, I24, "")</f>
        <v>VAN</v>
      </c>
      <c r="S24" s="83" t="str" cm="1">
        <f t="array" ref="S24">IF(SUMPRODUCT(--($AA$51:$AB$52=I24))&gt;0, I24, "")</f>
        <v/>
      </c>
      <c r="T24" s="52" cm="1">
        <f t="array" ref="T24">SUMPRODUCT(--(M24:S24&lt;&gt;""), --(ISTEXT(M24:S24)))</f>
        <v>3</v>
      </c>
      <c r="U24" s="2"/>
      <c r="V24" s="2">
        <v>18</v>
      </c>
      <c r="W24" s="58" t="s">
        <v>118</v>
      </c>
      <c r="X24" s="4">
        <v>45232</v>
      </c>
      <c r="Y24" s="5">
        <v>0.79166666666666663</v>
      </c>
      <c r="Z24" s="5">
        <v>0.79166666666666663</v>
      </c>
      <c r="AA24" s="29" t="s">
        <v>12</v>
      </c>
      <c r="AB24" s="29" t="s">
        <v>10</v>
      </c>
      <c r="AC24" cm="1">
        <f t="array" ref="AC24">SUMPRODUCT(--($AA$7:$AB$39="NJD"), --(ISTEXT($AA$7:$AB$39)))</f>
        <v>2</v>
      </c>
      <c r="AD24" cm="1">
        <f t="array" ref="AD24">SUMPRODUCT(--($AA$7:$AB$54="NJD"), --(ISTEXT($AA$7:$AB$54)))</f>
        <v>3</v>
      </c>
      <c r="AE24" t="s">
        <v>17</v>
      </c>
      <c r="AF24" t="s">
        <v>96</v>
      </c>
      <c r="AG24" s="2">
        <f>SUM('Week 1 '!AC24+'Week 2'!AC24+'Week 3'!AC24+AD24)</f>
        <v>11</v>
      </c>
      <c r="AH24" s="1">
        <f>SUM('Week 6'!AD24+'Week 5'!AD24)</f>
        <v>5</v>
      </c>
    </row>
    <row r="25" spans="9:34" ht="16.05" customHeight="1" x14ac:dyDescent="0.3">
      <c r="I25" t="s">
        <v>27</v>
      </c>
      <c r="J25" s="63" t="s">
        <v>80</v>
      </c>
      <c r="K25" s="31"/>
      <c r="L25" s="31"/>
      <c r="M25" s="83" t="str" cm="1">
        <f t="array" ref="M25">IF(SUMPRODUCT(--($AA$7:$AC$15=I25))&gt;0, I25, "")</f>
        <v/>
      </c>
      <c r="N25" s="83" t="str" cm="1">
        <f t="array" ref="N25">IF(SUMPRODUCT(--($AA$16:$AB$17=I25))&gt;0, I25, "")</f>
        <v>TOR</v>
      </c>
      <c r="O25" s="83" t="str" cm="1">
        <f t="array" ref="O25">IF(SUMPRODUCT(--($AA$18:$AB$21=I25))&gt;0, I25, "")</f>
        <v/>
      </c>
      <c r="P25" s="83" t="str" cm="1">
        <f t="array" ref="P25">IF(SUMPRODUCT(--($AA$22:$AB$33=I25))&gt;0, I25, "")</f>
        <v>TOR</v>
      </c>
      <c r="Q25" s="83" t="str" cm="1">
        <f t="array" ref="Q25">IF(SUMPRODUCT(--($AA$34:$AB$35=I25))&gt;0, I25, "")</f>
        <v/>
      </c>
      <c r="R25" s="83" t="str" cm="1">
        <f t="array" ref="R25">IF(SUMPRODUCT(--($AA$36:$AB$50=I25))&gt;0, I25, "")</f>
        <v>TOR</v>
      </c>
      <c r="S25" s="83" t="str" cm="1">
        <f t="array" ref="S25">IF(SUMPRODUCT(--($AA$51:$AB$52=I25))&gt;0, I25, "")</f>
        <v/>
      </c>
      <c r="T25" s="52" cm="1">
        <f t="array" ref="T25">SUMPRODUCT(--(M25:S25&lt;&gt;""), --(ISTEXT(M25:S25)))</f>
        <v>3</v>
      </c>
      <c r="U25" s="2"/>
      <c r="V25" s="2">
        <v>19</v>
      </c>
      <c r="W25" s="58" t="s">
        <v>118</v>
      </c>
      <c r="X25" s="4">
        <v>45232</v>
      </c>
      <c r="Y25" s="5">
        <v>0.79166666666666663</v>
      </c>
      <c r="Z25" s="5">
        <v>0.79166666666666663</v>
      </c>
      <c r="AA25" s="29" t="s">
        <v>5</v>
      </c>
      <c r="AB25" s="29" t="s">
        <v>19</v>
      </c>
      <c r="AC25" cm="1">
        <f t="array" ref="AC25">SUMPRODUCT(--($AA$7:$AB$39="NYI"), --(ISTEXT($AA$7:$AB$39)))</f>
        <v>2</v>
      </c>
      <c r="AD25" cm="1">
        <f t="array" ref="AD25">SUMPRODUCT(--($AA$7:$AB$54="NYI"), --(ISTEXT($AA$7:$AB$54)))</f>
        <v>3</v>
      </c>
      <c r="AE25" t="s">
        <v>18</v>
      </c>
      <c r="AF25" t="s">
        <v>98</v>
      </c>
      <c r="AG25" s="2">
        <f>SUM('Week 1 '!AC25+'Week 2'!AC25+'Week 3'!AC25+AD25)</f>
        <v>10</v>
      </c>
      <c r="AH25" s="1">
        <f>SUM('Week 6'!AD25+'Week 5'!AD25)</f>
        <v>7</v>
      </c>
    </row>
    <row r="26" spans="9:34" ht="16.05" customHeight="1" thickBot="1" x14ac:dyDescent="0.35">
      <c r="I26" t="s">
        <v>24</v>
      </c>
      <c r="J26" s="63" t="s">
        <v>80</v>
      </c>
      <c r="K26" s="31"/>
      <c r="L26" s="31"/>
      <c r="M26" s="83" t="str" cm="1">
        <f t="array" ref="M26">IF(SUMPRODUCT(--($AA$7:$AC$15=I26))&gt;0, I26, "")</f>
        <v>SEA</v>
      </c>
      <c r="N26" s="83" t="str" cm="1">
        <f t="array" ref="N26">IF(SUMPRODUCT(--($AA$16:$AB$17=I26))&gt;0, I26, "")</f>
        <v/>
      </c>
      <c r="O26" s="83" t="str" cm="1">
        <f t="array" ref="O26">IF(SUMPRODUCT(--($AA$18:$AB$21=I26))&gt;0, I26, "")</f>
        <v/>
      </c>
      <c r="P26" s="83" t="str" cm="1">
        <f t="array" ref="P26">IF(SUMPRODUCT(--($AA$22:$AB$33=I26))&gt;0, I26, "")</f>
        <v>SEA</v>
      </c>
      <c r="Q26" s="83" t="str" cm="1">
        <f t="array" ref="Q26">IF(SUMPRODUCT(--($AA$34:$AB$35=I26))&gt;0, I26, "")</f>
        <v/>
      </c>
      <c r="R26" s="83" t="str" cm="1">
        <f t="array" ref="R26">IF(SUMPRODUCT(--($AA$36:$AB$50=I26))&gt;0, I26, "")</f>
        <v>SEA</v>
      </c>
      <c r="S26" s="83" t="str" cm="1">
        <f t="array" ref="S26">IF(SUMPRODUCT(--($AA$51:$AB$52=I26))&gt;0, I26, "")</f>
        <v/>
      </c>
      <c r="T26" s="52" cm="1">
        <f t="array" ref="T26">SUMPRODUCT(--(M26:S26&lt;&gt;""), --(ISTEXT(M26:S26)))</f>
        <v>3</v>
      </c>
      <c r="U26" s="2"/>
      <c r="V26" s="2">
        <v>20</v>
      </c>
      <c r="W26" s="58" t="s">
        <v>118</v>
      </c>
      <c r="X26" s="4">
        <v>45232</v>
      </c>
      <c r="Y26" s="5">
        <v>0.79166666666666663</v>
      </c>
      <c r="Z26" s="5">
        <v>0.79166666666666663</v>
      </c>
      <c r="AA26" s="29" t="s">
        <v>13</v>
      </c>
      <c r="AB26" s="29" t="s">
        <v>20</v>
      </c>
      <c r="AC26" cm="1">
        <f t="array" ref="AC26">SUMPRODUCT(--($AA$7:$AB$39="NYR"), --(ISTEXT($AA$7:$AB$39)))</f>
        <v>2</v>
      </c>
      <c r="AD26" cm="1">
        <f t="array" ref="AD26">SUMPRODUCT(--($AA$7:$AB$54="NYR"), --(ISTEXT($AA$7:$AB$54)))</f>
        <v>3</v>
      </c>
      <c r="AE26" t="s">
        <v>19</v>
      </c>
      <c r="AF26" t="s">
        <v>99</v>
      </c>
      <c r="AG26" s="2">
        <f>SUM('Week 1 '!AC26+'Week 2'!AC26+'Week 3'!AC26+AD26)</f>
        <v>11</v>
      </c>
      <c r="AH26" s="1">
        <f>SUM('Week 6'!AD26+'Week 5'!AD26)</f>
        <v>4</v>
      </c>
    </row>
    <row r="27" spans="9:34" ht="16.05" customHeight="1" thickBot="1" x14ac:dyDescent="0.35">
      <c r="I27" t="s">
        <v>1</v>
      </c>
      <c r="J27" s="63" t="s">
        <v>114</v>
      </c>
      <c r="K27" s="31"/>
      <c r="L27" s="31"/>
      <c r="M27" s="83" t="str" cm="1">
        <f t="array" ref="M27">IF(SUMPRODUCT(--($AA$7:$AC$15=I27))&gt;0, I27, "")</f>
        <v>ARI</v>
      </c>
      <c r="N27" s="83" t="str" cm="1">
        <f t="array" ref="N27">IF(SUMPRODUCT(--($AA$16:$AB$17=I27))&gt;0, I27, "")</f>
        <v/>
      </c>
      <c r="O27" s="83" t="str" cm="1">
        <f t="array" ref="O27">IF(SUMPRODUCT(--($AA$18:$AB$21=I27))&gt;0, I27, "")</f>
        <v>ARI</v>
      </c>
      <c r="P27" s="83" t="str" cm="1">
        <f t="array" ref="P27">IF(SUMPRODUCT(--($AA$22:$AB$33=I27))&gt;0, I27, "")</f>
        <v>ARI</v>
      </c>
      <c r="Q27" s="83" t="str" cm="1">
        <f t="array" ref="Q27">IF(SUMPRODUCT(--($AA$34:$AB$35=I27))&gt;0, I27, "")</f>
        <v/>
      </c>
      <c r="R27" s="83" t="str" cm="1">
        <f t="array" ref="R27">IF(SUMPRODUCT(--($AA$36:$AB$50=I27))&gt;0, I27, "")</f>
        <v>ARI</v>
      </c>
      <c r="S27" s="83" t="str" cm="1">
        <f t="array" ref="S27">IF(SUMPRODUCT(--($AA$51:$AB$52=I27))&gt;0, I27, "")</f>
        <v/>
      </c>
      <c r="T27" s="62">
        <f>SUM(T7:T20)</f>
        <v>43</v>
      </c>
      <c r="U27" s="2"/>
      <c r="V27" s="2">
        <v>21</v>
      </c>
      <c r="W27" s="58" t="s">
        <v>118</v>
      </c>
      <c r="X27" s="4">
        <v>45232</v>
      </c>
      <c r="Y27" s="5">
        <v>0.79166666666666663</v>
      </c>
      <c r="Z27" s="5">
        <v>0.79166666666666663</v>
      </c>
      <c r="AA27" s="29" t="s">
        <v>18</v>
      </c>
      <c r="AB27" s="29" t="s">
        <v>30</v>
      </c>
      <c r="AC27" cm="1">
        <f t="array" ref="AC27">SUMPRODUCT(--($AA$7:$AB$39="OTT"), --(ISTEXT($AA$7:$AB$39)))</f>
        <v>2</v>
      </c>
      <c r="AD27" cm="1">
        <f t="array" ref="AD27">SUMPRODUCT(--($AA$7:$AB$54="OTT"), --(ISTEXT($AA$7:$AB$54)))</f>
        <v>2</v>
      </c>
      <c r="AE27" t="s">
        <v>20</v>
      </c>
      <c r="AF27" t="s">
        <v>100</v>
      </c>
      <c r="AG27" s="2">
        <f>SUM('Week 1 '!AC27+'Week 2'!AC27+'Week 3'!AC27+AD27)</f>
        <v>10</v>
      </c>
      <c r="AH27" s="1">
        <f>SUM('Week 6'!AD27+'Week 5'!AD27)</f>
        <v>5</v>
      </c>
    </row>
    <row r="28" spans="9:34" ht="16.05" customHeight="1" x14ac:dyDescent="0.3">
      <c r="I28" t="s">
        <v>5</v>
      </c>
      <c r="J28" s="63" t="s">
        <v>114</v>
      </c>
      <c r="K28" s="31"/>
      <c r="L28" s="31"/>
      <c r="M28" s="83" t="str" cm="1">
        <f t="array" ref="M28">IF(SUMPRODUCT(--($AA$7:$AC$15=I28))&gt;0, I28, "")</f>
        <v>CAR</v>
      </c>
      <c r="N28" s="83" t="str" cm="1">
        <f t="array" ref="N28">IF(SUMPRODUCT(--($AA$16:$AB$17=I28))&gt;0, I28, "")</f>
        <v/>
      </c>
      <c r="O28" s="83" t="str" cm="1">
        <f t="array" ref="O28">IF(SUMPRODUCT(--($AA$18:$AB$21=I28))&gt;0, I28, "")</f>
        <v/>
      </c>
      <c r="P28" s="83" t="str" cm="1">
        <f t="array" ref="P28">IF(SUMPRODUCT(--($AA$22:$AB$33=I28))&gt;0, I28, "")</f>
        <v>CAR</v>
      </c>
      <c r="Q28" s="83" t="str" cm="1">
        <f t="array" ref="Q28">IF(SUMPRODUCT(--($AA$34:$AB$35=I28))&gt;0, I28, "")</f>
        <v/>
      </c>
      <c r="R28" s="83" t="str" cm="1">
        <f t="array" ref="R28">IF(SUMPRODUCT(--($AA$36:$AB$50=I28))&gt;0, I28, "")</f>
        <v>CAR</v>
      </c>
      <c r="S28" s="83" t="str" cm="1">
        <f t="array" ref="S28">IF(SUMPRODUCT(--($AA$51:$AB$52=I28))&gt;0, I28, "")</f>
        <v/>
      </c>
      <c r="U28" s="2"/>
      <c r="V28" s="2">
        <v>22</v>
      </c>
      <c r="W28" s="58" t="s">
        <v>118</v>
      </c>
      <c r="X28" s="4">
        <v>45232</v>
      </c>
      <c r="Y28" s="5">
        <v>0.83333333333333337</v>
      </c>
      <c r="Z28" s="5">
        <v>0.79166666666666663</v>
      </c>
      <c r="AA28" s="29" t="s">
        <v>17</v>
      </c>
      <c r="AB28" s="29" t="s">
        <v>14</v>
      </c>
      <c r="AC28" cm="1">
        <f t="array" ref="AC28">SUMPRODUCT(--($AA$7:$AB$39="PHI"), --(ISTEXT($AA$7:$AB$39)))</f>
        <v>3</v>
      </c>
      <c r="AD28" cm="1">
        <f t="array" ref="AD28">SUMPRODUCT(--($AA$7:$AB$54="PHI"), --(ISTEXT($AA$7:$AB$54)))</f>
        <v>4</v>
      </c>
      <c r="AE28" t="s">
        <v>21</v>
      </c>
      <c r="AF28" t="s">
        <v>102</v>
      </c>
      <c r="AG28" s="2">
        <f>SUM('Week 1 '!AC28+'Week 2'!AC28+'Week 3'!AC28+AD28)</f>
        <v>12</v>
      </c>
      <c r="AH28" s="1">
        <f>SUM('Week 6'!AD28+'Week 5'!AD28)</f>
        <v>6</v>
      </c>
    </row>
    <row r="29" spans="9:34" ht="16.05" customHeight="1" x14ac:dyDescent="0.3">
      <c r="I29" t="s">
        <v>11</v>
      </c>
      <c r="J29" s="63" t="s">
        <v>114</v>
      </c>
      <c r="K29" s="31"/>
      <c r="L29" s="31"/>
      <c r="M29" s="83" t="str" cm="1">
        <f t="array" ref="M29">IF(SUMPRODUCT(--($AA$7:$AC$15=I29))&gt;0, I29, "")</f>
        <v/>
      </c>
      <c r="N29" s="83" t="str" cm="1">
        <f t="array" ref="N29">IF(SUMPRODUCT(--($AA$16:$AB$17=I29))&gt;0, I29, "")</f>
        <v/>
      </c>
      <c r="O29" s="83" t="str" cm="1">
        <f t="array" ref="O29">IF(SUMPRODUCT(--($AA$18:$AB$21=I29))&gt;0, I29, "")</f>
        <v/>
      </c>
      <c r="P29" s="83" t="str" cm="1">
        <f t="array" ref="P29">IF(SUMPRODUCT(--($AA$22:$AB$33=I29))&gt;0, I29, "")</f>
        <v>EDM</v>
      </c>
      <c r="Q29" s="83" t="str" cm="1">
        <f t="array" ref="Q29">IF(SUMPRODUCT(--($AA$34:$AB$35=I29))&gt;0, I29, "")</f>
        <v/>
      </c>
      <c r="R29" s="83" t="str" cm="1">
        <f t="array" ref="R29">IF(SUMPRODUCT(--($AA$36:$AB$50=I29))&gt;0, I29, "")</f>
        <v>EDM</v>
      </c>
      <c r="S29" s="83" t="str" cm="1">
        <f t="array" ref="S29">IF(SUMPRODUCT(--($AA$51:$AB$52=I29))&gt;0, I29, "")</f>
        <v/>
      </c>
      <c r="U29" s="2"/>
      <c r="V29" s="2">
        <v>23</v>
      </c>
      <c r="W29" s="58" t="s">
        <v>118</v>
      </c>
      <c r="X29" s="4">
        <v>45232</v>
      </c>
      <c r="Y29" s="5">
        <v>0.875</v>
      </c>
      <c r="Z29" s="5">
        <v>0.79166666666666663</v>
      </c>
      <c r="AA29" s="29" t="s">
        <v>9</v>
      </c>
      <c r="AB29" s="29" t="s">
        <v>11</v>
      </c>
      <c r="AC29" cm="1">
        <f t="array" ref="AC29">SUMPRODUCT(--($AA$7:$AB$39="PIT"), --(ISTEXT($AA$7:$AB$39)))</f>
        <v>1</v>
      </c>
      <c r="AD29" cm="1">
        <f t="array" ref="AD29">SUMPRODUCT(--($AA$7:$AB$54="PIT"), --(ISTEXT($AA$7:$AB$54)))</f>
        <v>2</v>
      </c>
      <c r="AE29" t="s">
        <v>22</v>
      </c>
      <c r="AF29" t="s">
        <v>103</v>
      </c>
      <c r="AG29" s="2">
        <f>SUM('Week 1 '!AC29+'Week 2'!AC29+'Week 3'!AC29+AD29)</f>
        <v>10</v>
      </c>
      <c r="AH29" s="1">
        <f>SUM('Week 6'!AD29+'Week 5'!AD29)</f>
        <v>7</v>
      </c>
    </row>
    <row r="30" spans="9:34" ht="16.05" customHeight="1" thickBot="1" x14ac:dyDescent="0.35">
      <c r="J30" s="63" t="s">
        <v>114</v>
      </c>
      <c r="K30" s="31"/>
      <c r="L30" s="31"/>
      <c r="M30" s="83" t="str" cm="1">
        <f t="array" ref="M30">IF(SUMPRODUCT(--($AA$7:$AC$15=I30))&gt;0, I30, "")</f>
        <v/>
      </c>
      <c r="N30" s="83" t="str" cm="1">
        <f t="array" ref="N30">IF(SUMPRODUCT(--($AA$16:$AB$17=I30))&gt;0, I30, "")</f>
        <v/>
      </c>
      <c r="O30" s="83" t="str" cm="1">
        <f t="array" ref="O30">IF(SUMPRODUCT(--($AA$18:$AB$21=I30))&gt;0, I30, "")</f>
        <v/>
      </c>
      <c r="P30" s="83" t="str" cm="1">
        <f t="array" ref="P30">IF(SUMPRODUCT(--($AA$22:$AB$33=I30))&gt;0, I30, "")</f>
        <v/>
      </c>
      <c r="Q30" s="83" t="str" cm="1">
        <f t="array" ref="Q30">IF(SUMPRODUCT(--($AA$34:$AB$35=I30))&gt;0, I30, "")</f>
        <v/>
      </c>
      <c r="R30" s="83" t="str" cm="1">
        <f t="array" ref="R30">IF(SUMPRODUCT(--($AA$36:$AB$50=I30))&gt;0, I30, "")</f>
        <v/>
      </c>
      <c r="S30" s="83" t="str" cm="1">
        <f t="array" ref="S30">IF(SUMPRODUCT(--($AA$51:$AB$52=I30))&gt;0, I30, "")</f>
        <v/>
      </c>
      <c r="U30" s="2"/>
      <c r="V30" s="2">
        <v>24</v>
      </c>
      <c r="W30" s="58" t="s">
        <v>118</v>
      </c>
      <c r="X30" s="4">
        <v>45232</v>
      </c>
      <c r="Y30" s="5">
        <v>0.91666666666666663</v>
      </c>
      <c r="Z30" s="5">
        <v>0.79166666666666663</v>
      </c>
      <c r="AA30" s="29" t="s">
        <v>15</v>
      </c>
      <c r="AB30" s="29" t="s">
        <v>1</v>
      </c>
      <c r="AC30" cm="1">
        <f t="array" ref="AC30">SUMPRODUCT(--($AA$7:$AB$39="SJS"), --(ISTEXT($AA$7:$AB$39)))</f>
        <v>1</v>
      </c>
      <c r="AD30" cm="1">
        <f t="array" ref="AD30">SUMPRODUCT(--($AA$7:$AB$54="SJS"), --(ISTEXT($AA$7:$AB$54)))</f>
        <v>2</v>
      </c>
      <c r="AE30" t="s">
        <v>23</v>
      </c>
      <c r="AF30" t="s">
        <v>104</v>
      </c>
      <c r="AG30" s="2">
        <f>SUM('Week 1 '!AC30+'Week 2'!AC30+'Week 3'!AC30+AD30)</f>
        <v>10</v>
      </c>
      <c r="AH30" s="1">
        <f>SUM('Week 6'!AD30+'Week 5'!AD30)</f>
        <v>6</v>
      </c>
    </row>
    <row r="31" spans="9:34" ht="16.05" customHeight="1" thickBot="1" x14ac:dyDescent="0.35">
      <c r="M31" s="1" cm="1">
        <f t="array" ref="M31">SUMPRODUCT(--(M7:M20&lt;&gt;""), --(ISTEXT(M7:M20)))</f>
        <v>9</v>
      </c>
      <c r="N31" s="1" cm="1">
        <f t="array" ref="N31">SUMPRODUCT(--(N7:N20&lt;&gt;""), --(ISTEXT(N7:N20)))</f>
        <v>3</v>
      </c>
      <c r="O31" s="1" cm="1">
        <f t="array" ref="O31">SUMPRODUCT(--(O7:O20&lt;&gt;""), --(ISTEXT(O7:O20)))</f>
        <v>3</v>
      </c>
      <c r="P31" s="1" cm="1">
        <f t="array" ref="P31">SUMPRODUCT(--(P7:P20&lt;&gt;""), --(ISTEXT(P7:P20)))</f>
        <v>10</v>
      </c>
      <c r="Q31" s="1" cm="1">
        <f t="array" ref="Q31">SUMPRODUCT(--(Q7:Q20&lt;&gt;""), --(ISTEXT(Q7:Q20)))</f>
        <v>2</v>
      </c>
      <c r="R31" s="1" cm="1">
        <f t="array" ref="R31">SUMPRODUCT(--(R7:R20&lt;&gt;""), --(ISTEXT(R7:R20)))</f>
        <v>13</v>
      </c>
      <c r="S31" s="1" cm="1">
        <f t="array" ref="S31">SUMPRODUCT(--(S7:S20&lt;&gt;""), --(ISTEXT(S7:S20)))</f>
        <v>3</v>
      </c>
      <c r="T31" s="62">
        <f>SUM(M31:S31)</f>
        <v>43</v>
      </c>
      <c r="U31" s="2"/>
      <c r="V31" s="2">
        <v>25</v>
      </c>
      <c r="W31" s="58" t="s">
        <v>118</v>
      </c>
      <c r="X31" s="4">
        <v>45232</v>
      </c>
      <c r="Y31" s="5">
        <v>0.91666666666666663</v>
      </c>
      <c r="Z31" s="5">
        <v>0.79166666666666663</v>
      </c>
      <c r="AA31" s="29" t="s">
        <v>16</v>
      </c>
      <c r="AB31" s="29" t="s">
        <v>24</v>
      </c>
      <c r="AC31" cm="1">
        <f t="array" ref="AC31">SUMPRODUCT(--($AA$7:$AB$39="SEA"), --(ISTEXT($AA$7:$AB$39)))</f>
        <v>2</v>
      </c>
      <c r="AD31" cm="1">
        <f t="array" ref="AD31">SUMPRODUCT(--($AA$7:$AB$54="SEA"), --(ISTEXT($AA$7:$AB$54)))</f>
        <v>3</v>
      </c>
      <c r="AE31" t="s">
        <v>24</v>
      </c>
      <c r="AF31" t="s">
        <v>105</v>
      </c>
      <c r="AG31" s="2">
        <f>SUM('Week 1 '!AC31+'Week 2'!AC31+'Week 3'!AC31+AD31)</f>
        <v>12</v>
      </c>
      <c r="AH31" s="1">
        <f>SUM('Week 6'!AD31+'Week 5'!AD31)</f>
        <v>7</v>
      </c>
    </row>
    <row r="32" spans="9:34" ht="16.05" customHeight="1" x14ac:dyDescent="0.3">
      <c r="U32" s="2"/>
      <c r="V32" s="2">
        <v>26</v>
      </c>
      <c r="W32" s="58" t="s">
        <v>118</v>
      </c>
      <c r="X32" s="4">
        <v>45232</v>
      </c>
      <c r="Y32" s="5">
        <v>0.91666666666666663</v>
      </c>
      <c r="Z32" s="5">
        <v>0.79166666666666663</v>
      </c>
      <c r="AA32" s="29" t="s">
        <v>31</v>
      </c>
      <c r="AB32" s="29" t="s">
        <v>29</v>
      </c>
      <c r="AC32" cm="1">
        <f t="array" ref="AC32">SUMPRODUCT(--($AA$7:$AB$39="STL"), --(ISTEXT($AA$7:$AB$39)))</f>
        <v>2</v>
      </c>
      <c r="AD32" cm="1">
        <f t="array" ref="AD32">SUMPRODUCT(--($AA$7:$AB$54="STL"), --(ISTEXT($AA$7:$AB$54)))</f>
        <v>3</v>
      </c>
      <c r="AE32" t="s">
        <v>25</v>
      </c>
      <c r="AF32" t="s">
        <v>106</v>
      </c>
      <c r="AG32" s="2">
        <f>SUM('Week 1 '!AC32+'Week 2'!AC32+'Week 3'!AC32+AD32)</f>
        <v>10</v>
      </c>
      <c r="AH32" s="1">
        <f>SUM('Week 6'!AD32+'Week 5'!AD32)</f>
        <v>7</v>
      </c>
    </row>
    <row r="33" spans="21:34" ht="16.05" customHeight="1" x14ac:dyDescent="0.3">
      <c r="U33" s="2"/>
      <c r="V33" s="2">
        <v>27</v>
      </c>
      <c r="W33" s="58" t="s">
        <v>118</v>
      </c>
      <c r="X33" s="4">
        <v>45232</v>
      </c>
      <c r="Y33" s="5">
        <v>0.9375</v>
      </c>
      <c r="Z33" s="5">
        <v>0.8125</v>
      </c>
      <c r="AA33" s="29" t="s">
        <v>28</v>
      </c>
      <c r="AB33" s="29" t="s">
        <v>23</v>
      </c>
      <c r="AC33" cm="1">
        <f t="array" ref="AC33">SUMPRODUCT(--($AA$7:$AB$39="TBL"), --(ISTEXT($AA$7:$AB$39)))</f>
        <v>3</v>
      </c>
      <c r="AD33" cm="1">
        <f t="array" ref="AD33">SUMPRODUCT(--($AA$7:$AB$54="TBL"), --(ISTEXT($AA$7:$AB$54)))</f>
        <v>3</v>
      </c>
      <c r="AE33" t="s">
        <v>26</v>
      </c>
      <c r="AF33" t="s">
        <v>107</v>
      </c>
      <c r="AG33" s="2">
        <f>SUM('Week 1 '!AC33+'Week 2'!AC33+'Week 3'!AC33+AD33)</f>
        <v>11</v>
      </c>
      <c r="AH33" s="1">
        <f>SUM('Week 6'!AD33+'Week 5'!AD33)</f>
        <v>7</v>
      </c>
    </row>
    <row r="34" spans="21:34" ht="16.05" customHeight="1" x14ac:dyDescent="0.3">
      <c r="U34" s="2"/>
      <c r="V34" s="2">
        <v>28</v>
      </c>
      <c r="W34" s="58" t="s">
        <v>119</v>
      </c>
      <c r="X34" s="4">
        <v>45233</v>
      </c>
      <c r="Y34" s="5">
        <v>0.79166666666666663</v>
      </c>
      <c r="Z34" s="5">
        <v>0.79166666666666663</v>
      </c>
      <c r="AA34" s="49" t="s">
        <v>21</v>
      </c>
      <c r="AB34" s="49" t="s">
        <v>3</v>
      </c>
      <c r="AC34" cm="1">
        <f t="array" ref="AC34">SUMPRODUCT(--($AA$7:$AB$39="TOR"), --(ISTEXT($AA$7:$AB$39)))</f>
        <v>2</v>
      </c>
      <c r="AD34" cm="1">
        <f t="array" ref="AD34">SUMPRODUCT(--($AA$7:$AB$54="TOR"), --(ISTEXT($AA$7:$AB$54)))</f>
        <v>3</v>
      </c>
      <c r="AE34" t="s">
        <v>27</v>
      </c>
      <c r="AF34" t="s">
        <v>108</v>
      </c>
      <c r="AG34" s="2">
        <f>SUM('Week 1 '!AC34+'Week 2'!AC34+'Week 3'!AC34+AD34)</f>
        <v>11</v>
      </c>
      <c r="AH34" s="1">
        <f>SUM('Week 6'!AD34+'Week 5'!AD34)</f>
        <v>6</v>
      </c>
    </row>
    <row r="35" spans="21:34" ht="16.05" customHeight="1" x14ac:dyDescent="0.3">
      <c r="U35" s="2"/>
      <c r="V35" s="2">
        <v>29</v>
      </c>
      <c r="W35" s="58" t="s">
        <v>119</v>
      </c>
      <c r="X35" s="4">
        <v>45233</v>
      </c>
      <c r="Y35" s="5">
        <v>0.83333333333333337</v>
      </c>
      <c r="Z35" s="5">
        <v>0.79166666666666663</v>
      </c>
      <c r="AA35" s="49" t="s">
        <v>17</v>
      </c>
      <c r="AB35" s="49" t="s">
        <v>25</v>
      </c>
      <c r="AC35" cm="1">
        <f t="array" ref="AC35">SUMPRODUCT(--($AA$7:$AB$39="VAN"), --(ISTEXT($AA$7:$AB$39)))</f>
        <v>2</v>
      </c>
      <c r="AD35" cm="1">
        <f t="array" ref="AD35">SUMPRODUCT(--($AA$7:$AB$54="VAN"), --(ISTEXT($AA$7:$AB$54)))</f>
        <v>3</v>
      </c>
      <c r="AE35" t="s">
        <v>28</v>
      </c>
      <c r="AF35" t="s">
        <v>109</v>
      </c>
      <c r="AG35" s="2">
        <f>SUM('Week 1 '!AC35+'Week 2'!AC35+'Week 3'!AC35+AD35)</f>
        <v>11</v>
      </c>
      <c r="AH35" s="1">
        <f>SUM('Week 6'!AD35+'Week 5'!AD35)</f>
        <v>7</v>
      </c>
    </row>
    <row r="36" spans="21:34" ht="16.05" customHeight="1" x14ac:dyDescent="0.3">
      <c r="U36" s="2"/>
      <c r="V36" s="2">
        <v>30</v>
      </c>
      <c r="W36" s="58" t="s">
        <v>120</v>
      </c>
      <c r="X36" s="4">
        <v>45234</v>
      </c>
      <c r="Y36" s="5">
        <v>0.625</v>
      </c>
      <c r="Z36" s="5">
        <v>0.54166666666666663</v>
      </c>
      <c r="AA36" s="50" t="s">
        <v>16</v>
      </c>
      <c r="AB36" s="50" t="s">
        <v>11</v>
      </c>
      <c r="AC36" cm="1">
        <f t="array" ref="AC36">SUMPRODUCT(--($AA$7:$AB$39="VGK"), --(ISTEXT($AA$7:$AB$39)))</f>
        <v>2</v>
      </c>
      <c r="AD36" cm="1">
        <f t="array" ref="AD36">SUMPRODUCT(--($AA$7:$AB$54="VGK"), --(ISTEXT($AA$7:$AB$54)))</f>
        <v>4</v>
      </c>
      <c r="AE36" t="s">
        <v>29</v>
      </c>
      <c r="AF36" t="s">
        <v>112</v>
      </c>
      <c r="AG36" s="2">
        <f>SUM('Week 1 '!AC36+'Week 2'!AC36+'Week 3'!AC36+AD36)</f>
        <v>12</v>
      </c>
      <c r="AH36" s="1">
        <f>SUM('Week 6'!AD36+'Week 5'!AD36)</f>
        <v>6</v>
      </c>
    </row>
    <row r="37" spans="21:34" ht="16.05" customHeight="1" x14ac:dyDescent="0.3">
      <c r="U37" s="2"/>
      <c r="V37" s="2">
        <v>31</v>
      </c>
      <c r="W37" s="58" t="s">
        <v>120</v>
      </c>
      <c r="X37" s="4">
        <v>45234</v>
      </c>
      <c r="Y37" s="5">
        <v>0.66666666666666663</v>
      </c>
      <c r="Z37" s="5">
        <v>0.54166666666666663</v>
      </c>
      <c r="AA37" s="50" t="s">
        <v>31</v>
      </c>
      <c r="AB37" s="50" t="s">
        <v>1</v>
      </c>
      <c r="AC37" cm="1">
        <f t="array" ref="AC37">SUMPRODUCT(--($AA$7:$AB$39="WSH"), --(ISTEXT($AA$7:$AB$39)))</f>
        <v>1</v>
      </c>
      <c r="AD37" cm="1">
        <f t="array" ref="AD37">SUMPRODUCT(--($AA$7:$AB$54="WSH"), --(ISTEXT($AA$7:$AB$54)))</f>
        <v>2</v>
      </c>
      <c r="AE37" t="s">
        <v>30</v>
      </c>
      <c r="AF37" t="s">
        <v>110</v>
      </c>
      <c r="AG37" s="2">
        <f>SUM('Week 1 '!AC37+'Week 2'!AC37+'Week 3'!AC37+AD37)</f>
        <v>10</v>
      </c>
      <c r="AH37" s="1">
        <f>SUM('Week 6'!AD37+'Week 5'!AD37)</f>
        <v>5</v>
      </c>
    </row>
    <row r="38" spans="21:34" x14ac:dyDescent="0.3">
      <c r="V38" s="2">
        <v>32</v>
      </c>
      <c r="W38" s="58" t="s">
        <v>120</v>
      </c>
      <c r="X38" s="4">
        <v>45234</v>
      </c>
      <c r="Y38" s="5">
        <v>0.79166666666666663</v>
      </c>
      <c r="Z38" s="5">
        <v>0.79166666666666663</v>
      </c>
      <c r="AA38" s="50" t="s">
        <v>2</v>
      </c>
      <c r="AB38" s="50" t="s">
        <v>10</v>
      </c>
      <c r="AC38" cm="1">
        <f t="array" ref="AC38">SUMPRODUCT(--($AA$7:$AB$39="WPG"), --(ISTEXT($AA$7:$AB$39)))</f>
        <v>3</v>
      </c>
      <c r="AD38" cm="1">
        <f t="array" ref="AD38">SUMPRODUCT(--($AA$7:$AB$54="WPG"), --(ISTEXT($AA$7:$AB$54)))</f>
        <v>3</v>
      </c>
      <c r="AE38" t="s">
        <v>31</v>
      </c>
      <c r="AF38" t="s">
        <v>111</v>
      </c>
      <c r="AG38" s="2">
        <f>SUM('Week 1 '!AC38+'Week 2'!AC38+'Week 3'!AC38+AD38)</f>
        <v>11</v>
      </c>
      <c r="AH38" s="1">
        <f>SUM('Week 6'!AD38+'Week 5'!AD38)</f>
        <v>6</v>
      </c>
    </row>
    <row r="39" spans="21:34" x14ac:dyDescent="0.3">
      <c r="V39" s="2">
        <v>33</v>
      </c>
      <c r="W39" s="58" t="s">
        <v>120</v>
      </c>
      <c r="X39" s="4">
        <v>45234</v>
      </c>
      <c r="Y39" s="5">
        <v>0.79166666666666663</v>
      </c>
      <c r="Z39" s="5">
        <v>0.79166666666666663</v>
      </c>
      <c r="AA39" s="50" t="s">
        <v>26</v>
      </c>
      <c r="AB39" s="50" t="s">
        <v>20</v>
      </c>
      <c r="AC39">
        <v>33</v>
      </c>
      <c r="AD39" s="53">
        <f>SUM(AD7:AD38)</f>
        <v>92</v>
      </c>
    </row>
    <row r="40" spans="21:34" x14ac:dyDescent="0.3">
      <c r="V40" s="2">
        <v>34</v>
      </c>
      <c r="W40" s="58" t="s">
        <v>120</v>
      </c>
      <c r="X40" s="4">
        <v>45234</v>
      </c>
      <c r="Y40" s="5">
        <v>0.79166666666666663</v>
      </c>
      <c r="Z40" s="5">
        <v>0.79166666666666663</v>
      </c>
      <c r="AA40" s="50" t="s">
        <v>13</v>
      </c>
      <c r="AB40" s="50" t="s">
        <v>21</v>
      </c>
      <c r="AC40">
        <v>34</v>
      </c>
    </row>
    <row r="41" spans="21:34" x14ac:dyDescent="0.3">
      <c r="V41" s="2">
        <v>35</v>
      </c>
      <c r="W41" s="58" t="s">
        <v>120</v>
      </c>
      <c r="X41" s="4">
        <v>45234</v>
      </c>
      <c r="Y41" s="5">
        <v>0.79166666666666663</v>
      </c>
      <c r="Z41" s="5">
        <v>0.75</v>
      </c>
      <c r="AA41" s="50" t="s">
        <v>15</v>
      </c>
      <c r="AB41" s="50" t="s">
        <v>25</v>
      </c>
      <c r="AC41">
        <v>35</v>
      </c>
    </row>
    <row r="42" spans="21:34" x14ac:dyDescent="0.3">
      <c r="U42" s="2"/>
      <c r="V42" s="2">
        <v>36</v>
      </c>
      <c r="W42" s="58" t="s">
        <v>120</v>
      </c>
      <c r="X42" s="4">
        <v>45234</v>
      </c>
      <c r="Y42" s="5">
        <v>0.79166666666666663</v>
      </c>
      <c r="Z42" s="5">
        <v>0.79166666666666663</v>
      </c>
      <c r="AA42" s="50" t="s">
        <v>3</v>
      </c>
      <c r="AB42" s="50" t="s">
        <v>27</v>
      </c>
      <c r="AC42">
        <v>36</v>
      </c>
    </row>
    <row r="43" spans="21:34" x14ac:dyDescent="0.3">
      <c r="U43" s="2"/>
      <c r="V43" s="2">
        <v>37</v>
      </c>
      <c r="W43" s="58" t="s">
        <v>120</v>
      </c>
      <c r="X43" s="4">
        <v>45234</v>
      </c>
      <c r="Y43" s="5">
        <v>0.79166666666666663</v>
      </c>
      <c r="Z43" s="5">
        <v>0.79166666666666663</v>
      </c>
      <c r="AA43" s="50" t="s">
        <v>8</v>
      </c>
      <c r="AB43" s="50" t="s">
        <v>30</v>
      </c>
      <c r="AC43">
        <v>37</v>
      </c>
    </row>
    <row r="44" spans="21:34" x14ac:dyDescent="0.3">
      <c r="U44" s="2"/>
      <c r="V44" s="2">
        <v>38</v>
      </c>
      <c r="W44" s="58" t="s">
        <v>120</v>
      </c>
      <c r="X44" s="4">
        <v>45234</v>
      </c>
      <c r="Y44" s="5">
        <v>0.8125</v>
      </c>
      <c r="Z44" s="5">
        <v>0.8125</v>
      </c>
      <c r="AA44" s="50" t="s">
        <v>5</v>
      </c>
      <c r="AB44" s="50" t="s">
        <v>18</v>
      </c>
      <c r="AC44">
        <v>38</v>
      </c>
    </row>
    <row r="45" spans="21:34" x14ac:dyDescent="0.3">
      <c r="U45" s="2"/>
      <c r="V45" s="2">
        <v>39</v>
      </c>
      <c r="W45" s="58" t="s">
        <v>120</v>
      </c>
      <c r="X45" s="4">
        <v>45234</v>
      </c>
      <c r="Y45" s="5">
        <v>0.83333333333333337</v>
      </c>
      <c r="Z45" s="5">
        <v>0.79166666666666663</v>
      </c>
      <c r="AA45" s="50" t="s">
        <v>12</v>
      </c>
      <c r="AB45" s="50" t="s">
        <v>6</v>
      </c>
      <c r="AC45">
        <v>39</v>
      </c>
    </row>
    <row r="46" spans="21:34" x14ac:dyDescent="0.3">
      <c r="U46" s="2"/>
      <c r="V46" s="2">
        <v>40</v>
      </c>
      <c r="W46" s="58" t="s">
        <v>120</v>
      </c>
      <c r="X46" s="4">
        <v>45234</v>
      </c>
      <c r="Y46" s="5">
        <v>0.83333333333333337</v>
      </c>
      <c r="Z46" s="5">
        <v>0.79166666666666663</v>
      </c>
      <c r="AA46" s="50" t="s">
        <v>19</v>
      </c>
      <c r="AB46" s="50" t="s">
        <v>14</v>
      </c>
      <c r="AC46">
        <v>40</v>
      </c>
    </row>
    <row r="47" spans="21:34" x14ac:dyDescent="0.3">
      <c r="U47" s="2"/>
      <c r="V47" s="2">
        <v>41</v>
      </c>
      <c r="W47" s="58" t="s">
        <v>120</v>
      </c>
      <c r="X47" s="4">
        <v>45234</v>
      </c>
      <c r="Y47" s="5">
        <v>0.91666666666666663</v>
      </c>
      <c r="Z47" s="5">
        <v>0.79166666666666663</v>
      </c>
      <c r="AA47" s="50" t="s">
        <v>4</v>
      </c>
      <c r="AB47" s="50" t="s">
        <v>24</v>
      </c>
      <c r="AC47">
        <v>41</v>
      </c>
    </row>
    <row r="48" spans="21:34" x14ac:dyDescent="0.3">
      <c r="U48" s="2"/>
      <c r="V48" s="2">
        <v>42</v>
      </c>
      <c r="W48" s="58" t="s">
        <v>120</v>
      </c>
      <c r="X48" s="4">
        <v>45234</v>
      </c>
      <c r="Y48" s="5">
        <v>0.91666666666666663</v>
      </c>
      <c r="Z48" s="5">
        <v>0.79166666666666663</v>
      </c>
      <c r="AA48" s="50" t="s">
        <v>22</v>
      </c>
      <c r="AB48" s="50" t="s">
        <v>23</v>
      </c>
      <c r="AC48">
        <v>42</v>
      </c>
    </row>
    <row r="49" spans="21:29" x14ac:dyDescent="0.3">
      <c r="U49" s="2"/>
      <c r="V49" s="2">
        <v>43</v>
      </c>
      <c r="W49" s="58" t="s">
        <v>120</v>
      </c>
      <c r="X49" s="4">
        <v>45234</v>
      </c>
      <c r="Y49" s="5">
        <v>0.91666666666666663</v>
      </c>
      <c r="Z49" s="5">
        <v>0.79166666666666663</v>
      </c>
      <c r="AA49" s="50" t="s">
        <v>9</v>
      </c>
      <c r="AB49" s="50" t="s">
        <v>28</v>
      </c>
      <c r="AC49">
        <v>43</v>
      </c>
    </row>
    <row r="50" spans="21:29" x14ac:dyDescent="0.3">
      <c r="U50" s="2"/>
      <c r="V50" s="2">
        <v>44</v>
      </c>
      <c r="W50" s="58" t="s">
        <v>120</v>
      </c>
      <c r="X50" s="4">
        <v>45234</v>
      </c>
      <c r="Y50" s="5">
        <v>0.91666666666666663</v>
      </c>
      <c r="Z50" s="5">
        <v>0.79166666666666663</v>
      </c>
      <c r="AA50" s="50" t="s">
        <v>7</v>
      </c>
      <c r="AB50" s="50" t="s">
        <v>29</v>
      </c>
      <c r="AC50">
        <v>44</v>
      </c>
    </row>
    <row r="51" spans="21:29" x14ac:dyDescent="0.3">
      <c r="U51" s="2"/>
      <c r="V51" s="2">
        <v>45</v>
      </c>
      <c r="W51" s="58" t="s">
        <v>121</v>
      </c>
      <c r="X51" s="4">
        <v>45235</v>
      </c>
      <c r="Y51" s="5">
        <v>0.79166666666666663</v>
      </c>
      <c r="Z51" s="5">
        <v>0.75</v>
      </c>
      <c r="AA51" s="42" t="s">
        <v>17</v>
      </c>
      <c r="AB51" s="42" t="s">
        <v>6</v>
      </c>
      <c r="AC51">
        <v>45</v>
      </c>
    </row>
    <row r="52" spans="21:29" x14ac:dyDescent="0.3">
      <c r="U52" s="2"/>
      <c r="V52" s="54">
        <v>46</v>
      </c>
      <c r="W52" s="61" t="s">
        <v>121</v>
      </c>
      <c r="X52" s="33">
        <v>45235</v>
      </c>
      <c r="Y52" s="34">
        <v>0.83333333333333337</v>
      </c>
      <c r="Z52" s="34">
        <v>0.70833333333333337</v>
      </c>
      <c r="AA52" s="43" t="s">
        <v>29</v>
      </c>
      <c r="AB52" s="43" t="s">
        <v>0</v>
      </c>
      <c r="AC52">
        <v>46</v>
      </c>
    </row>
    <row r="53" spans="21:29" x14ac:dyDescent="0.3">
      <c r="U53" s="2"/>
      <c r="V53" s="2"/>
      <c r="W53" s="35"/>
      <c r="X53" s="36"/>
      <c r="Y53" s="37"/>
      <c r="Z53" s="37"/>
      <c r="AA53" s="2"/>
      <c r="AB53" s="2"/>
    </row>
    <row r="54" spans="21:29" x14ac:dyDescent="0.3">
      <c r="U54" s="2"/>
      <c r="V54" s="2"/>
      <c r="W54" s="35"/>
      <c r="X54" s="36"/>
      <c r="Y54" s="37"/>
      <c r="Z54" s="37"/>
      <c r="AA54" s="2"/>
      <c r="AB54" s="2"/>
    </row>
    <row r="55" spans="21:29" x14ac:dyDescent="0.3">
      <c r="U55" s="2"/>
      <c r="V55" s="2"/>
      <c r="W55" s="35"/>
      <c r="X55" s="36"/>
      <c r="Y55" s="37"/>
      <c r="Z55" s="37"/>
      <c r="AA55" s="2"/>
      <c r="AB55" s="2"/>
    </row>
    <row r="56" spans="21:29" x14ac:dyDescent="0.3">
      <c r="U56" s="2"/>
      <c r="V56" s="2"/>
      <c r="W56" s="35"/>
      <c r="X56" s="36"/>
      <c r="Y56" s="37"/>
      <c r="Z56" s="37"/>
      <c r="AA56" s="2"/>
      <c r="AB56" s="2"/>
    </row>
    <row r="57" spans="21:29" x14ac:dyDescent="0.3">
      <c r="U57" s="2"/>
      <c r="V57" s="2"/>
      <c r="W57" s="35"/>
      <c r="X57" s="36"/>
      <c r="Y57" s="37"/>
      <c r="Z57" s="37"/>
      <c r="AA57" s="2"/>
      <c r="AB57" s="2"/>
    </row>
    <row r="58" spans="21:29" x14ac:dyDescent="0.3">
      <c r="U58" s="2"/>
      <c r="V58" s="2"/>
      <c r="W58" s="35"/>
      <c r="X58" s="36"/>
      <c r="Y58" s="37"/>
      <c r="Z58" s="37"/>
      <c r="AA58" s="2"/>
      <c r="AB58" s="2"/>
    </row>
    <row r="59" spans="21:29" x14ac:dyDescent="0.3">
      <c r="U59" s="2"/>
      <c r="V59" s="2"/>
      <c r="W59" s="35"/>
      <c r="X59" s="36"/>
      <c r="Y59" s="37"/>
      <c r="Z59" s="37"/>
      <c r="AA59" s="2"/>
      <c r="AB59" s="2"/>
    </row>
    <row r="60" spans="21:29" x14ac:dyDescent="0.3">
      <c r="U60" s="2"/>
      <c r="V60" s="2"/>
      <c r="W60" s="35"/>
      <c r="X60" s="36"/>
      <c r="Y60" s="37"/>
      <c r="Z60" s="37"/>
      <c r="AA60" s="2"/>
      <c r="AB60" s="2"/>
    </row>
    <row r="61" spans="21:29" x14ac:dyDescent="0.3">
      <c r="U61" s="2"/>
      <c r="V61" s="2"/>
      <c r="W61" s="35"/>
      <c r="X61" s="36"/>
      <c r="Y61" s="37"/>
      <c r="Z61" s="37"/>
      <c r="AA61" s="2"/>
      <c r="AB61" s="2"/>
    </row>
    <row r="62" spans="21:29" x14ac:dyDescent="0.3">
      <c r="U62" s="2"/>
      <c r="V62" s="2"/>
      <c r="W62" s="35"/>
      <c r="X62" s="36"/>
      <c r="Y62" s="37"/>
      <c r="Z62" s="37"/>
      <c r="AA62" s="2"/>
      <c r="AB62" s="2"/>
    </row>
    <row r="63" spans="21:29" x14ac:dyDescent="0.3">
      <c r="U63" s="2"/>
      <c r="V63" s="2"/>
      <c r="W63" s="35"/>
      <c r="X63" s="36"/>
      <c r="Y63" s="37"/>
      <c r="Z63" s="37"/>
      <c r="AA63" s="2"/>
      <c r="AB63" s="2"/>
    </row>
    <row r="64" spans="21:29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</sheetData>
  <phoneticPr fontId="22" type="noConversion"/>
  <conditionalFormatting sqref="M2:S2">
    <cfRule type="cellIs" dxfId="76" priority="5" operator="greaterThanOrEqual">
      <formula>7</formula>
    </cfRule>
    <cfRule type="cellIs" dxfId="75" priority="6" operator="equal">
      <formula>0</formula>
    </cfRule>
    <cfRule type="cellIs" dxfId="74" priority="7" operator="lessThan">
      <formula>6</formula>
    </cfRule>
    <cfRule type="cellIs" dxfId="73" priority="8" operator="lessThan">
      <formula>7</formula>
    </cfRule>
  </conditionalFormatting>
  <conditionalFormatting sqref="AD7:AD38">
    <cfRule type="cellIs" dxfId="72" priority="9" operator="greaterThan">
      <formula>3</formula>
    </cfRule>
    <cfRule type="cellIs" dxfId="71" priority="10" operator="greaterThanOrEqual">
      <formula>3</formula>
    </cfRule>
  </conditionalFormatting>
  <conditionalFormatting sqref="AG7:AG38">
    <cfRule type="cellIs" dxfId="70" priority="11" operator="greaterThan">
      <formula>11</formula>
    </cfRule>
  </conditionalFormatting>
  <conditionalFormatting sqref="AH7:AH38">
    <cfRule type="cellIs" dxfId="61" priority="2" operator="greaterThanOrEqual">
      <formula>7</formula>
    </cfRule>
    <cfRule type="cellIs" dxfId="60" priority="1" operator="greaterThanOrEqual">
      <formula>8</formula>
    </cfRule>
  </conditionalFormatting>
  <dataValidations count="1">
    <dataValidation type="list" allowBlank="1" showInputMessage="1" showErrorMessage="1" sqref="I7:I30" xr:uid="{8BEFFE12-55C5-484E-87BB-1EC50A4D20BB}">
      <formula1>$AE$7:$AE$39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77DB-96B1-4C31-8DBD-4B30F368392B}">
  <dimension ref="H2:AI78"/>
  <sheetViews>
    <sheetView topLeftCell="G5" zoomScaleNormal="100" workbookViewId="0">
      <selection activeCell="AH31" sqref="AH31"/>
    </sheetView>
  </sheetViews>
  <sheetFormatPr defaultRowHeight="14.4" x14ac:dyDescent="0.3"/>
  <cols>
    <col min="1" max="7" width="3.5546875" customWidth="1"/>
    <col min="8" max="8" width="13.6640625" customWidth="1"/>
    <col min="9" max="9" width="11.44140625" customWidth="1"/>
    <col min="10" max="10" width="11.5546875" customWidth="1"/>
    <col min="11" max="12" width="1.33203125" customWidth="1"/>
    <col min="13" max="19" width="12.77734375" customWidth="1"/>
    <col min="22" max="22" width="3.33203125" customWidth="1"/>
    <col min="24" max="24" width="11.5546875" customWidth="1"/>
    <col min="25" max="25" width="10.44140625" customWidth="1"/>
    <col min="26" max="26" width="11.44140625" customWidth="1"/>
    <col min="29" max="29" width="0" hidden="1" customWidth="1"/>
    <col min="32" max="32" width="18.5546875" hidden="1" customWidth="1"/>
    <col min="33" max="33" width="7.33203125" customWidth="1"/>
    <col min="34" max="34" width="5" customWidth="1"/>
  </cols>
  <sheetData>
    <row r="2" spans="8:35" x14ac:dyDescent="0.3">
      <c r="M2" cm="1">
        <f t="array" ref="M2">SUMPRODUCT(--($W$7:$W$57="Mon"), --(ISTEXT($W$7:$W$57)))</f>
        <v>4</v>
      </c>
      <c r="N2" s="60" cm="1">
        <f t="array" ref="N2">SUMPRODUCT(--($W$7:$W$57="Tue"), --(ISTEXT($W$7:$W$57)))</f>
        <v>10</v>
      </c>
      <c r="O2" cm="1">
        <f t="array" ref="O2">SUMPRODUCT(--($W$7:$W$57="Wed"), --(ISTEXT($W$7:$W$57)))</f>
        <v>3</v>
      </c>
      <c r="P2" cm="1">
        <f t="array" ref="P2">SUMPRODUCT(--($W$7:$W$57="Thurs"), --(ISTEXT($W$7:$W$57)))</f>
        <v>11</v>
      </c>
      <c r="Q2" s="60" cm="1">
        <f t="array" ref="Q2">SUMPRODUCT(--($W$7:$W$57="Fri"), --(ISTEXT($W$7:$W$57)))</f>
        <v>6</v>
      </c>
      <c r="R2" cm="1">
        <f t="array" ref="R2">SUMPRODUCT(--($W$7:$W$57="Sat"), --(ISTEXT($W$7:$W$57)))</f>
        <v>12</v>
      </c>
      <c r="S2" s="60" cm="1">
        <f t="array" ref="S2">SUMPRODUCT(--($W$7:$W$57="Sun"), --(ISTEXT($W$7:$W$57)))</f>
        <v>5</v>
      </c>
    </row>
    <row r="3" spans="8:35" ht="16.2" customHeight="1" thickBot="1" x14ac:dyDescent="0.35">
      <c r="M3" s="28">
        <v>45236</v>
      </c>
      <c r="N3" s="28">
        <v>45237</v>
      </c>
      <c r="O3" s="28">
        <v>45238</v>
      </c>
      <c r="P3" s="28">
        <v>45239</v>
      </c>
      <c r="Q3" s="28">
        <v>45240</v>
      </c>
      <c r="R3" s="28">
        <v>45241</v>
      </c>
      <c r="S3" s="28">
        <v>45242</v>
      </c>
    </row>
    <row r="4" spans="8:35" ht="15" customHeight="1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/>
      <c r="W4" s="35"/>
      <c r="X4" s="36"/>
      <c r="Y4" s="37"/>
      <c r="Z4" s="37"/>
      <c r="AA4" s="2"/>
      <c r="AB4" s="2"/>
    </row>
    <row r="5" spans="8:35" ht="9" customHeight="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/>
      <c r="W5" s="35"/>
      <c r="X5" s="36"/>
      <c r="Y5" s="37"/>
      <c r="Z5" s="37"/>
      <c r="AA5" s="2"/>
      <c r="AB5" s="2"/>
    </row>
    <row r="6" spans="8:35" ht="19.2" customHeight="1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2" t="s">
        <v>115</v>
      </c>
      <c r="U6" s="2"/>
      <c r="V6" s="2"/>
      <c r="W6" s="35"/>
      <c r="X6" s="36"/>
      <c r="Y6" s="37"/>
      <c r="Z6" s="37"/>
      <c r="AA6" s="2"/>
      <c r="AB6" s="2"/>
      <c r="AG6" s="70" t="s">
        <v>129</v>
      </c>
      <c r="AH6" s="70"/>
      <c r="AI6" s="79" t="s">
        <v>130</v>
      </c>
    </row>
    <row r="7" spans="8:35" ht="16.05" customHeight="1" x14ac:dyDescent="0.3">
      <c r="I7" s="65" t="s">
        <v>12</v>
      </c>
      <c r="J7" s="65" t="s">
        <v>74</v>
      </c>
      <c r="K7" s="31"/>
      <c r="L7" s="31"/>
      <c r="M7" s="64" t="str" cm="1">
        <f t="array" ref="M7">IF(SUMPRODUCT(--($AA$7:$AB$10=I7))&gt;0, I7, "")</f>
        <v>FLA</v>
      </c>
      <c r="N7" s="64" t="str" cm="1">
        <f t="array" ref="N7">IF(SUMPRODUCT(--($AA$11:$AB$20=I7))&gt;0, I7, "")</f>
        <v/>
      </c>
      <c r="O7" s="64" t="str" cm="1">
        <f t="array" ref="O7">IF(SUMPRODUCT(--($AA$21:$AB$23=I7))&gt;0, I7, "")</f>
        <v>FLA</v>
      </c>
      <c r="P7" s="64" t="str" cm="1">
        <f t="array" ref="P7">IF(SUMPRODUCT(--($AA$24:$AB$34=I7))&gt;0, I7, "")</f>
        <v/>
      </c>
      <c r="Q7" s="64" t="str" cm="1">
        <f t="array" ref="Q7">IF(SUMPRODUCT(--($AA$35:$AB$40=I7))&gt;0, I7, "")</f>
        <v>FLA</v>
      </c>
      <c r="R7" s="64" t="str" cm="1">
        <f t="array" ref="R7">IF(SUMPRODUCT(--($AA$41:$AB$52=I7))&gt;0, I7, "")</f>
        <v/>
      </c>
      <c r="S7" s="64" t="str" cm="1">
        <f t="array" ref="S7">IF(SUMPRODUCT(--($AA$53:$AB$57=I7))&gt;0, I7, "")</f>
        <v>FLA</v>
      </c>
      <c r="T7" s="71" cm="1">
        <f t="array" ref="T7">SUMPRODUCT(--(M7:S7&lt;&gt;""), --(ISTEXT(M7:S7)))</f>
        <v>4</v>
      </c>
      <c r="U7" s="2"/>
      <c r="V7" s="2">
        <v>1</v>
      </c>
      <c r="W7" s="58" t="s">
        <v>122</v>
      </c>
      <c r="X7" s="4">
        <v>45236</v>
      </c>
      <c r="Y7" s="5">
        <v>0.79166666666666663</v>
      </c>
      <c r="Z7" s="5">
        <v>0.79166666666666663</v>
      </c>
      <c r="AA7" s="38" t="s">
        <v>8</v>
      </c>
      <c r="AB7" s="38" t="s">
        <v>12</v>
      </c>
      <c r="AC7">
        <v>1</v>
      </c>
      <c r="AD7" cm="1">
        <f t="array" ref="AD7">SUMPRODUCT(--($AA$7:$AB$57="ANA"), --(ISTEXT($AA$7:$AB$57)))</f>
        <v>3</v>
      </c>
      <c r="AE7" t="s">
        <v>0</v>
      </c>
      <c r="AF7" t="s">
        <v>81</v>
      </c>
      <c r="AG7" s="2">
        <f>SUM('Week 1 '!AC7+'Week 2'!AC7+'Week 3'!AC7+'Week 4'!AD7+'Week 5'!AD7)</f>
        <v>14</v>
      </c>
      <c r="AI7" s="2">
        <f>SUM('Week 6'!AD7+'Week 7'!AD7)</f>
        <v>7</v>
      </c>
    </row>
    <row r="8" spans="8:35" ht="16.05" customHeight="1" x14ac:dyDescent="0.3">
      <c r="I8" s="65" t="s">
        <v>4</v>
      </c>
      <c r="J8" s="65" t="s">
        <v>74</v>
      </c>
      <c r="K8" s="31"/>
      <c r="L8" s="31"/>
      <c r="M8" s="64" t="str" cm="1">
        <f t="array" ref="M8">IF(SUMPRODUCT(--($AA$7:$AB$10=I8))&gt;0, I8, "")</f>
        <v/>
      </c>
      <c r="N8" s="64" t="str" cm="1">
        <f t="array" ref="N8">IF(SUMPRODUCT(--($AA$11:$AB$20=I8))&gt;0, I8, "")</f>
        <v>CGY</v>
      </c>
      <c r="O8" s="64" t="str" cm="1">
        <f t="array" ref="O8">IF(SUMPRODUCT(--($AA$21:$AB$23=I8))&gt;0, I8, "")</f>
        <v/>
      </c>
      <c r="P8" s="64" t="str" cm="1">
        <f t="array" ref="P8">IF(SUMPRODUCT(--($AA$24:$AB$34=I8))&gt;0, I8, "")</f>
        <v/>
      </c>
      <c r="Q8" s="64" t="str" cm="1">
        <f t="array" ref="Q8">IF(SUMPRODUCT(--($AA$35:$AB$40=I8))&gt;0, I8, "")</f>
        <v>CGY</v>
      </c>
      <c r="R8" s="64" t="str" cm="1">
        <f t="array" ref="R8">IF(SUMPRODUCT(--($AA$41:$AB$52=I8))&gt;0, I8, "")</f>
        <v>CGY</v>
      </c>
      <c r="S8" s="64" t="str" cm="1">
        <f t="array" ref="S8">IF(SUMPRODUCT(--($AA$53:$AB$57=I8))&gt;0, I8, "")</f>
        <v/>
      </c>
      <c r="T8" s="72" cm="1">
        <f t="array" ref="T8">SUMPRODUCT(--(M8:S8&lt;&gt;""), --(ISTEXT(M8:S8)))</f>
        <v>3</v>
      </c>
      <c r="U8" s="2"/>
      <c r="V8" s="2">
        <v>2</v>
      </c>
      <c r="W8" s="58" t="s">
        <v>122</v>
      </c>
      <c r="X8" s="4">
        <v>45236</v>
      </c>
      <c r="Y8" s="5">
        <v>0.79166666666666663</v>
      </c>
      <c r="Z8" s="5">
        <v>0.79166666666666663</v>
      </c>
      <c r="AA8" s="38" t="s">
        <v>26</v>
      </c>
      <c r="AB8" s="38" t="s">
        <v>27</v>
      </c>
      <c r="AC8">
        <v>2</v>
      </c>
      <c r="AD8" cm="1">
        <f t="array" ref="AD8">SUMPRODUCT(--($AA$7:$AB$57="ARI"), --(ISTEXT($AA$7:$AB$57)))</f>
        <v>3</v>
      </c>
      <c r="AE8" t="s">
        <v>1</v>
      </c>
      <c r="AF8" t="s">
        <v>82</v>
      </c>
      <c r="AG8" s="2">
        <f>SUM('Week 1 '!AC8+'Week 2'!AC8+'Week 3'!AC8+'Week 4'!AD8+'Week 5'!AD8)</f>
        <v>14</v>
      </c>
      <c r="AI8" s="2">
        <f>SUM('Week 6'!AD8+'Week 7'!AD8)</f>
        <v>6</v>
      </c>
    </row>
    <row r="9" spans="8:35" ht="16.05" customHeight="1" x14ac:dyDescent="0.3">
      <c r="I9" s="65" t="s">
        <v>14</v>
      </c>
      <c r="J9" s="65" t="s">
        <v>75</v>
      </c>
      <c r="K9" s="31"/>
      <c r="L9" s="31"/>
      <c r="M9" s="64" t="str" cm="1">
        <f t="array" ref="M9">IF(SUMPRODUCT(--($AA$7:$AB$10=I9))&gt;0, I9, "")</f>
        <v/>
      </c>
      <c r="N9" s="64" t="str" cm="1">
        <f t="array" ref="N9">IF(SUMPRODUCT(--($AA$11:$AB$20=I9))&gt;0, I9, "")</f>
        <v>MIN</v>
      </c>
      <c r="O9" s="64" t="str" cm="1">
        <f t="array" ref="O9">IF(SUMPRODUCT(--($AA$21:$AB$23=I9))&gt;0, I9, "")</f>
        <v/>
      </c>
      <c r="P9" s="64" t="str" cm="1">
        <f t="array" ref="P9">IF(SUMPRODUCT(--($AA$24:$AB$34=I9))&gt;0, I9, "")</f>
        <v>MIN</v>
      </c>
      <c r="Q9" s="64" t="str" cm="1">
        <f t="array" ref="Q9">IF(SUMPRODUCT(--($AA$35:$AB$40=I9))&gt;0, I9, "")</f>
        <v>MIN</v>
      </c>
      <c r="R9" s="64" t="str" cm="1">
        <f t="array" ref="R9">IF(SUMPRODUCT(--($AA$41:$AB$52=I9))&gt;0, I9, "")</f>
        <v/>
      </c>
      <c r="S9" s="64" t="str" cm="1">
        <f t="array" ref="S9">IF(SUMPRODUCT(--($AA$53:$AB$57=I9))&gt;0, I9, "")</f>
        <v>MIN</v>
      </c>
      <c r="T9" s="72" cm="1">
        <f t="array" ref="T9">SUMPRODUCT(--(M9:S9&lt;&gt;""), --(ISTEXT(M9:S9)))</f>
        <v>4</v>
      </c>
      <c r="U9" s="2"/>
      <c r="V9" s="2">
        <v>3</v>
      </c>
      <c r="W9" s="58" t="s">
        <v>122</v>
      </c>
      <c r="X9" s="4">
        <v>45236</v>
      </c>
      <c r="Y9" s="5">
        <v>0.83333333333333337</v>
      </c>
      <c r="Z9" s="5">
        <v>0.79166666666666663</v>
      </c>
      <c r="AA9" s="38" t="s">
        <v>2</v>
      </c>
      <c r="AB9" s="38" t="s">
        <v>9</v>
      </c>
      <c r="AC9" cm="1">
        <f t="array" ref="AC9">SUMPRODUCT(--($AA$7:$AB$39="BOS"), --(ISTEXT($AA$7:$AB$39)))</f>
        <v>2</v>
      </c>
      <c r="AD9" cm="1">
        <f t="array" ref="AD9">SUMPRODUCT(--($AA$7:$AB$57="BOS"), --(ISTEXT($AA$7:$AB$57)))</f>
        <v>3</v>
      </c>
      <c r="AE9" t="s">
        <v>2</v>
      </c>
      <c r="AF9" t="s">
        <v>83</v>
      </c>
      <c r="AG9" s="2">
        <f>SUM('Week 1 '!AC9+'Week 2'!AC9+'Week 3'!AC9+'Week 4'!AD9+'Week 5'!AD9)</f>
        <v>14</v>
      </c>
      <c r="AI9" s="2">
        <f>SUM('Week 6'!AD9+'Week 7'!AD9)</f>
        <v>6</v>
      </c>
    </row>
    <row r="10" spans="8:35" ht="16.05" customHeight="1" x14ac:dyDescent="0.3">
      <c r="I10" s="65" t="s">
        <v>13</v>
      </c>
      <c r="J10" s="65" t="s">
        <v>75</v>
      </c>
      <c r="K10" s="31"/>
      <c r="L10" s="31"/>
      <c r="M10" s="64" t="str" cm="1">
        <f t="array" ref="M10">IF(SUMPRODUCT(--($AA$7:$AB$10=I10))&gt;0, I10, "")</f>
        <v/>
      </c>
      <c r="N10" s="64" t="str" cm="1">
        <f t="array" ref="N10">IF(SUMPRODUCT(--($AA$11:$AB$20=I10))&gt;0, I10, "")</f>
        <v/>
      </c>
      <c r="O10" s="64" t="str" cm="1">
        <f t="array" ref="O10">IF(SUMPRODUCT(--($AA$21:$AB$23=I10))&gt;0, I10, "")</f>
        <v>LAK</v>
      </c>
      <c r="P10" s="64" t="str" cm="1">
        <f t="array" ref="P10">IF(SUMPRODUCT(--($AA$24:$AB$34=I10))&gt;0, I10, "")</f>
        <v>LAK</v>
      </c>
      <c r="Q10" s="64" t="str" cm="1">
        <f t="array" ref="Q10">IF(SUMPRODUCT(--($AA$35:$AB$40=I10))&gt;0, I10, "")</f>
        <v/>
      </c>
      <c r="R10" s="64" t="str" cm="1">
        <f t="array" ref="R10">IF(SUMPRODUCT(--($AA$41:$AB$52=I10))&gt;0, I10, "")</f>
        <v>LAK</v>
      </c>
      <c r="S10" s="64" t="str" cm="1">
        <f t="array" ref="S10">IF(SUMPRODUCT(--($AA$53:$AB$57=I10))&gt;0, I10, "")</f>
        <v/>
      </c>
      <c r="T10" s="72" cm="1">
        <f t="array" ref="T10">SUMPRODUCT(--(M10:S10&lt;&gt;""), --(ISTEXT(M10:S10)))</f>
        <v>3</v>
      </c>
      <c r="U10" s="2"/>
      <c r="V10" s="2">
        <v>4</v>
      </c>
      <c r="W10" s="58" t="s">
        <v>122</v>
      </c>
      <c r="X10" s="4">
        <v>45236</v>
      </c>
      <c r="Y10" s="5">
        <v>0.91666666666666663</v>
      </c>
      <c r="Z10" s="5">
        <v>0.79166666666666663</v>
      </c>
      <c r="AA10" s="38" t="s">
        <v>11</v>
      </c>
      <c r="AB10" s="38" t="s">
        <v>28</v>
      </c>
      <c r="AC10" cm="1">
        <f t="array" ref="AC10">SUMPRODUCT(--($AA$7:$AB$39="BUF"), --(ISTEXT($AA$7:$AB$39)))</f>
        <v>2</v>
      </c>
      <c r="AD10" cm="1">
        <f t="array" ref="AD10">SUMPRODUCT(--($AA$7:$AB$57="BUF"), --(ISTEXT($AA$7:$AB$57)))</f>
        <v>3</v>
      </c>
      <c r="AE10" t="s">
        <v>3</v>
      </c>
      <c r="AF10" t="s">
        <v>84</v>
      </c>
      <c r="AG10" s="2">
        <f>SUM('Week 1 '!AC10+'Week 2'!AC10+'Week 3'!AC10+'Week 4'!AD10+'Week 5'!AD10)</f>
        <v>15</v>
      </c>
      <c r="AI10" s="2">
        <f>SUM('Week 6'!AD10+'Week 7'!AD10)</f>
        <v>6</v>
      </c>
    </row>
    <row r="11" spans="8:35" ht="16.05" customHeight="1" x14ac:dyDescent="0.3">
      <c r="I11" s="65" t="s">
        <v>20</v>
      </c>
      <c r="J11" s="65" t="s">
        <v>76</v>
      </c>
      <c r="K11" s="31"/>
      <c r="L11" s="31"/>
      <c r="M11" s="64" t="str" cm="1">
        <f t="array" ref="M11">IF(SUMPRODUCT(--($AA$7:$AB$10=I11))&gt;0, I11, "")</f>
        <v/>
      </c>
      <c r="N11" s="64" t="str" cm="1">
        <f t="array" ref="N11">IF(SUMPRODUCT(--($AA$11:$AB$20=I11))&gt;0, I11, "")</f>
        <v/>
      </c>
      <c r="O11" s="64" t="str" cm="1">
        <f t="array" ref="O11">IF(SUMPRODUCT(--($AA$21:$AB$23=I11))&gt;0, I11, "")</f>
        <v>OTT</v>
      </c>
      <c r="P11" s="64" t="str" cm="1">
        <f t="array" ref="P11">IF(SUMPRODUCT(--($AA$24:$AB$34=I11))&gt;0, I11, "")</f>
        <v>OTT</v>
      </c>
      <c r="Q11" s="64" t="str" cm="1">
        <f t="array" ref="Q11">IF(SUMPRODUCT(--($AA$35:$AB$40=I11))&gt;0, I11, "")</f>
        <v/>
      </c>
      <c r="R11" s="64" t="str" cm="1">
        <f t="array" ref="R11">IF(SUMPRODUCT(--($AA$41:$AB$52=I11))&gt;0, I11, "")</f>
        <v>OTT</v>
      </c>
      <c r="S11" s="64" t="str" cm="1">
        <f t="array" ref="S11">IF(SUMPRODUCT(--($AA$53:$AB$57=I11))&gt;0, I11, "")</f>
        <v/>
      </c>
      <c r="T11" s="72" cm="1">
        <f t="array" ref="T11">SUMPRODUCT(--(M11:S11&lt;&gt;""), --(ISTEXT(M11:S11)))</f>
        <v>3</v>
      </c>
      <c r="U11" s="2"/>
      <c r="V11" s="2">
        <v>5</v>
      </c>
      <c r="W11" s="58" t="s">
        <v>116</v>
      </c>
      <c r="X11" s="4">
        <v>45237</v>
      </c>
      <c r="Y11" s="5">
        <v>0.79166666666666663</v>
      </c>
      <c r="Z11" s="5">
        <v>0.79166666666666663</v>
      </c>
      <c r="AA11" s="39" t="s">
        <v>3</v>
      </c>
      <c r="AB11" s="39" t="s">
        <v>5</v>
      </c>
      <c r="AC11" cm="1">
        <f t="array" ref="AC11">SUMPRODUCT(--($AA$7:$AB$39="CGY"), --(ISTEXT($AA$7:$AB$39)))</f>
        <v>2</v>
      </c>
      <c r="AD11" cm="1">
        <f t="array" ref="AD11">SUMPRODUCT(--($AA$7:$AB$57="CGY"), --(ISTEXT($AA$7:$AB$57)))</f>
        <v>3</v>
      </c>
      <c r="AE11" t="s">
        <v>4</v>
      </c>
      <c r="AF11" t="s">
        <v>85</v>
      </c>
      <c r="AG11" s="2">
        <f>SUM('Week 1 '!AC11+'Week 2'!AC11+'Week 3'!AC11+'Week 4'!AD11+'Week 5'!AD11)</f>
        <v>14</v>
      </c>
      <c r="AI11" s="2">
        <f>SUM('Week 6'!AD11+'Week 7'!AD11)</f>
        <v>7</v>
      </c>
    </row>
    <row r="12" spans="8:35" ht="16.05" customHeight="1" x14ac:dyDescent="0.3">
      <c r="I12" s="65" t="s">
        <v>9</v>
      </c>
      <c r="J12" s="65" t="s">
        <v>76</v>
      </c>
      <c r="K12" s="31"/>
      <c r="L12" s="31"/>
      <c r="M12" s="64" t="str" cm="1">
        <f t="array" ref="M12">IF(SUMPRODUCT(--($AA$7:$AB$10=I12))&gt;0, I12, "")</f>
        <v>DAL</v>
      </c>
      <c r="N12" s="64" t="str" cm="1">
        <f t="array" ref="N12">IF(SUMPRODUCT(--($AA$11:$AB$20=I12))&gt;0, I12, "")</f>
        <v/>
      </c>
      <c r="O12" s="64" t="str" cm="1">
        <f t="array" ref="O12">IF(SUMPRODUCT(--($AA$21:$AB$23=I12))&gt;0, I12, "")</f>
        <v/>
      </c>
      <c r="P12" s="64" t="str" cm="1">
        <f t="array" ref="P12">IF(SUMPRODUCT(--($AA$24:$AB$34=I12))&gt;0, I12, "")</f>
        <v>DAL</v>
      </c>
      <c r="Q12" s="64" t="str" cm="1">
        <f t="array" ref="Q12">IF(SUMPRODUCT(--($AA$35:$AB$40=I12))&gt;0, I12, "")</f>
        <v/>
      </c>
      <c r="R12" s="64" t="str" cm="1">
        <f t="array" ref="R12">IF(SUMPRODUCT(--($AA$41:$AB$52=I12))&gt;0, I12, "")</f>
        <v>DAL</v>
      </c>
      <c r="S12" s="64" t="str" cm="1">
        <f t="array" ref="S12">IF(SUMPRODUCT(--($AA$53:$AB$57=I12))&gt;0, I12, "")</f>
        <v>DAL</v>
      </c>
      <c r="T12" s="72" cm="1">
        <f t="array" ref="T12">SUMPRODUCT(--(M12:S12&lt;&gt;""), --(ISTEXT(M12:S12)))</f>
        <v>4</v>
      </c>
      <c r="U12" s="2"/>
      <c r="V12" s="2">
        <v>6</v>
      </c>
      <c r="W12" s="58" t="s">
        <v>116</v>
      </c>
      <c r="X12" s="4">
        <v>45237</v>
      </c>
      <c r="Y12" s="5">
        <v>0.79166666666666663</v>
      </c>
      <c r="Z12" s="5">
        <v>0.79166666666666663</v>
      </c>
      <c r="AA12" s="39" t="s">
        <v>26</v>
      </c>
      <c r="AB12" s="39" t="s">
        <v>15</v>
      </c>
      <c r="AC12" cm="1">
        <f t="array" ref="AC12">SUMPRODUCT(--($AA$7:$AB$39="CAR"), --(ISTEXT($AA$7:$AB$39)))</f>
        <v>2</v>
      </c>
      <c r="AD12" cm="1">
        <f t="array" ref="AD12">SUMPRODUCT(--($AA$7:$AB$57="CAR"), --(ISTEXT($AA$7:$AB$57)))</f>
        <v>3</v>
      </c>
      <c r="AE12" t="s">
        <v>5</v>
      </c>
      <c r="AF12" t="s">
        <v>86</v>
      </c>
      <c r="AG12" s="2">
        <f>SUM('Week 1 '!AC12+'Week 2'!AC12+'Week 3'!AC12+'Week 4'!AD12+'Week 5'!AD12)</f>
        <v>15</v>
      </c>
      <c r="AI12" s="2">
        <f>SUM('Week 6'!AD12+'Week 7'!AD12)</f>
        <v>5</v>
      </c>
    </row>
    <row r="13" spans="8:35" ht="16.05" customHeight="1" x14ac:dyDescent="0.3">
      <c r="I13" s="65" t="s">
        <v>15</v>
      </c>
      <c r="J13" s="65" t="s">
        <v>77</v>
      </c>
      <c r="K13" s="31"/>
      <c r="L13" s="31"/>
      <c r="M13" s="64" t="str" cm="1">
        <f t="array" ref="M13">IF(SUMPRODUCT(--($AA$7:$AB$10=I13))&gt;0, I13, "")</f>
        <v/>
      </c>
      <c r="N13" s="64" t="str" cm="1">
        <f t="array" ref="N13">IF(SUMPRODUCT(--($AA$11:$AB$20=I13))&gt;0, I13, "")</f>
        <v>MTL</v>
      </c>
      <c r="O13" s="64" t="str" cm="1">
        <f t="array" ref="O13">IF(SUMPRODUCT(--($AA$21:$AB$23=I13))&gt;0, I13, "")</f>
        <v/>
      </c>
      <c r="P13" s="64" t="str" cm="1">
        <f t="array" ref="P13">IF(SUMPRODUCT(--($AA$24:$AB$34=I13))&gt;0, I13, "")</f>
        <v>MTL</v>
      </c>
      <c r="Q13" s="64" t="str" cm="1">
        <f t="array" ref="Q13">IF(SUMPRODUCT(--($AA$35:$AB$40=I13))&gt;0, I13, "")</f>
        <v/>
      </c>
      <c r="R13" s="64" t="str" cm="1">
        <f t="array" ref="R13">IF(SUMPRODUCT(--($AA$41:$AB$52=I13))&gt;0, I13, "")</f>
        <v>MTL</v>
      </c>
      <c r="S13" s="64" t="str" cm="1">
        <f t="array" ref="S13">IF(SUMPRODUCT(--($AA$53:$AB$57=I13))&gt;0, I13, "")</f>
        <v>MTL</v>
      </c>
      <c r="T13" s="72" cm="1">
        <f t="array" ref="T13">SUMPRODUCT(--(M13:S13&lt;&gt;""), --(ISTEXT(M13:S13)))</f>
        <v>4</v>
      </c>
      <c r="U13" s="2"/>
      <c r="V13" s="2">
        <v>7</v>
      </c>
      <c r="W13" s="58" t="s">
        <v>116</v>
      </c>
      <c r="X13" s="4">
        <v>45237</v>
      </c>
      <c r="Y13" s="5">
        <v>0.8125</v>
      </c>
      <c r="Z13" s="5">
        <v>0.8125</v>
      </c>
      <c r="AA13" s="39" t="s">
        <v>14</v>
      </c>
      <c r="AB13" s="39" t="s">
        <v>18</v>
      </c>
      <c r="AC13" cm="1">
        <f t="array" ref="AC13">SUMPRODUCT(--($AA$7:$AB$39="CHI"), --(ISTEXT($AA$7:$AB$39)))</f>
        <v>1</v>
      </c>
      <c r="AD13" cm="1">
        <f t="array" ref="AD13">SUMPRODUCT(--($AA$7:$AB$57="CHI"), --(ISTEXT($AA$7:$AB$57)))</f>
        <v>2</v>
      </c>
      <c r="AE13" t="s">
        <v>6</v>
      </c>
      <c r="AF13" t="s">
        <v>87</v>
      </c>
      <c r="AG13" s="2">
        <f>SUM('Week 1 '!AC13+'Week 2'!AC13+'Week 3'!AC13+'Week 4'!AD13+'Week 5'!AD13)</f>
        <v>13</v>
      </c>
      <c r="AI13" s="2">
        <f>SUM('Week 6'!AD13+'Week 7'!AD13)</f>
        <v>6</v>
      </c>
    </row>
    <row r="14" spans="8:35" ht="16.05" customHeight="1" x14ac:dyDescent="0.3">
      <c r="I14" s="65" t="s">
        <v>23</v>
      </c>
      <c r="J14" s="65" t="s">
        <v>77</v>
      </c>
      <c r="K14" s="31"/>
      <c r="L14" s="31"/>
      <c r="M14" s="64" t="str" cm="1">
        <f t="array" ref="M14">IF(SUMPRODUCT(--($AA$7:$AB$10=I14))&gt;0, I14, "")</f>
        <v/>
      </c>
      <c r="N14" s="64" t="str" cm="1">
        <f t="array" ref="N14">IF(SUMPRODUCT(--($AA$11:$AB$20=I14))&gt;0, I14, "")</f>
        <v>SJS</v>
      </c>
      <c r="O14" s="64" t="str" cm="1">
        <f t="array" ref="O14">IF(SUMPRODUCT(--($AA$21:$AB$23=I14))&gt;0, I14, "")</f>
        <v/>
      </c>
      <c r="P14" s="64" t="str" cm="1">
        <f t="array" ref="P14">IF(SUMPRODUCT(--($AA$24:$AB$34=I14))&gt;0, I14, "")</f>
        <v>SJS</v>
      </c>
      <c r="Q14" s="64" t="str" cm="1">
        <f t="array" ref="Q14">IF(SUMPRODUCT(--($AA$35:$AB$40=I14))&gt;0, I14, "")</f>
        <v>SJS</v>
      </c>
      <c r="R14" s="64" t="str" cm="1">
        <f t="array" ref="R14">IF(SUMPRODUCT(--($AA$41:$AB$52=I14))&gt;0, I14, "")</f>
        <v/>
      </c>
      <c r="S14" s="64" t="str" cm="1">
        <f t="array" ref="S14">IF(SUMPRODUCT(--($AA$53:$AB$57=I14))&gt;0, I14, "")</f>
        <v>SJS</v>
      </c>
      <c r="T14" s="72" cm="1">
        <f t="array" ref="T14">SUMPRODUCT(--(M14:S14&lt;&gt;""), --(ISTEXT(M14:S14)))</f>
        <v>4</v>
      </c>
      <c r="U14" s="2"/>
      <c r="V14" s="2">
        <v>8</v>
      </c>
      <c r="W14" s="58" t="s">
        <v>116</v>
      </c>
      <c r="X14" s="4">
        <v>45237</v>
      </c>
      <c r="Y14" s="5">
        <v>0.8125</v>
      </c>
      <c r="Z14" s="5">
        <v>0.8125</v>
      </c>
      <c r="AA14" s="39" t="s">
        <v>10</v>
      </c>
      <c r="AB14" s="39" t="s">
        <v>19</v>
      </c>
      <c r="AC14" cm="1">
        <f t="array" ref="AC14">SUMPRODUCT(--($AA$7:$AB$39="COL"), --(ISTEXT($AA$7:$AB$39)))</f>
        <v>2</v>
      </c>
      <c r="AD14" cm="1">
        <f t="array" ref="AD14">SUMPRODUCT(--($AA$7:$AB$57="COL"), --(ISTEXT($AA$7:$AB$57)))</f>
        <v>3</v>
      </c>
      <c r="AE14" t="s">
        <v>7</v>
      </c>
      <c r="AF14" t="s">
        <v>88</v>
      </c>
      <c r="AG14" s="2">
        <f>SUM('Week 1 '!AC14+'Week 2'!AC14+'Week 3'!AC14+'Week 4'!AD14+'Week 5'!AD14)</f>
        <v>13</v>
      </c>
      <c r="AI14" s="2">
        <f>SUM('Week 6'!AD14+'Week 7'!AD14)</f>
        <v>7</v>
      </c>
    </row>
    <row r="15" spans="8:35" ht="16.05" customHeight="1" x14ac:dyDescent="0.3">
      <c r="I15" s="65" t="s">
        <v>26</v>
      </c>
      <c r="J15" s="65" t="s">
        <v>77</v>
      </c>
      <c r="K15" s="31"/>
      <c r="L15" s="31"/>
      <c r="M15" s="64" t="str" cm="1">
        <f t="array" ref="M15">IF(SUMPRODUCT(--($AA$7:$AB$10=I15))&gt;0, I15, "")</f>
        <v>TBL</v>
      </c>
      <c r="N15" s="64" t="str" cm="1">
        <f t="array" ref="N15">IF(SUMPRODUCT(--($AA$11:$AB$20=I15))&gt;0, I15, "")</f>
        <v>TBL</v>
      </c>
      <c r="O15" s="64" t="str" cm="1">
        <f t="array" ref="O15">IF(SUMPRODUCT(--($AA$21:$AB$23=I15))&gt;0, I15, "")</f>
        <v/>
      </c>
      <c r="P15" s="64" t="str" cm="1">
        <f t="array" ref="P15">IF(SUMPRODUCT(--($AA$24:$AB$34=I15))&gt;0, I15, "")</f>
        <v>TBL</v>
      </c>
      <c r="Q15" s="64" t="str" cm="1">
        <f t="array" ref="Q15">IF(SUMPRODUCT(--($AA$35:$AB$40=I15))&gt;0, I15, "")</f>
        <v/>
      </c>
      <c r="R15" s="64" t="str" cm="1">
        <f t="array" ref="R15">IF(SUMPRODUCT(--($AA$41:$AB$52=I15))&gt;0, I15, "")</f>
        <v>TBL</v>
      </c>
      <c r="S15" s="64" t="str" cm="1">
        <f t="array" ref="S15">IF(SUMPRODUCT(--($AA$53:$AB$57=I15))&gt;0, I15, "")</f>
        <v/>
      </c>
      <c r="T15" s="72" cm="1">
        <f t="array" ref="T15">SUMPRODUCT(--(M15:S15&lt;&gt;""), --(ISTEXT(M15:S15)))</f>
        <v>4</v>
      </c>
      <c r="U15" s="2"/>
      <c r="V15" s="2">
        <v>9</v>
      </c>
      <c r="W15" s="58" t="s">
        <v>116</v>
      </c>
      <c r="X15" s="4">
        <v>45237</v>
      </c>
      <c r="Y15" s="5">
        <v>0.83333333333333337</v>
      </c>
      <c r="Z15" s="5">
        <v>0.79166666666666663</v>
      </c>
      <c r="AA15" s="39" t="s">
        <v>31</v>
      </c>
      <c r="AB15" s="39" t="s">
        <v>25</v>
      </c>
      <c r="AC15" cm="1">
        <f t="array" ref="AC15">SUMPRODUCT(--($AA$7:$AB$39="CBJ"), --(ISTEXT($AA$7:$AB$39)))</f>
        <v>2</v>
      </c>
      <c r="AD15" cm="1">
        <f t="array" ref="AD15">SUMPRODUCT(--($AA$7:$AB$57="CBJ"), --(ISTEXT($AA$7:$AB$57)))</f>
        <v>4</v>
      </c>
      <c r="AE15" t="s">
        <v>8</v>
      </c>
      <c r="AF15" t="s">
        <v>89</v>
      </c>
      <c r="AG15" s="2">
        <f>SUM('Week 1 '!AC15+'Week 2'!AC15+'Week 3'!AC15+'Week 4'!AD15+'Week 5'!AD15)</f>
        <v>15</v>
      </c>
      <c r="AI15" s="2">
        <f>SUM('Week 6'!AD15+'Week 7'!AD15)</f>
        <v>7</v>
      </c>
    </row>
    <row r="16" spans="8:35" ht="16.05" customHeight="1" x14ac:dyDescent="0.3">
      <c r="I16" s="65" t="s">
        <v>27</v>
      </c>
      <c r="J16" s="65" t="s">
        <v>77</v>
      </c>
      <c r="K16" s="31"/>
      <c r="L16" s="31"/>
      <c r="M16" s="64" t="str" cm="1">
        <f t="array" ref="M16">IF(SUMPRODUCT(--($AA$7:$AB$10=I16))&gt;0, I16, "")</f>
        <v>TOR</v>
      </c>
      <c r="N16" s="64" t="str" cm="1">
        <f t="array" ref="N16">IF(SUMPRODUCT(--($AA$11:$AB$20=I16))&gt;0, I16, "")</f>
        <v/>
      </c>
      <c r="O16" s="64" t="str" cm="1">
        <f t="array" ref="O16">IF(SUMPRODUCT(--($AA$21:$AB$23=I16))&gt;0, I16, "")</f>
        <v>TOR</v>
      </c>
      <c r="P16" s="64" t="str" cm="1">
        <f t="array" ref="P16">IF(SUMPRODUCT(--($AA$24:$AB$34=I16))&gt;0, I16, "")</f>
        <v/>
      </c>
      <c r="Q16" s="64" t="str" cm="1">
        <f t="array" ref="Q16">IF(SUMPRODUCT(--($AA$35:$AB$40=I16))&gt;0, I16, "")</f>
        <v>TOR</v>
      </c>
      <c r="R16" s="64" t="str" cm="1">
        <f t="array" ref="R16">IF(SUMPRODUCT(--($AA$41:$AB$52=I16))&gt;0, I16, "")</f>
        <v>TOR</v>
      </c>
      <c r="S16" s="64" t="str" cm="1">
        <f t="array" ref="S16">IF(SUMPRODUCT(--($AA$53:$AB$57=I16))&gt;0, I16, "")</f>
        <v/>
      </c>
      <c r="T16" s="72" cm="1">
        <f t="array" ref="T16">SUMPRODUCT(--(M16:S16&lt;&gt;""), --(ISTEXT(M16:S16)))</f>
        <v>4</v>
      </c>
      <c r="U16" s="2"/>
      <c r="V16" s="2">
        <v>10</v>
      </c>
      <c r="W16" s="58" t="s">
        <v>116</v>
      </c>
      <c r="X16" s="4">
        <v>45237</v>
      </c>
      <c r="Y16" s="5">
        <v>0.875</v>
      </c>
      <c r="Z16" s="5">
        <v>0.79166666666666663</v>
      </c>
      <c r="AA16" s="39" t="s">
        <v>24</v>
      </c>
      <c r="AB16" s="39" t="s">
        <v>1</v>
      </c>
      <c r="AC16" cm="1">
        <f t="array" ref="AC16">SUMPRODUCT(--($AA$7:$AB$39="DAL"), --(ISTEXT($AA$7:$AB$39)))</f>
        <v>2</v>
      </c>
      <c r="AD16" cm="1">
        <f t="array" ref="AD16">SUMPRODUCT(--($AA$7:$AB$57="DAL"), --(ISTEXT($AA$7:$AB$57)))</f>
        <v>4</v>
      </c>
      <c r="AE16" t="s">
        <v>9</v>
      </c>
      <c r="AF16" t="s">
        <v>90</v>
      </c>
      <c r="AG16" s="2">
        <f>SUM('Week 1 '!AC16+'Week 2'!AC16+'Week 3'!AC16+'Week 4'!AD16+'Week 5'!AD16)</f>
        <v>14</v>
      </c>
      <c r="AI16" s="2">
        <f>SUM('Week 6'!AD16+'Week 7'!AD16)</f>
        <v>5</v>
      </c>
    </row>
    <row r="17" spans="9:35" ht="16.05" customHeight="1" x14ac:dyDescent="0.3">
      <c r="I17" s="65" t="s">
        <v>28</v>
      </c>
      <c r="J17" s="65" t="s">
        <v>78</v>
      </c>
      <c r="K17" s="31"/>
      <c r="L17" s="31"/>
      <c r="M17" s="64" t="str" cm="1">
        <f t="array" ref="M17">IF(SUMPRODUCT(--($AA$7:$AB$10=I17))&gt;0, I17, "")</f>
        <v>VAN</v>
      </c>
      <c r="N17" s="64" t="str" cm="1">
        <f t="array" ref="N17">IF(SUMPRODUCT(--($AA$11:$AB$20=I17))&gt;0, I17, "")</f>
        <v/>
      </c>
      <c r="O17" s="64" t="str" cm="1">
        <f t="array" ref="O17">IF(SUMPRODUCT(--($AA$21:$AB$23=I17))&gt;0, I17, "")</f>
        <v/>
      </c>
      <c r="P17" s="64" t="str" cm="1">
        <f t="array" ref="P17">IF(SUMPRODUCT(--($AA$24:$AB$34=I17))&gt;0, I17, "")</f>
        <v>VAN</v>
      </c>
      <c r="Q17" s="64" t="str" cm="1">
        <f t="array" ref="Q17">IF(SUMPRODUCT(--($AA$35:$AB$40=I17))&gt;0, I17, "")</f>
        <v/>
      </c>
      <c r="R17" s="64" t="str" cm="1">
        <f t="array" ref="R17">IF(SUMPRODUCT(--($AA$41:$AB$52=I17))&gt;0, I17, "")</f>
        <v>VAN</v>
      </c>
      <c r="S17" s="64" t="str" cm="1">
        <f t="array" ref="S17">IF(SUMPRODUCT(--($AA$53:$AB$57=I17))&gt;0, I17, "")</f>
        <v>VAN</v>
      </c>
      <c r="T17" s="72" cm="1">
        <f t="array" ref="T17">SUMPRODUCT(--(M17:S17&lt;&gt;""), --(ISTEXT(M17:S17)))</f>
        <v>4</v>
      </c>
      <c r="U17" s="2"/>
      <c r="V17" s="2">
        <v>11</v>
      </c>
      <c r="W17" s="58" t="s">
        <v>116</v>
      </c>
      <c r="X17" s="4">
        <v>45237</v>
      </c>
      <c r="Y17" s="5">
        <v>0.875</v>
      </c>
      <c r="Z17" s="5">
        <v>0.79166666666666663</v>
      </c>
      <c r="AA17" s="39" t="s">
        <v>16</v>
      </c>
      <c r="AB17" s="39" t="s">
        <v>4</v>
      </c>
      <c r="AC17" cm="1">
        <f t="array" ref="AC17">SUMPRODUCT(--($AA$7:$AB$39="DET"), --(ISTEXT($AA$7:$AB$39)))</f>
        <v>2</v>
      </c>
      <c r="AD17" cm="1">
        <f t="array" ref="AD17">SUMPRODUCT(--($AA$7:$AB$57="DET"), --(ISTEXT($AA$7:$AB$57)))</f>
        <v>3</v>
      </c>
      <c r="AE17" t="s">
        <v>10</v>
      </c>
      <c r="AF17" t="s">
        <v>101</v>
      </c>
      <c r="AG17" s="2">
        <f>SUM('Week 1 '!AC17+'Week 2'!AC17+'Week 3'!AC17+'Week 4'!AD17+'Week 5'!AD17)</f>
        <v>15</v>
      </c>
      <c r="AI17" s="2">
        <f>SUM('Week 6'!AD17+'Week 7'!AD17)</f>
        <v>5</v>
      </c>
    </row>
    <row r="18" spans="9:35" ht="16.05" customHeight="1" x14ac:dyDescent="0.3">
      <c r="I18" s="65" t="s">
        <v>2</v>
      </c>
      <c r="J18" s="65" t="s">
        <v>78</v>
      </c>
      <c r="K18" s="31"/>
      <c r="L18" s="31"/>
      <c r="M18" s="64" t="str" cm="1">
        <f t="array" ref="M18">IF(SUMPRODUCT(--($AA$7:$AB$10=I18))&gt;0, I18, "")</f>
        <v>BOS</v>
      </c>
      <c r="N18" s="64" t="str" cm="1">
        <f t="array" ref="N18">IF(SUMPRODUCT(--($AA$11:$AB$20=I18))&gt;0, I18, "")</f>
        <v/>
      </c>
      <c r="O18" s="64" t="str" cm="1">
        <f t="array" ref="O18">IF(SUMPRODUCT(--($AA$21:$AB$23=I18))&gt;0, I18, "")</f>
        <v/>
      </c>
      <c r="P18" s="64" t="str" cm="1">
        <f t="array" ref="P18">IF(SUMPRODUCT(--($AA$24:$AB$34=I18))&gt;0, I18, "")</f>
        <v>BOS</v>
      </c>
      <c r="Q18" s="64" t="str" cm="1">
        <f t="array" ref="Q18">IF(SUMPRODUCT(--($AA$35:$AB$40=I18))&gt;0, I18, "")</f>
        <v/>
      </c>
      <c r="R18" s="64" t="str" cm="1">
        <f t="array" ref="R18">IF(SUMPRODUCT(--($AA$41:$AB$52=I18))&gt;0, I18, "")</f>
        <v>BOS</v>
      </c>
      <c r="S18" s="64" t="str" cm="1">
        <f t="array" ref="S18">IF(SUMPRODUCT(--($AA$53:$AB$57=I18))&gt;0, I18, "")</f>
        <v/>
      </c>
      <c r="T18" s="72" cm="1">
        <f t="array" ref="T18">SUMPRODUCT(--(M18:S18&lt;&gt;""), --(ISTEXT(M18:S18)))</f>
        <v>3</v>
      </c>
      <c r="U18" s="2"/>
      <c r="V18" s="2">
        <v>12</v>
      </c>
      <c r="W18" s="58" t="s">
        <v>116</v>
      </c>
      <c r="X18" s="4">
        <v>45237</v>
      </c>
      <c r="Y18" s="5">
        <v>0.91666666666666663</v>
      </c>
      <c r="Z18" s="5">
        <v>0.79166666666666663</v>
      </c>
      <c r="AA18" s="39" t="s">
        <v>22</v>
      </c>
      <c r="AB18" s="39" t="s">
        <v>0</v>
      </c>
      <c r="AC18" cm="1">
        <f t="array" ref="AC18">SUMPRODUCT(--($AA$7:$AB$39="EDM"), --(ISTEXT($AA$7:$AB$39)))</f>
        <v>2</v>
      </c>
      <c r="AD18" cm="1">
        <f t="array" ref="AD18">SUMPRODUCT(--($AA$7:$AB$57="EDM"), --(ISTEXT($AA$7:$AB$57)))</f>
        <v>3</v>
      </c>
      <c r="AE18" t="s">
        <v>11</v>
      </c>
      <c r="AF18" t="s">
        <v>91</v>
      </c>
      <c r="AG18" s="2">
        <f>SUM('Week 1 '!AC18+'Week 2'!AC18+'Week 3'!AC18+'Week 4'!AD18+'Week 5'!AD18)</f>
        <v>13</v>
      </c>
      <c r="AI18" s="2">
        <f>SUM('Week 6'!AD18+'Week 7'!AD18)</f>
        <v>7</v>
      </c>
    </row>
    <row r="19" spans="9:35" ht="16.05" customHeight="1" x14ac:dyDescent="0.3">
      <c r="I19" s="65" t="s">
        <v>27</v>
      </c>
      <c r="J19" s="65" t="s">
        <v>79</v>
      </c>
      <c r="K19" s="31"/>
      <c r="L19" s="31"/>
      <c r="M19" s="64" t="str" cm="1">
        <f t="array" ref="M19">IF(SUMPRODUCT(--($AA$7:$AB$10=I19))&gt;0, I19, "")</f>
        <v>TOR</v>
      </c>
      <c r="N19" s="64" t="str" cm="1">
        <f t="array" ref="N19">IF(SUMPRODUCT(--($AA$11:$AB$20=I19))&gt;0, I19, "")</f>
        <v/>
      </c>
      <c r="O19" s="64" t="str" cm="1">
        <f t="array" ref="O19">IF(SUMPRODUCT(--($AA$21:$AB$23=I19))&gt;0, I19, "")</f>
        <v>TOR</v>
      </c>
      <c r="P19" s="64" t="str" cm="1">
        <f t="array" ref="P19">IF(SUMPRODUCT(--($AA$24:$AB$34=I19))&gt;0, I19, "")</f>
        <v/>
      </c>
      <c r="Q19" s="64" t="str" cm="1">
        <f t="array" ref="Q19">IF(SUMPRODUCT(--($AA$35:$AB$40=I19))&gt;0, I19, "")</f>
        <v>TOR</v>
      </c>
      <c r="R19" s="64" t="str" cm="1">
        <f t="array" ref="R19">IF(SUMPRODUCT(--($AA$41:$AB$52=I19))&gt;0, I19, "")</f>
        <v>TOR</v>
      </c>
      <c r="S19" s="64" t="str" cm="1">
        <f t="array" ref="S19">IF(SUMPRODUCT(--($AA$53:$AB$57=I19))&gt;0, I19, "")</f>
        <v/>
      </c>
      <c r="T19" s="72" cm="1">
        <f t="array" ref="T19">SUMPRODUCT(--(M19:S19&lt;&gt;""), --(ISTEXT(M19:S19)))</f>
        <v>4</v>
      </c>
      <c r="U19" s="2"/>
      <c r="V19" s="2">
        <v>13</v>
      </c>
      <c r="W19" s="58" t="s">
        <v>116</v>
      </c>
      <c r="X19" s="4">
        <v>45237</v>
      </c>
      <c r="Y19" s="5">
        <v>0.91666666666666663</v>
      </c>
      <c r="Z19" s="5">
        <v>0.83333333333333337</v>
      </c>
      <c r="AA19" s="39" t="s">
        <v>17</v>
      </c>
      <c r="AB19" s="39" t="s">
        <v>7</v>
      </c>
      <c r="AC19" cm="1">
        <f t="array" ref="AC19">SUMPRODUCT(--($AA$7:$AB$39="FLA"), --(ISTEXT($AA$7:$AB$39)))</f>
        <v>3</v>
      </c>
      <c r="AD19" cm="1">
        <f t="array" ref="AD19">SUMPRODUCT(--($AA$7:$AB$57="FLA"), --(ISTEXT($AA$7:$AB$57)))</f>
        <v>4</v>
      </c>
      <c r="AE19" t="s">
        <v>12</v>
      </c>
      <c r="AF19" t="s">
        <v>92</v>
      </c>
      <c r="AG19" s="2">
        <f>SUM('Week 1 '!AC19+'Week 2'!AC19+'Week 3'!AC19+'Week 4'!AD19+'Week 5'!AD19)</f>
        <v>15</v>
      </c>
      <c r="AI19" s="2">
        <f>SUM('Week 6'!AD19+'Week 7'!AD19)</f>
        <v>6</v>
      </c>
    </row>
    <row r="20" spans="9:35" ht="16.05" customHeight="1" thickBot="1" x14ac:dyDescent="0.35">
      <c r="I20" s="65" t="s">
        <v>8</v>
      </c>
      <c r="J20" s="65" t="s">
        <v>79</v>
      </c>
      <c r="K20" s="31"/>
      <c r="L20" s="31"/>
      <c r="M20" s="80" t="str" cm="1">
        <f t="array" ref="M20">IF(SUMPRODUCT(--($AA$7:$AB$10=I20))&gt;0, I20, "")</f>
        <v>CBJ</v>
      </c>
      <c r="N20" s="80" t="str" cm="1">
        <f t="array" ref="N20">IF(SUMPRODUCT(--($AA$11:$AB$20=I20))&gt;0, I20, "")</f>
        <v/>
      </c>
      <c r="O20" s="80" t="str" cm="1">
        <f t="array" ref="O20">IF(SUMPRODUCT(--($AA$21:$AB$23=I20))&gt;0, I20, "")</f>
        <v/>
      </c>
      <c r="P20" s="80" t="str" cm="1">
        <f t="array" ref="P20">IF(SUMPRODUCT(--($AA$24:$AB$34=I20))&gt;0, I20, "")</f>
        <v>CBJ</v>
      </c>
      <c r="Q20" s="80" t="str" cm="1">
        <f t="array" ref="Q20">IF(SUMPRODUCT(--($AA$35:$AB$40=I20))&gt;0, I20, "")</f>
        <v/>
      </c>
      <c r="R20" s="80" t="str" cm="1">
        <f t="array" ref="R20">IF(SUMPRODUCT(--($AA$41:$AB$52=I20))&gt;0, I20, "")</f>
        <v>CBJ</v>
      </c>
      <c r="S20" s="80" t="str" cm="1">
        <f t="array" ref="S20">IF(SUMPRODUCT(--($AA$53:$AB$57=I20))&gt;0, I20, "")</f>
        <v>CBJ</v>
      </c>
      <c r="T20" s="73" cm="1">
        <f t="array" ref="T20">SUMPRODUCT(--(M20:S20&lt;&gt;""), --(ISTEXT(M20:S20)))</f>
        <v>4</v>
      </c>
      <c r="U20" s="2"/>
      <c r="V20" s="2">
        <v>14</v>
      </c>
      <c r="W20" s="58" t="s">
        <v>116</v>
      </c>
      <c r="X20" s="4">
        <v>45237</v>
      </c>
      <c r="Y20" s="5">
        <v>0.9375</v>
      </c>
      <c r="Z20" s="5">
        <v>0.8125</v>
      </c>
      <c r="AA20" s="39" t="s">
        <v>21</v>
      </c>
      <c r="AB20" s="39" t="s">
        <v>23</v>
      </c>
      <c r="AC20" cm="1">
        <f t="array" ref="AC20">SUMPRODUCT(--($AA$7:$AB$39="LAK"), --(ISTEXT($AA$7:$AB$39)))</f>
        <v>2</v>
      </c>
      <c r="AD20" cm="1">
        <f t="array" ref="AD20">SUMPRODUCT(--($AA$7:$AB$57="LAK"), --(ISTEXT($AA$7:$AB$57)))</f>
        <v>3</v>
      </c>
      <c r="AE20" t="s">
        <v>13</v>
      </c>
      <c r="AF20" t="s">
        <v>93</v>
      </c>
      <c r="AG20" s="2">
        <f>SUM('Week 1 '!AC20+'Week 2'!AC20+'Week 3'!AC20+'Week 4'!AD20+'Week 5'!AD20)</f>
        <v>14</v>
      </c>
      <c r="AI20" s="2">
        <f>SUM('Week 6'!AD20+'Week 7'!AD20)</f>
        <v>5</v>
      </c>
    </row>
    <row r="21" spans="9:35" ht="16.05" customHeight="1" x14ac:dyDescent="0.3">
      <c r="I21" t="s">
        <v>3</v>
      </c>
      <c r="J21" s="63" t="s">
        <v>79</v>
      </c>
      <c r="K21" s="31"/>
      <c r="L21" s="31"/>
      <c r="M21" s="81" t="str" cm="1">
        <f t="array" ref="M21">IF(SUMPRODUCT(--($AA$7:$AB$10=I21))&gt;0, I21, "")</f>
        <v/>
      </c>
      <c r="N21" s="81" t="str" cm="1">
        <f t="array" ref="N21">IF(SUMPRODUCT(--($AA$11:$AB$20=I21))&gt;0, I21, "")</f>
        <v>BUF</v>
      </c>
      <c r="O21" s="81" t="str" cm="1">
        <f t="array" ref="O21">IF(SUMPRODUCT(--($AA$21:$AB$23=I21))&gt;0, I21, "")</f>
        <v/>
      </c>
      <c r="P21" s="81" t="str" cm="1">
        <f t="array" ref="P21">IF(SUMPRODUCT(--($AA$24:$AB$34=I21))&gt;0, I21, "")</f>
        <v/>
      </c>
      <c r="Q21" s="81" t="str" cm="1">
        <f t="array" ref="Q21">IF(SUMPRODUCT(--($AA$35:$AB$40=I21))&gt;0, I21, "")</f>
        <v>BUF</v>
      </c>
      <c r="R21" s="81" t="str" cm="1">
        <f t="array" ref="R21">IF(SUMPRODUCT(--($AA$41:$AB$52=I21))&gt;0, I21, "")</f>
        <v>BUF</v>
      </c>
      <c r="S21" s="81" t="str" cm="1">
        <f t="array" ref="S21">IF(SUMPRODUCT(--($AA$53:$AB$57=I21))&gt;0, I21, "")</f>
        <v/>
      </c>
      <c r="T21" s="52" cm="1">
        <f t="array" ref="T21">SUMPRODUCT(--(M21:S21&lt;&gt;""), --(ISTEXT(M21:S21)))</f>
        <v>3</v>
      </c>
      <c r="U21" s="2"/>
      <c r="V21" s="2">
        <v>15</v>
      </c>
      <c r="W21" s="58" t="s">
        <v>117</v>
      </c>
      <c r="X21" s="4">
        <v>45238</v>
      </c>
      <c r="Y21" s="5">
        <v>0.79166666666666663</v>
      </c>
      <c r="Z21" s="5">
        <v>0.79166666666666663</v>
      </c>
      <c r="AA21" s="40" t="s">
        <v>20</v>
      </c>
      <c r="AB21" s="40" t="s">
        <v>27</v>
      </c>
      <c r="AC21" cm="1">
        <f t="array" ref="AC21">SUMPRODUCT(--($AA$7:$AB$39="MIN"), --(ISTEXT($AA$7:$AB$39)))</f>
        <v>3</v>
      </c>
      <c r="AD21" cm="1">
        <f t="array" ref="AD21">SUMPRODUCT(--($AA$7:$AB$57="MIN"), --(ISTEXT($AA$7:$AB$57)))</f>
        <v>4</v>
      </c>
      <c r="AE21" t="s">
        <v>14</v>
      </c>
      <c r="AF21" t="s">
        <v>94</v>
      </c>
      <c r="AG21" s="2">
        <f>SUM('Week 1 '!AC21+'Week 2'!AC21+'Week 3'!AC21+'Week 4'!AD21+'Week 5'!AD21)</f>
        <v>16</v>
      </c>
      <c r="AI21" s="2">
        <f>SUM('Week 6'!AD21+'Week 7'!AD21)</f>
        <v>4</v>
      </c>
    </row>
    <row r="22" spans="9:35" ht="16.05" customHeight="1" x14ac:dyDescent="0.3">
      <c r="I22" t="s">
        <v>4</v>
      </c>
      <c r="J22" s="63" t="s">
        <v>79</v>
      </c>
      <c r="K22" s="31"/>
      <c r="L22" s="31"/>
      <c r="M22" s="82" t="str" cm="1">
        <f t="array" ref="M22">IF(SUMPRODUCT(--($AA$7:$AB$10=I22))&gt;0, I22, "")</f>
        <v/>
      </c>
      <c r="N22" s="82" t="str" cm="1">
        <f t="array" ref="N22">IF(SUMPRODUCT(--($AA$11:$AB$20=I22))&gt;0, I22, "")</f>
        <v>CGY</v>
      </c>
      <c r="O22" s="82" t="str" cm="1">
        <f t="array" ref="O22">IF(SUMPRODUCT(--($AA$21:$AB$23=I22))&gt;0, I22, "")</f>
        <v/>
      </c>
      <c r="P22" s="82" t="str" cm="1">
        <f t="array" ref="P22">IF(SUMPRODUCT(--($AA$24:$AB$34=I22))&gt;0, I22, "")</f>
        <v/>
      </c>
      <c r="Q22" s="82" t="str" cm="1">
        <f t="array" ref="Q22">IF(SUMPRODUCT(--($AA$35:$AB$40=I22))&gt;0, I22, "")</f>
        <v>CGY</v>
      </c>
      <c r="R22" s="82" t="str" cm="1">
        <f t="array" ref="R22">IF(SUMPRODUCT(--($AA$41:$AB$52=I22))&gt;0, I22, "")</f>
        <v>CGY</v>
      </c>
      <c r="S22" s="82" t="str" cm="1">
        <f t="array" ref="S22">IF(SUMPRODUCT(--($AA$53:$AB$57=I22))&gt;0, I22, "")</f>
        <v/>
      </c>
      <c r="T22" s="52" cm="1">
        <f t="array" ref="T22">SUMPRODUCT(--(M22:S22&lt;&gt;""), --(ISTEXT(M22:S22)))</f>
        <v>3</v>
      </c>
      <c r="U22" s="2"/>
      <c r="V22" s="2">
        <v>16</v>
      </c>
      <c r="W22" s="58" t="s">
        <v>117</v>
      </c>
      <c r="X22" s="4">
        <v>45238</v>
      </c>
      <c r="Y22" s="5">
        <v>0.8125</v>
      </c>
      <c r="Z22" s="5">
        <v>0.8125</v>
      </c>
      <c r="AA22" s="40" t="s">
        <v>12</v>
      </c>
      <c r="AB22" s="40" t="s">
        <v>30</v>
      </c>
      <c r="AC22" cm="1">
        <f t="array" ref="AC22">SUMPRODUCT(--($AA$7:$AB$39="MTL"), --(ISTEXT($AA$7:$AB$39)))</f>
        <v>2</v>
      </c>
      <c r="AD22" cm="1">
        <f t="array" ref="AD22">SUMPRODUCT(--($AA$7:$AB$57="MTL"), --(ISTEXT($AA$7:$AB$57)))</f>
        <v>4</v>
      </c>
      <c r="AE22" t="s">
        <v>15</v>
      </c>
      <c r="AF22" t="s">
        <v>95</v>
      </c>
      <c r="AG22" s="2">
        <f>SUM('Week 1 '!AC22+'Week 2'!AC22+'Week 3'!AC22+'Week 4'!AD22+'Week 5'!AD22)</f>
        <v>15</v>
      </c>
      <c r="AI22" s="2">
        <f>SUM('Week 6'!AD22+'Week 7'!AD22)</f>
        <v>6</v>
      </c>
    </row>
    <row r="23" spans="9:35" ht="16.05" customHeight="1" x14ac:dyDescent="0.3">
      <c r="I23" t="s">
        <v>25</v>
      </c>
      <c r="J23" s="63" t="s">
        <v>80</v>
      </c>
      <c r="K23" s="31"/>
      <c r="L23" s="31"/>
      <c r="M23" s="82" t="str" cm="1">
        <f t="array" ref="M23">IF(SUMPRODUCT(--($AA$7:$AB$10=I23))&gt;0, I23, "")</f>
        <v/>
      </c>
      <c r="N23" s="82" t="str" cm="1">
        <f t="array" ref="N23">IF(SUMPRODUCT(--($AA$11:$AB$20=I23))&gt;0, I23, "")</f>
        <v>STL</v>
      </c>
      <c r="O23" s="82" t="str" cm="1">
        <f t="array" ref="O23">IF(SUMPRODUCT(--($AA$21:$AB$23=I23))&gt;0, I23, "")</f>
        <v/>
      </c>
      <c r="P23" s="82" t="str" cm="1">
        <f t="array" ref="P23">IF(SUMPRODUCT(--($AA$24:$AB$34=I23))&gt;0, I23, "")</f>
        <v>STL</v>
      </c>
      <c r="Q23" s="82" t="str" cm="1">
        <f t="array" ref="Q23">IF(SUMPRODUCT(--($AA$35:$AB$40=I23))&gt;0, I23, "")</f>
        <v/>
      </c>
      <c r="R23" s="82" t="str" cm="1">
        <f t="array" ref="R23">IF(SUMPRODUCT(--($AA$41:$AB$52=I23))&gt;0, I23, "")</f>
        <v>STL</v>
      </c>
      <c r="S23" s="82" t="str" cm="1">
        <f t="array" ref="S23">IF(SUMPRODUCT(--($AA$53:$AB$57=I23))&gt;0, I23, "")</f>
        <v/>
      </c>
      <c r="T23" s="52" cm="1">
        <f t="array" ref="T23">SUMPRODUCT(--(M23:S23&lt;&gt;""), --(ISTEXT(M23:S23)))</f>
        <v>3</v>
      </c>
      <c r="U23" s="2"/>
      <c r="V23" s="2">
        <v>17</v>
      </c>
      <c r="W23" s="58" t="s">
        <v>117</v>
      </c>
      <c r="X23" s="4">
        <v>45238</v>
      </c>
      <c r="Y23" s="5">
        <v>0.91666666666666663</v>
      </c>
      <c r="Z23" s="5">
        <v>0.79166666666666663</v>
      </c>
      <c r="AA23" s="40" t="s">
        <v>13</v>
      </c>
      <c r="AB23" s="40" t="s">
        <v>29</v>
      </c>
      <c r="AC23" cm="1">
        <f t="array" ref="AC23">SUMPRODUCT(--($AA$7:$AB$39="NSH"), --(ISTEXT($AA$7:$AB$39)))</f>
        <v>2</v>
      </c>
      <c r="AD23" cm="1">
        <f t="array" ref="AD23">SUMPRODUCT(--($AA$7:$AB$57="NSH"), --(ISTEXT($AA$7:$AB$57)))</f>
        <v>3</v>
      </c>
      <c r="AE23" t="s">
        <v>16</v>
      </c>
      <c r="AF23" t="s">
        <v>97</v>
      </c>
      <c r="AG23" s="2">
        <f>SUM('Week 1 '!AC23+'Week 2'!AC23+'Week 3'!AC23+'Week 4'!AD23+'Week 5'!AD23)</f>
        <v>14</v>
      </c>
      <c r="AI23" s="2">
        <f>SUM('Week 6'!AD23+'Week 7'!AD23)</f>
        <v>6</v>
      </c>
    </row>
    <row r="24" spans="9:35" ht="16.05" customHeight="1" x14ac:dyDescent="0.3">
      <c r="I24" t="s">
        <v>28</v>
      </c>
      <c r="J24" s="63" t="s">
        <v>80</v>
      </c>
      <c r="K24" s="31"/>
      <c r="L24" s="31"/>
      <c r="M24" s="82" t="str" cm="1">
        <f t="array" ref="M24">IF(SUMPRODUCT(--($AA$7:$AB$10=I24))&gt;0, I24, "")</f>
        <v>VAN</v>
      </c>
      <c r="N24" s="82" t="str" cm="1">
        <f t="array" ref="N24">IF(SUMPRODUCT(--($AA$11:$AB$20=I24))&gt;0, I24, "")</f>
        <v/>
      </c>
      <c r="O24" s="82" t="str" cm="1">
        <f t="array" ref="O24">IF(SUMPRODUCT(--($AA$21:$AB$23=I24))&gt;0, I24, "")</f>
        <v/>
      </c>
      <c r="P24" s="82" t="str" cm="1">
        <f t="array" ref="P24">IF(SUMPRODUCT(--($AA$24:$AB$34=I24))&gt;0, I24, "")</f>
        <v>VAN</v>
      </c>
      <c r="Q24" s="82" t="str" cm="1">
        <f t="array" ref="Q24">IF(SUMPRODUCT(--($AA$35:$AB$40=I24))&gt;0, I24, "")</f>
        <v/>
      </c>
      <c r="R24" s="82" t="str" cm="1">
        <f t="array" ref="R24">IF(SUMPRODUCT(--($AA$41:$AB$52=I24))&gt;0, I24, "")</f>
        <v>VAN</v>
      </c>
      <c r="S24" s="82" t="str" cm="1">
        <f t="array" ref="S24">IF(SUMPRODUCT(--($AA$53:$AB$57=I24))&gt;0, I24, "")</f>
        <v>VAN</v>
      </c>
      <c r="T24" s="52" cm="1">
        <f t="array" ref="T24">SUMPRODUCT(--(M24:S24&lt;&gt;""), --(ISTEXT(M24:S24)))</f>
        <v>4</v>
      </c>
      <c r="U24" s="2"/>
      <c r="V24" s="2">
        <v>18</v>
      </c>
      <c r="W24" s="58" t="s">
        <v>118</v>
      </c>
      <c r="X24" s="4">
        <v>45239</v>
      </c>
      <c r="Y24" s="5">
        <v>0.79166666666666663</v>
      </c>
      <c r="Z24" s="5">
        <v>0.79166666666666663</v>
      </c>
      <c r="AA24" s="29" t="s">
        <v>18</v>
      </c>
      <c r="AB24" s="29" t="s">
        <v>2</v>
      </c>
      <c r="AC24" cm="1">
        <f t="array" ref="AC24">SUMPRODUCT(--($AA$7:$AB$39="NJD"), --(ISTEXT($AA$7:$AB$39)))</f>
        <v>2</v>
      </c>
      <c r="AD24" cm="1">
        <f t="array" ref="AD24">SUMPRODUCT(--($AA$7:$AB$57="NJD"), --(ISTEXT($AA$7:$AB$57)))</f>
        <v>2</v>
      </c>
      <c r="AE24" t="s">
        <v>17</v>
      </c>
      <c r="AF24" t="s">
        <v>96</v>
      </c>
      <c r="AG24" s="2">
        <f>SUM('Week 1 '!AC24+'Week 2'!AC24+'Week 3'!AC24+'Week 4'!AD24+'Week 5'!AD24)</f>
        <v>13</v>
      </c>
      <c r="AI24" s="2">
        <f>SUM('Week 6'!AD24+'Week 7'!AD24)</f>
        <v>6</v>
      </c>
    </row>
    <row r="25" spans="9:35" ht="16.05" customHeight="1" x14ac:dyDescent="0.3">
      <c r="I25" t="s">
        <v>27</v>
      </c>
      <c r="J25" s="63" t="s">
        <v>80</v>
      </c>
      <c r="K25" s="31"/>
      <c r="L25" s="31"/>
      <c r="M25" s="82" t="str" cm="1">
        <f t="array" ref="M25">IF(SUMPRODUCT(--($AA$7:$AB$10=I25))&gt;0, I25, "")</f>
        <v>TOR</v>
      </c>
      <c r="N25" s="82" t="str" cm="1">
        <f t="array" ref="N25">IF(SUMPRODUCT(--($AA$11:$AB$20=I25))&gt;0, I25, "")</f>
        <v/>
      </c>
      <c r="O25" s="82" t="str" cm="1">
        <f t="array" ref="O25">IF(SUMPRODUCT(--($AA$21:$AB$23=I25))&gt;0, I25, "")</f>
        <v>TOR</v>
      </c>
      <c r="P25" s="82" t="str" cm="1">
        <f t="array" ref="P25">IF(SUMPRODUCT(--($AA$24:$AB$34=I25))&gt;0, I25, "")</f>
        <v/>
      </c>
      <c r="Q25" s="82" t="str" cm="1">
        <f t="array" ref="Q25">IF(SUMPRODUCT(--($AA$35:$AB$40=I25))&gt;0, I25, "")</f>
        <v>TOR</v>
      </c>
      <c r="R25" s="82" t="str" cm="1">
        <f t="array" ref="R25">IF(SUMPRODUCT(--($AA$41:$AB$52=I25))&gt;0, I25, "")</f>
        <v>TOR</v>
      </c>
      <c r="S25" s="82" t="str" cm="1">
        <f t="array" ref="S25">IF(SUMPRODUCT(--($AA$53:$AB$57=I25))&gt;0, I25, "")</f>
        <v/>
      </c>
      <c r="T25" s="52" cm="1">
        <f t="array" ref="T25">SUMPRODUCT(--(M25:S25&lt;&gt;""), --(ISTEXT(M25:S25)))</f>
        <v>4</v>
      </c>
      <c r="U25" s="2"/>
      <c r="V25" s="2">
        <v>19</v>
      </c>
      <c r="W25" s="58" t="s">
        <v>118</v>
      </c>
      <c r="X25" s="4">
        <v>45239</v>
      </c>
      <c r="Y25" s="5">
        <v>0.79166666666666663</v>
      </c>
      <c r="Z25" s="5">
        <v>0.79166666666666663</v>
      </c>
      <c r="AA25" s="29" t="s">
        <v>9</v>
      </c>
      <c r="AB25" s="29" t="s">
        <v>8</v>
      </c>
      <c r="AC25" cm="1">
        <f t="array" ref="AC25">SUMPRODUCT(--($AA$7:$AB$39="NYI"), --(ISTEXT($AA$7:$AB$39)))</f>
        <v>2</v>
      </c>
      <c r="AD25" cm="1">
        <f t="array" ref="AD25">SUMPRODUCT(--($AA$7:$AB$57="NYI"), --(ISTEXT($AA$7:$AB$57)))</f>
        <v>3</v>
      </c>
      <c r="AE25" t="s">
        <v>18</v>
      </c>
      <c r="AF25" t="s">
        <v>98</v>
      </c>
      <c r="AG25" s="2">
        <f>SUM('Week 1 '!AC25+'Week 2'!AC25+'Week 3'!AC25+'Week 4'!AD25+'Week 5'!AD25)</f>
        <v>13</v>
      </c>
      <c r="AI25" s="2">
        <f>SUM('Week 6'!AD25+'Week 7'!AD25)</f>
        <v>7</v>
      </c>
    </row>
    <row r="26" spans="9:35" ht="16.05" customHeight="1" thickBot="1" x14ac:dyDescent="0.35">
      <c r="I26" t="s">
        <v>24</v>
      </c>
      <c r="J26" s="63" t="s">
        <v>80</v>
      </c>
      <c r="K26" s="31"/>
      <c r="L26" s="31"/>
      <c r="M26" s="82" t="str" cm="1">
        <f t="array" ref="M26">IF(SUMPRODUCT(--($AA$7:$AB$10=I26))&gt;0, I26, "")</f>
        <v/>
      </c>
      <c r="N26" s="82" t="str" cm="1">
        <f t="array" ref="N26">IF(SUMPRODUCT(--($AA$11:$AB$20=I26))&gt;0, I26, "")</f>
        <v>SEA</v>
      </c>
      <c r="O26" s="82" t="str" cm="1">
        <f t="array" ref="O26">IF(SUMPRODUCT(--($AA$21:$AB$23=I26))&gt;0, I26, "")</f>
        <v/>
      </c>
      <c r="P26" s="82" t="str" cm="1">
        <f t="array" ref="P26">IF(SUMPRODUCT(--($AA$24:$AB$34=I26))&gt;0, I26, "")</f>
        <v>SEA</v>
      </c>
      <c r="Q26" s="82" t="str" cm="1">
        <f t="array" ref="Q26">IF(SUMPRODUCT(--($AA$35:$AB$40=I26))&gt;0, I26, "")</f>
        <v/>
      </c>
      <c r="R26" s="82" t="str" cm="1">
        <f t="array" ref="R26">IF(SUMPRODUCT(--($AA$41:$AB$52=I26))&gt;0, I26, "")</f>
        <v>SEA</v>
      </c>
      <c r="S26" s="82" t="str" cm="1">
        <f t="array" ref="S26">IF(SUMPRODUCT(--($AA$53:$AB$57=I26))&gt;0, I26, "")</f>
        <v/>
      </c>
      <c r="T26" s="52" cm="1">
        <f t="array" ref="T26">SUMPRODUCT(--(M26:S26&lt;&gt;""), --(ISTEXT(M26:S26)))</f>
        <v>3</v>
      </c>
      <c r="U26" s="2"/>
      <c r="V26" s="2">
        <v>20</v>
      </c>
      <c r="W26" s="58" t="s">
        <v>118</v>
      </c>
      <c r="X26" s="4">
        <v>45239</v>
      </c>
      <c r="Y26" s="5">
        <v>0.79166666666666663</v>
      </c>
      <c r="Z26" s="5">
        <v>0.79166666666666663</v>
      </c>
      <c r="AA26" s="29" t="s">
        <v>15</v>
      </c>
      <c r="AB26" s="29" t="s">
        <v>10</v>
      </c>
      <c r="AC26" cm="1">
        <f t="array" ref="AC26">SUMPRODUCT(--($AA$7:$AB$39="NYR"), --(ISTEXT($AA$7:$AB$39)))</f>
        <v>2</v>
      </c>
      <c r="AD26" cm="1">
        <f t="array" ref="AD26">SUMPRODUCT(--($AA$7:$AB$57="NYR"), --(ISTEXT($AA$7:$AB$57)))</f>
        <v>3</v>
      </c>
      <c r="AE26" t="s">
        <v>19</v>
      </c>
      <c r="AF26" t="s">
        <v>99</v>
      </c>
      <c r="AG26" s="2">
        <f>SUM('Week 1 '!AC26+'Week 2'!AC26+'Week 3'!AC26+'Week 4'!AD26+'Week 5'!AD26)</f>
        <v>14</v>
      </c>
      <c r="AI26" s="2">
        <f>SUM('Week 6'!AD26+'Week 7'!AD26)</f>
        <v>5</v>
      </c>
    </row>
    <row r="27" spans="9:35" ht="16.05" customHeight="1" thickBot="1" x14ac:dyDescent="0.35">
      <c r="I27" t="s">
        <v>1</v>
      </c>
      <c r="J27" s="63" t="s">
        <v>114</v>
      </c>
      <c r="K27" s="31"/>
      <c r="L27" s="31"/>
      <c r="M27" s="82" t="str" cm="1">
        <f t="array" ref="M27">IF(SUMPRODUCT(--($AA$7:$AB$10=I27))&gt;0, I27, "")</f>
        <v/>
      </c>
      <c r="N27" s="82" t="str" cm="1">
        <f t="array" ref="N27">IF(SUMPRODUCT(--($AA$11:$AB$20=I27))&gt;0, I27, "")</f>
        <v>ARI</v>
      </c>
      <c r="O27" s="82" t="str" cm="1">
        <f t="array" ref="O27">IF(SUMPRODUCT(--($AA$21:$AB$23=I27))&gt;0, I27, "")</f>
        <v/>
      </c>
      <c r="P27" s="82" t="str" cm="1">
        <f t="array" ref="P27">IF(SUMPRODUCT(--($AA$24:$AB$34=I27))&gt;0, I27, "")</f>
        <v>ARI</v>
      </c>
      <c r="Q27" s="82" t="str" cm="1">
        <f t="array" ref="Q27">IF(SUMPRODUCT(--($AA$35:$AB$40=I27))&gt;0, I27, "")</f>
        <v/>
      </c>
      <c r="R27" s="82" t="str" cm="1">
        <f t="array" ref="R27">IF(SUMPRODUCT(--($AA$41:$AB$52=I27))&gt;0, I27, "")</f>
        <v>ARI</v>
      </c>
      <c r="S27" s="82" t="str" cm="1">
        <f t="array" ref="S27">IF(SUMPRODUCT(--($AA$53:$AB$57=I27))&gt;0, I27, "")</f>
        <v/>
      </c>
      <c r="T27" s="62">
        <f>SUM(T7:T20)</f>
        <v>52</v>
      </c>
      <c r="U27" s="2"/>
      <c r="V27" s="2">
        <v>21</v>
      </c>
      <c r="W27" s="58" t="s">
        <v>118</v>
      </c>
      <c r="X27" s="4">
        <v>45239</v>
      </c>
      <c r="Y27" s="5">
        <v>0.79166666666666663</v>
      </c>
      <c r="Z27" s="5">
        <v>0.79166666666666663</v>
      </c>
      <c r="AA27" s="29" t="s">
        <v>14</v>
      </c>
      <c r="AB27" s="29" t="s">
        <v>19</v>
      </c>
      <c r="AC27" cm="1">
        <f t="array" ref="AC27">SUMPRODUCT(--($AA$7:$AB$39="OTT"), --(ISTEXT($AA$7:$AB$39)))</f>
        <v>2</v>
      </c>
      <c r="AD27" cm="1">
        <f t="array" ref="AD27">SUMPRODUCT(--($AA$7:$AB$57="OTT"), --(ISTEXT($AA$7:$AB$57)))</f>
        <v>3</v>
      </c>
      <c r="AE27" t="s">
        <v>20</v>
      </c>
      <c r="AF27" t="s">
        <v>100</v>
      </c>
      <c r="AG27" s="2">
        <f>SUM('Week 1 '!AC27+'Week 2'!AC27+'Week 3'!AC27+'Week 4'!AD27+'Week 5'!AD27)</f>
        <v>13</v>
      </c>
      <c r="AI27" s="2">
        <f>SUM('Week 6'!AD27+'Week 7'!AD27)</f>
        <v>3</v>
      </c>
    </row>
    <row r="28" spans="9:35" ht="16.05" customHeight="1" x14ac:dyDescent="0.3">
      <c r="I28" t="s">
        <v>5</v>
      </c>
      <c r="J28" s="63" t="s">
        <v>114</v>
      </c>
      <c r="K28" s="31"/>
      <c r="L28" s="31"/>
      <c r="M28" s="82" t="str" cm="1">
        <f t="array" ref="M28">IF(SUMPRODUCT(--($AA$7:$AB$10=I28))&gt;0, I28, "")</f>
        <v/>
      </c>
      <c r="N28" s="82" t="str" cm="1">
        <f t="array" ref="N28">IF(SUMPRODUCT(--($AA$11:$AB$20=I28))&gt;0, I28, "")</f>
        <v>CAR</v>
      </c>
      <c r="O28" s="82" t="str" cm="1">
        <f t="array" ref="O28">IF(SUMPRODUCT(--($AA$21:$AB$23=I28))&gt;0, I28, "")</f>
        <v/>
      </c>
      <c r="P28" s="82" t="str" cm="1">
        <f t="array" ref="P28">IF(SUMPRODUCT(--($AA$24:$AB$34=I28))&gt;0, I28, "")</f>
        <v/>
      </c>
      <c r="Q28" s="82" t="str" cm="1">
        <f t="array" ref="Q28">IF(SUMPRODUCT(--($AA$35:$AB$40=I28))&gt;0, I28, "")</f>
        <v>CAR</v>
      </c>
      <c r="R28" s="82" t="str" cm="1">
        <f t="array" ref="R28">IF(SUMPRODUCT(--($AA$41:$AB$52=I28))&gt;0, I28, "")</f>
        <v>CAR</v>
      </c>
      <c r="S28" s="82" t="str" cm="1">
        <f t="array" ref="S28">IF(SUMPRODUCT(--($AA$53:$AB$57=I28))&gt;0, I28, "")</f>
        <v/>
      </c>
      <c r="U28" s="2"/>
      <c r="V28" s="2">
        <v>22</v>
      </c>
      <c r="W28" s="58" t="s">
        <v>118</v>
      </c>
      <c r="X28" s="4">
        <v>45239</v>
      </c>
      <c r="Y28" s="5">
        <v>0.79166666666666663</v>
      </c>
      <c r="Z28" s="5">
        <v>0.79166666666666663</v>
      </c>
      <c r="AA28" s="29" t="s">
        <v>28</v>
      </c>
      <c r="AB28" s="29" t="s">
        <v>20</v>
      </c>
      <c r="AC28" cm="1">
        <f t="array" ref="AC28">SUMPRODUCT(--($AA$7:$AB$39="PHI"), --(ISTEXT($AA$7:$AB$39)))</f>
        <v>2</v>
      </c>
      <c r="AD28" cm="1">
        <f t="array" ref="AD28">SUMPRODUCT(--($AA$7:$AB$57="PHI"), --(ISTEXT($AA$7:$AB$57)))</f>
        <v>3</v>
      </c>
      <c r="AE28" t="s">
        <v>21</v>
      </c>
      <c r="AF28" t="s">
        <v>102</v>
      </c>
      <c r="AG28" s="2">
        <f>SUM('Week 1 '!AC28+'Week 2'!AC28+'Week 3'!AC28+'Week 4'!AD28+'Week 5'!AD28)</f>
        <v>15</v>
      </c>
      <c r="AI28" s="2">
        <f>SUM('Week 6'!AD28+'Week 7'!AD28)</f>
        <v>6</v>
      </c>
    </row>
    <row r="29" spans="9:35" ht="16.05" customHeight="1" x14ac:dyDescent="0.3">
      <c r="I29" t="s">
        <v>11</v>
      </c>
      <c r="J29" s="63" t="s">
        <v>114</v>
      </c>
      <c r="K29" s="31"/>
      <c r="L29" s="31"/>
      <c r="M29" s="82" t="str" cm="1">
        <f t="array" ref="M29">IF(SUMPRODUCT(--($AA$7:$AB$10=I29))&gt;0, I29, "")</f>
        <v>EDM</v>
      </c>
      <c r="N29" s="82" t="str" cm="1">
        <f t="array" ref="N29">IF(SUMPRODUCT(--($AA$11:$AB$20=I29))&gt;0, I29, "")</f>
        <v/>
      </c>
      <c r="O29" s="82" t="str" cm="1">
        <f t="array" ref="O29">IF(SUMPRODUCT(--($AA$21:$AB$23=I29))&gt;0, I29, "")</f>
        <v/>
      </c>
      <c r="P29" s="82" t="str" cm="1">
        <f t="array" ref="P29">IF(SUMPRODUCT(--($AA$24:$AB$34=I29))&gt;0, I29, "")</f>
        <v>EDM</v>
      </c>
      <c r="Q29" s="82" t="str" cm="1">
        <f t="array" ref="Q29">IF(SUMPRODUCT(--($AA$35:$AB$40=I29))&gt;0, I29, "")</f>
        <v/>
      </c>
      <c r="R29" s="82" t="str" cm="1">
        <f t="array" ref="R29">IF(SUMPRODUCT(--($AA$41:$AB$52=I29))&gt;0, I29, "")</f>
        <v>EDM</v>
      </c>
      <c r="S29" s="82" t="str" cm="1">
        <f t="array" ref="S29">IF(SUMPRODUCT(--($AA$53:$AB$57=I29))&gt;0, I29, "")</f>
        <v/>
      </c>
      <c r="U29" s="2"/>
      <c r="V29" s="2">
        <v>23</v>
      </c>
      <c r="W29" s="58" t="s">
        <v>118</v>
      </c>
      <c r="X29" s="4">
        <v>45239</v>
      </c>
      <c r="Y29" s="5">
        <v>0.79166666666666663</v>
      </c>
      <c r="Z29" s="5">
        <v>0.79166666666666663</v>
      </c>
      <c r="AA29" s="29" t="s">
        <v>6</v>
      </c>
      <c r="AB29" s="29" t="s">
        <v>26</v>
      </c>
      <c r="AC29" cm="1">
        <f t="array" ref="AC29">SUMPRODUCT(--($AA$7:$AB$39="PIT"), --(ISTEXT($AA$7:$AB$39)))</f>
        <v>2</v>
      </c>
      <c r="AD29" cm="1">
        <f t="array" ref="AD29">SUMPRODUCT(--($AA$7:$AB$57="PIT"), --(ISTEXT($AA$7:$AB$57)))</f>
        <v>3</v>
      </c>
      <c r="AE29" t="s">
        <v>22</v>
      </c>
      <c r="AF29" t="s">
        <v>103</v>
      </c>
      <c r="AG29" s="2">
        <f>SUM('Week 1 '!AC29+'Week 2'!AC29+'Week 3'!AC29+'Week 4'!AD29+'Week 5'!AD29)</f>
        <v>13</v>
      </c>
      <c r="AI29" s="2">
        <f>SUM('Week 6'!AD29+'Week 7'!AD29)</f>
        <v>7</v>
      </c>
    </row>
    <row r="30" spans="9:35" ht="16.05" customHeight="1" thickBot="1" x14ac:dyDescent="0.35">
      <c r="I30" t="s">
        <v>25</v>
      </c>
      <c r="J30" s="63" t="s">
        <v>114</v>
      </c>
      <c r="K30" s="31"/>
      <c r="L30" s="31"/>
      <c r="M30" s="82" t="str" cm="1">
        <f t="array" ref="M30">IF(SUMPRODUCT(--($AA$7:$AB$10=I30))&gt;0, I30, "")</f>
        <v/>
      </c>
      <c r="N30" s="82" t="str" cm="1">
        <f t="array" ref="N30">IF(SUMPRODUCT(--($AA$11:$AB$20=I30))&gt;0, I30, "")</f>
        <v>STL</v>
      </c>
      <c r="O30" s="82" t="str" cm="1">
        <f t="array" ref="O30">IF(SUMPRODUCT(--($AA$21:$AB$23=I30))&gt;0, I30, "")</f>
        <v/>
      </c>
      <c r="P30" s="82" t="str" cm="1">
        <f t="array" ref="P30">IF(SUMPRODUCT(--($AA$24:$AB$34=I30))&gt;0, I30, "")</f>
        <v>STL</v>
      </c>
      <c r="Q30" s="82" t="str" cm="1">
        <f t="array" ref="Q30">IF(SUMPRODUCT(--($AA$35:$AB$40=I30))&gt;0, I30, "")</f>
        <v/>
      </c>
      <c r="R30" s="82" t="str" cm="1">
        <f t="array" ref="R30">IF(SUMPRODUCT(--($AA$41:$AB$52=I30))&gt;0, I30, "")</f>
        <v>STL</v>
      </c>
      <c r="S30" s="82" t="str" cm="1">
        <f t="array" ref="S30">IF(SUMPRODUCT(--($AA$53:$AB$57=I30))&gt;0, I30, "")</f>
        <v/>
      </c>
      <c r="U30" s="2"/>
      <c r="V30" s="2">
        <v>24</v>
      </c>
      <c r="W30" s="58" t="s">
        <v>118</v>
      </c>
      <c r="X30" s="4">
        <v>45239</v>
      </c>
      <c r="Y30" s="5">
        <v>0.83333333333333337</v>
      </c>
      <c r="Z30" s="5">
        <v>0.79166666666666663</v>
      </c>
      <c r="AA30" s="29" t="s">
        <v>1</v>
      </c>
      <c r="AB30" s="29" t="s">
        <v>25</v>
      </c>
      <c r="AC30" cm="1">
        <f t="array" ref="AC30">SUMPRODUCT(--($AA$7:$AB$39="SJS"), --(ISTEXT($AA$7:$AB$39)))</f>
        <v>2</v>
      </c>
      <c r="AD30" cm="1">
        <f t="array" ref="AD30">SUMPRODUCT(--($AA$7:$AB$57="SJS"), --(ISTEXT($AA$7:$AB$57)))</f>
        <v>4</v>
      </c>
      <c r="AE30" t="s">
        <v>23</v>
      </c>
      <c r="AF30" t="s">
        <v>104</v>
      </c>
      <c r="AG30" s="2">
        <f>SUM('Week 1 '!AC30+'Week 2'!AC30+'Week 3'!AC30+'Week 4'!AD30+'Week 5'!AD30)</f>
        <v>14</v>
      </c>
      <c r="AI30" s="2">
        <f>SUM('Week 6'!AD30+'Week 7'!AD30)</f>
        <v>6</v>
      </c>
    </row>
    <row r="31" spans="9:35" ht="16.05" customHeight="1" thickBot="1" x14ac:dyDescent="0.35">
      <c r="M31" s="1" cm="1">
        <f t="array" ref="M31">SUMPRODUCT(--(M7:M20&lt;&gt;""), --(ISTEXT(M7:M20)))</f>
        <v>8</v>
      </c>
      <c r="N31" s="1" cm="1">
        <f t="array" ref="N31">SUMPRODUCT(--(N7:N20&lt;&gt;""), --(ISTEXT(N7:N20)))</f>
        <v>5</v>
      </c>
      <c r="O31" s="1" cm="1">
        <f t="array" ref="O31">SUMPRODUCT(--(O7:O20&lt;&gt;""), --(ISTEXT(O7:O20)))</f>
        <v>5</v>
      </c>
      <c r="P31" s="1" cm="1">
        <f t="array" ref="P31">SUMPRODUCT(--(P7:P20&lt;&gt;""), --(ISTEXT(P7:P20)))</f>
        <v>10</v>
      </c>
      <c r="Q31" s="1" cm="1">
        <f t="array" ref="Q31">SUMPRODUCT(--(Q7:Q20&lt;&gt;""), --(ISTEXT(Q7:Q20)))</f>
        <v>6</v>
      </c>
      <c r="R31" s="1" cm="1">
        <f t="array" ref="R31">SUMPRODUCT(--(R7:R20&lt;&gt;""), --(ISTEXT(R7:R20)))</f>
        <v>11</v>
      </c>
      <c r="S31" s="1" cm="1">
        <f t="array" ref="S31">SUMPRODUCT(--(S7:S20&lt;&gt;""), --(ISTEXT(S7:S20)))</f>
        <v>7</v>
      </c>
      <c r="T31" s="62">
        <f>SUM(M31:S31)</f>
        <v>52</v>
      </c>
      <c r="U31" s="2"/>
      <c r="V31" s="2">
        <v>25</v>
      </c>
      <c r="W31" s="58" t="s">
        <v>118</v>
      </c>
      <c r="X31" s="4">
        <v>45239</v>
      </c>
      <c r="Y31" s="5">
        <v>0.83333333333333337</v>
      </c>
      <c r="Z31" s="5">
        <v>0.79166666666666663</v>
      </c>
      <c r="AA31" s="29" t="s">
        <v>16</v>
      </c>
      <c r="AB31" s="29" t="s">
        <v>31</v>
      </c>
      <c r="AC31" cm="1">
        <f t="array" ref="AC31">SUMPRODUCT(--($AA$7:$AB$39="SEA"), --(ISTEXT($AA$7:$AB$39)))</f>
        <v>2</v>
      </c>
      <c r="AD31" cm="1">
        <f t="array" ref="AD31">SUMPRODUCT(--($AA$7:$AB$57="SEA"), --(ISTEXT($AA$7:$AB$57)))</f>
        <v>3</v>
      </c>
      <c r="AE31" t="s">
        <v>24</v>
      </c>
      <c r="AF31" t="s">
        <v>105</v>
      </c>
      <c r="AG31" s="2">
        <f>SUM('Week 1 '!AC31+'Week 2'!AC31+'Week 3'!AC31+'Week 4'!AD31+'Week 5'!AD31)</f>
        <v>15</v>
      </c>
      <c r="AI31" s="2">
        <f>SUM('Week 6'!AD31+'Week 7'!AD31)</f>
        <v>7</v>
      </c>
    </row>
    <row r="32" spans="9:35" ht="16.05" customHeight="1" x14ac:dyDescent="0.3">
      <c r="U32" s="2"/>
      <c r="V32" s="2">
        <v>26</v>
      </c>
      <c r="W32" s="58" t="s">
        <v>118</v>
      </c>
      <c r="X32" s="4">
        <v>45239</v>
      </c>
      <c r="Y32" s="5">
        <v>0.875</v>
      </c>
      <c r="Z32" s="5">
        <v>0.79166666666666663</v>
      </c>
      <c r="AA32" s="29" t="s">
        <v>24</v>
      </c>
      <c r="AB32" s="29" t="s">
        <v>7</v>
      </c>
      <c r="AC32" cm="1">
        <f t="array" ref="AC32">SUMPRODUCT(--($AA$7:$AB$39="STL"), --(ISTEXT($AA$7:$AB$39)))</f>
        <v>2</v>
      </c>
      <c r="AD32" cm="1">
        <f t="array" ref="AD32">SUMPRODUCT(--($AA$7:$AB$57="STL"), --(ISTEXT($AA$7:$AB$57)))</f>
        <v>3</v>
      </c>
      <c r="AE32" t="s">
        <v>25</v>
      </c>
      <c r="AF32" t="s">
        <v>106</v>
      </c>
      <c r="AG32" s="2">
        <f>SUM('Week 1 '!AC32+'Week 2'!AC32+'Week 3'!AC32+'Week 4'!AD32+'Week 5'!AD32)</f>
        <v>13</v>
      </c>
      <c r="AI32" s="2">
        <f>SUM('Week 6'!AD32+'Week 7'!AD32)</f>
        <v>7</v>
      </c>
    </row>
    <row r="33" spans="21:35" ht="16.05" customHeight="1" x14ac:dyDescent="0.3">
      <c r="U33" s="2"/>
      <c r="V33" s="2">
        <v>27</v>
      </c>
      <c r="W33" s="58" t="s">
        <v>118</v>
      </c>
      <c r="X33" s="4">
        <v>45239</v>
      </c>
      <c r="Y33" s="5">
        <v>0.9375</v>
      </c>
      <c r="Z33" s="5">
        <v>0.8125</v>
      </c>
      <c r="AA33" s="29" t="s">
        <v>22</v>
      </c>
      <c r="AB33" s="29" t="s">
        <v>13</v>
      </c>
      <c r="AC33" cm="1">
        <f t="array" ref="AC33">SUMPRODUCT(--($AA$7:$AB$39="TBL"), --(ISTEXT($AA$7:$AB$39)))</f>
        <v>3</v>
      </c>
      <c r="AD33" cm="1">
        <f t="array" ref="AD33">SUMPRODUCT(--($AA$7:$AB$57="TBL"), --(ISTEXT($AA$7:$AB$57)))</f>
        <v>4</v>
      </c>
      <c r="AE33" t="s">
        <v>26</v>
      </c>
      <c r="AF33" t="s">
        <v>107</v>
      </c>
      <c r="AG33" s="2">
        <f>SUM('Week 1 '!AC33+'Week 2'!AC33+'Week 3'!AC33+'Week 4'!AD33+'Week 5'!AD33)</f>
        <v>15</v>
      </c>
      <c r="AI33" s="2">
        <f>SUM('Week 6'!AD33+'Week 7'!AD33)</f>
        <v>6</v>
      </c>
    </row>
    <row r="34" spans="21:35" ht="16.05" customHeight="1" x14ac:dyDescent="0.3">
      <c r="U34" s="2"/>
      <c r="V34" s="2">
        <v>28</v>
      </c>
      <c r="W34" s="58" t="s">
        <v>118</v>
      </c>
      <c r="X34" s="4">
        <v>45239</v>
      </c>
      <c r="Y34" s="5">
        <v>0.9375</v>
      </c>
      <c r="Z34" s="5">
        <v>0.8125</v>
      </c>
      <c r="AA34" s="29" t="s">
        <v>11</v>
      </c>
      <c r="AB34" s="29" t="s">
        <v>23</v>
      </c>
      <c r="AC34" cm="1">
        <f t="array" ref="AC34">SUMPRODUCT(--($AA$7:$AB$39="TOR"), --(ISTEXT($AA$7:$AB$39)))</f>
        <v>3</v>
      </c>
      <c r="AD34" cm="1">
        <f t="array" ref="AD34">SUMPRODUCT(--($AA$7:$AB$54="TOR"), --(ISTEXT($AA$7:$AB$54)))</f>
        <v>4</v>
      </c>
      <c r="AE34" t="s">
        <v>27</v>
      </c>
      <c r="AF34" t="s">
        <v>108</v>
      </c>
      <c r="AG34" s="2">
        <f>SUM('Week 1 '!AC34+'Week 2'!AC34+'Week 3'!AC34+'Week 4'!AD34+'Week 5'!AD34)</f>
        <v>15</v>
      </c>
      <c r="AI34" s="2">
        <f>SUM('Week 6'!AD34+'Week 7'!AD34)</f>
        <v>4</v>
      </c>
    </row>
    <row r="35" spans="21:35" ht="16.05" customHeight="1" x14ac:dyDescent="0.3">
      <c r="U35" s="2"/>
      <c r="V35" s="2">
        <v>29</v>
      </c>
      <c r="W35" s="58" t="s">
        <v>119</v>
      </c>
      <c r="X35" s="4">
        <v>45240</v>
      </c>
      <c r="Y35" s="5">
        <v>0.79166666666666663</v>
      </c>
      <c r="Z35" s="5">
        <v>0.79166666666666663</v>
      </c>
      <c r="AA35" s="67" t="s">
        <v>14</v>
      </c>
      <c r="AB35" s="67" t="s">
        <v>3</v>
      </c>
      <c r="AC35" cm="1">
        <f t="array" ref="AC35">SUMPRODUCT(--($AA$7:$AB$39="VAN"), --(ISTEXT($AA$7:$AB$39)))</f>
        <v>2</v>
      </c>
      <c r="AD35" cm="1">
        <f t="array" ref="AD35">SUMPRODUCT(--($AA$7:$AB$57="VAN"), --(ISTEXT($AA$7:$AB$57)))</f>
        <v>4</v>
      </c>
      <c r="AE35" t="s">
        <v>28</v>
      </c>
      <c r="AF35" t="s">
        <v>109</v>
      </c>
      <c r="AG35" s="2">
        <f>SUM('Week 1 '!AC35+'Week 2'!AC35+'Week 3'!AC35+'Week 4'!AD35+'Week 5'!AD35)</f>
        <v>15</v>
      </c>
      <c r="AI35" s="2">
        <f>SUM('Week 6'!AD35+'Week 7'!AD35)</f>
        <v>7</v>
      </c>
    </row>
    <row r="36" spans="21:35" ht="16.05" customHeight="1" x14ac:dyDescent="0.3">
      <c r="U36" s="2"/>
      <c r="V36" s="2">
        <v>30</v>
      </c>
      <c r="W36" s="58" t="s">
        <v>119</v>
      </c>
      <c r="X36" s="4">
        <v>45240</v>
      </c>
      <c r="Y36" s="5">
        <v>0.79166666666666663</v>
      </c>
      <c r="Z36" s="5">
        <v>0.79166666666666663</v>
      </c>
      <c r="AA36" s="67" t="s">
        <v>5</v>
      </c>
      <c r="AB36" s="67" t="s">
        <v>12</v>
      </c>
      <c r="AC36" cm="1">
        <f t="array" ref="AC36">SUMPRODUCT(--($AA$7:$AB$39="VGK"), --(ISTEXT($AA$7:$AB$39)))</f>
        <v>1</v>
      </c>
      <c r="AD36" cm="1">
        <f t="array" ref="AD36">SUMPRODUCT(--($AA$7:$AB$57="VGK"), --(ISTEXT($AA$7:$AB$57)))</f>
        <v>2</v>
      </c>
      <c r="AE36" t="s">
        <v>29</v>
      </c>
      <c r="AF36" t="s">
        <v>112</v>
      </c>
      <c r="AG36" s="2">
        <f>SUM('Week 1 '!AC36+'Week 2'!AC36+'Week 3'!AC36+'Week 4'!AD36+'Week 5'!AD36)</f>
        <v>14</v>
      </c>
      <c r="AI36" s="2">
        <f>SUM('Week 6'!AD36+'Week 7'!AD36)</f>
        <v>6</v>
      </c>
    </row>
    <row r="37" spans="21:35" ht="16.05" customHeight="1" x14ac:dyDescent="0.3">
      <c r="U37" s="2"/>
      <c r="V37" s="2">
        <v>31</v>
      </c>
      <c r="W37" s="58" t="s">
        <v>119</v>
      </c>
      <c r="X37" s="4">
        <v>45240</v>
      </c>
      <c r="Y37" s="5">
        <v>0.79166666666666663</v>
      </c>
      <c r="Z37" s="5">
        <v>0.79166666666666663</v>
      </c>
      <c r="AA37" s="67" t="s">
        <v>30</v>
      </c>
      <c r="AB37" s="67" t="s">
        <v>17</v>
      </c>
      <c r="AC37" cm="1">
        <f t="array" ref="AC37">SUMPRODUCT(--($AA$7:$AB$39="WSH"), --(ISTEXT($AA$7:$AB$39)))</f>
        <v>2</v>
      </c>
      <c r="AD37" cm="1">
        <f t="array" ref="AD37">SUMPRODUCT(--($AA$7:$AB$57="WSH"), --(ISTEXT($AA$7:$AB$57)))</f>
        <v>3</v>
      </c>
      <c r="AE37" t="s">
        <v>30</v>
      </c>
      <c r="AF37" t="s">
        <v>110</v>
      </c>
      <c r="AG37" s="2">
        <f>SUM('Week 1 '!AC37+'Week 2'!AC37+'Week 3'!AC37+'Week 4'!AD37+'Week 5'!AD37)</f>
        <v>13</v>
      </c>
      <c r="AI37" s="2">
        <f>SUM('Week 6'!AD37+'Week 7'!AD37)</f>
        <v>4</v>
      </c>
    </row>
    <row r="38" spans="21:35" x14ac:dyDescent="0.3">
      <c r="V38" s="2">
        <v>32</v>
      </c>
      <c r="W38" s="58" t="s">
        <v>119</v>
      </c>
      <c r="X38" s="4">
        <v>45240</v>
      </c>
      <c r="Y38" s="5">
        <v>0.79166666666666663</v>
      </c>
      <c r="Z38" s="5">
        <v>0.79166666666666663</v>
      </c>
      <c r="AA38" s="67" t="s">
        <v>4</v>
      </c>
      <c r="AB38" s="67" t="s">
        <v>27</v>
      </c>
      <c r="AC38" cm="1">
        <f t="array" ref="AC38">SUMPRODUCT(--($AA$7:$AB$39="WPG"), --(ISTEXT($AA$7:$AB$39)))</f>
        <v>2</v>
      </c>
      <c r="AD38" cm="1">
        <f t="array" ref="AD38">SUMPRODUCT(--($AA$7:$AB$57="WPG"), --(ISTEXT($AA$7:$AB$57)))</f>
        <v>3</v>
      </c>
      <c r="AE38" t="s">
        <v>31</v>
      </c>
      <c r="AF38" t="s">
        <v>111</v>
      </c>
      <c r="AG38" s="2">
        <f>SUM('Week 1 '!AC38+'Week 2'!AC38+'Week 3'!AC38+'Week 4'!AD38+'Week 5'!AD38)</f>
        <v>14</v>
      </c>
      <c r="AI38" s="2">
        <f>SUM('Week 6'!AD38+'Week 7'!AD38)</f>
        <v>6</v>
      </c>
    </row>
    <row r="39" spans="21:35" x14ac:dyDescent="0.3">
      <c r="V39" s="2">
        <v>33</v>
      </c>
      <c r="W39" s="58" t="s">
        <v>119</v>
      </c>
      <c r="X39" s="4">
        <v>45240</v>
      </c>
      <c r="Y39" s="5">
        <v>0.91666666666666663</v>
      </c>
      <c r="Z39" s="5">
        <v>0.79166666666666663</v>
      </c>
      <c r="AA39" s="67" t="s">
        <v>21</v>
      </c>
      <c r="AB39" s="67" t="s">
        <v>0</v>
      </c>
      <c r="AC39">
        <v>33</v>
      </c>
      <c r="AD39" s="53">
        <f>SUM(AD7:AD38)</f>
        <v>102</v>
      </c>
    </row>
    <row r="40" spans="21:35" x14ac:dyDescent="0.3">
      <c r="V40" s="2">
        <v>34</v>
      </c>
      <c r="W40" s="58" t="s">
        <v>119</v>
      </c>
      <c r="X40" s="4">
        <v>45240</v>
      </c>
      <c r="Y40" s="5">
        <v>0.91666666666666663</v>
      </c>
      <c r="Z40" s="5">
        <v>0.79166666666666663</v>
      </c>
      <c r="AA40" s="67" t="s">
        <v>23</v>
      </c>
      <c r="AB40" s="67" t="s">
        <v>29</v>
      </c>
      <c r="AC40">
        <v>34</v>
      </c>
    </row>
    <row r="41" spans="21:35" x14ac:dyDescent="0.3">
      <c r="V41" s="2">
        <v>35</v>
      </c>
      <c r="W41" s="58" t="s">
        <v>120</v>
      </c>
      <c r="X41" s="4">
        <v>45241</v>
      </c>
      <c r="Y41" s="5">
        <v>0.54166666666666663</v>
      </c>
      <c r="Z41" s="5">
        <v>0.54166666666666663</v>
      </c>
      <c r="AA41" s="50" t="s">
        <v>8</v>
      </c>
      <c r="AB41" s="50" t="s">
        <v>10</v>
      </c>
      <c r="AC41">
        <v>35</v>
      </c>
    </row>
    <row r="42" spans="21:35" x14ac:dyDescent="0.3">
      <c r="U42" s="2"/>
      <c r="V42" s="2">
        <v>36</v>
      </c>
      <c r="W42" s="58" t="s">
        <v>120</v>
      </c>
      <c r="X42" s="4">
        <v>45241</v>
      </c>
      <c r="Y42" s="5">
        <v>0.66666666666666663</v>
      </c>
      <c r="Z42" s="5">
        <v>0.625</v>
      </c>
      <c r="AA42" s="50" t="s">
        <v>9</v>
      </c>
      <c r="AB42" s="50" t="s">
        <v>31</v>
      </c>
      <c r="AC42">
        <v>36</v>
      </c>
    </row>
    <row r="43" spans="21:35" x14ac:dyDescent="0.3">
      <c r="U43" s="2"/>
      <c r="V43" s="2">
        <v>37</v>
      </c>
      <c r="W43" s="58" t="s">
        <v>120</v>
      </c>
      <c r="X43" s="4">
        <v>45241</v>
      </c>
      <c r="Y43" s="5">
        <v>0.79166666666666663</v>
      </c>
      <c r="Z43" s="5">
        <v>0.79166666666666663</v>
      </c>
      <c r="AA43" s="50" t="s">
        <v>2</v>
      </c>
      <c r="AB43" s="50" t="s">
        <v>15</v>
      </c>
      <c r="AC43">
        <v>37</v>
      </c>
    </row>
    <row r="44" spans="21:35" x14ac:dyDescent="0.3">
      <c r="U44" s="2"/>
      <c r="V44" s="2">
        <v>38</v>
      </c>
      <c r="W44" s="58" t="s">
        <v>120</v>
      </c>
      <c r="X44" s="4">
        <v>45241</v>
      </c>
      <c r="Y44" s="5">
        <v>0.79166666666666663</v>
      </c>
      <c r="Z44" s="5">
        <v>0.79166666666666663</v>
      </c>
      <c r="AA44" s="50" t="s">
        <v>4</v>
      </c>
      <c r="AB44" s="50" t="s">
        <v>20</v>
      </c>
      <c r="AC44">
        <v>38</v>
      </c>
    </row>
    <row r="45" spans="21:35" x14ac:dyDescent="0.3">
      <c r="U45" s="2"/>
      <c r="V45" s="2">
        <v>39</v>
      </c>
      <c r="W45" s="58" t="s">
        <v>120</v>
      </c>
      <c r="X45" s="4">
        <v>45241</v>
      </c>
      <c r="Y45" s="5">
        <v>0.79166666666666663</v>
      </c>
      <c r="Z45" s="5">
        <v>0.79166666666666663</v>
      </c>
      <c r="AA45" s="50" t="s">
        <v>5</v>
      </c>
      <c r="AB45" s="50" t="s">
        <v>26</v>
      </c>
      <c r="AC45">
        <v>39</v>
      </c>
    </row>
    <row r="46" spans="21:35" x14ac:dyDescent="0.3">
      <c r="U46" s="2"/>
      <c r="V46" s="2">
        <v>40</v>
      </c>
      <c r="W46" s="58" t="s">
        <v>120</v>
      </c>
      <c r="X46" s="4">
        <v>45241</v>
      </c>
      <c r="Y46" s="5">
        <v>0.79166666666666663</v>
      </c>
      <c r="Z46" s="5">
        <v>0.79166666666666663</v>
      </c>
      <c r="AA46" s="50" t="s">
        <v>28</v>
      </c>
      <c r="AB46" s="50" t="s">
        <v>27</v>
      </c>
      <c r="AC46">
        <v>40</v>
      </c>
    </row>
    <row r="47" spans="21:35" x14ac:dyDescent="0.3">
      <c r="U47" s="2"/>
      <c r="V47" s="2">
        <v>41</v>
      </c>
      <c r="W47" s="58" t="s">
        <v>120</v>
      </c>
      <c r="X47" s="4">
        <v>45241</v>
      </c>
      <c r="Y47" s="5">
        <v>0.8125</v>
      </c>
      <c r="Z47" s="5">
        <v>0.8125</v>
      </c>
      <c r="AA47" s="50" t="s">
        <v>30</v>
      </c>
      <c r="AB47" s="50" t="s">
        <v>18</v>
      </c>
      <c r="AC47">
        <v>41</v>
      </c>
    </row>
    <row r="48" spans="21:35" x14ac:dyDescent="0.3">
      <c r="U48" s="2"/>
      <c r="V48" s="2">
        <v>42</v>
      </c>
      <c r="W48" s="58" t="s">
        <v>120</v>
      </c>
      <c r="X48" s="4">
        <v>45241</v>
      </c>
      <c r="Y48" s="5">
        <v>0.8125</v>
      </c>
      <c r="Z48" s="5">
        <v>0.8125</v>
      </c>
      <c r="AA48" s="50" t="s">
        <v>3</v>
      </c>
      <c r="AB48" s="50" t="s">
        <v>22</v>
      </c>
      <c r="AC48">
        <v>42</v>
      </c>
    </row>
    <row r="49" spans="21:29" x14ac:dyDescent="0.3">
      <c r="U49" s="2"/>
      <c r="V49" s="2">
        <v>43</v>
      </c>
      <c r="W49" s="58" t="s">
        <v>120</v>
      </c>
      <c r="X49" s="4">
        <v>45241</v>
      </c>
      <c r="Y49" s="5">
        <v>0.83333333333333337</v>
      </c>
      <c r="Z49" s="5">
        <v>0.79166666666666663</v>
      </c>
      <c r="AA49" s="50" t="s">
        <v>1</v>
      </c>
      <c r="AB49" s="50" t="s">
        <v>16</v>
      </c>
      <c r="AC49">
        <v>43</v>
      </c>
    </row>
    <row r="50" spans="21:29" x14ac:dyDescent="0.3">
      <c r="U50" s="2"/>
      <c r="V50" s="2">
        <v>44</v>
      </c>
      <c r="W50" s="58" t="s">
        <v>120</v>
      </c>
      <c r="X50" s="4">
        <v>45241</v>
      </c>
      <c r="Y50" s="5">
        <v>0.875</v>
      </c>
      <c r="Z50" s="5">
        <v>0.79166666666666663</v>
      </c>
      <c r="AA50" s="50" t="s">
        <v>25</v>
      </c>
      <c r="AB50" s="50" t="s">
        <v>7</v>
      </c>
      <c r="AC50">
        <v>44</v>
      </c>
    </row>
    <row r="51" spans="21:29" x14ac:dyDescent="0.3">
      <c r="U51" s="2"/>
      <c r="V51" s="2">
        <v>45</v>
      </c>
      <c r="W51" s="58" t="s">
        <v>120</v>
      </c>
      <c r="X51" s="4">
        <v>45241</v>
      </c>
      <c r="Y51" s="5">
        <v>0.91666666666666663</v>
      </c>
      <c r="Z51" s="5">
        <v>0.79166666666666663</v>
      </c>
      <c r="AA51" s="41" t="s">
        <v>11</v>
      </c>
      <c r="AB51" s="41" t="s">
        <v>24</v>
      </c>
      <c r="AC51">
        <v>45</v>
      </c>
    </row>
    <row r="52" spans="21:29" x14ac:dyDescent="0.3">
      <c r="U52" s="2"/>
      <c r="V52" s="2">
        <v>46</v>
      </c>
      <c r="W52" s="61" t="s">
        <v>120</v>
      </c>
      <c r="X52" s="33">
        <v>45241</v>
      </c>
      <c r="Y52" s="34">
        <v>0.9375</v>
      </c>
      <c r="Z52" s="34">
        <v>0.8125</v>
      </c>
      <c r="AA52" s="68" t="s">
        <v>21</v>
      </c>
      <c r="AB52" s="68" t="s">
        <v>13</v>
      </c>
      <c r="AC52">
        <v>46</v>
      </c>
    </row>
    <row r="53" spans="21:29" x14ac:dyDescent="0.3">
      <c r="U53" s="2"/>
      <c r="V53" s="2">
        <v>47</v>
      </c>
      <c r="W53" s="3" t="s">
        <v>121</v>
      </c>
      <c r="X53" s="4">
        <v>45242</v>
      </c>
      <c r="Y53" s="5">
        <v>0.54166666666666663</v>
      </c>
      <c r="Z53" s="5">
        <v>0.54166666666666663</v>
      </c>
      <c r="AA53" s="69" t="s">
        <v>6</v>
      </c>
      <c r="AB53" s="69" t="s">
        <v>12</v>
      </c>
    </row>
    <row r="54" spans="21:29" x14ac:dyDescent="0.3">
      <c r="U54" s="2"/>
      <c r="V54" s="2">
        <v>48</v>
      </c>
      <c r="W54" s="3" t="s">
        <v>121</v>
      </c>
      <c r="X54" s="4">
        <v>45242</v>
      </c>
      <c r="Y54" s="5">
        <v>0.75</v>
      </c>
      <c r="Z54" s="5">
        <v>0.70833333333333337</v>
      </c>
      <c r="AA54" s="69" t="s">
        <v>9</v>
      </c>
      <c r="AB54" s="69" t="s">
        <v>14</v>
      </c>
    </row>
    <row r="55" spans="21:29" x14ac:dyDescent="0.3">
      <c r="U55" s="2"/>
      <c r="V55" s="2">
        <v>49</v>
      </c>
      <c r="W55" s="3" t="s">
        <v>121</v>
      </c>
      <c r="X55" s="4">
        <v>45242</v>
      </c>
      <c r="Y55" s="5">
        <v>0.79166666666666663</v>
      </c>
      <c r="Z55" s="5">
        <v>0.79166666666666663</v>
      </c>
      <c r="AA55" s="69" t="s">
        <v>28</v>
      </c>
      <c r="AB55" s="69" t="s">
        <v>15</v>
      </c>
    </row>
    <row r="56" spans="21:29" x14ac:dyDescent="0.3">
      <c r="U56" s="2"/>
      <c r="V56" s="2">
        <v>50</v>
      </c>
      <c r="W56" s="3" t="s">
        <v>121</v>
      </c>
      <c r="X56" s="4">
        <v>45242</v>
      </c>
      <c r="Y56" s="5">
        <v>0.79166666666666663</v>
      </c>
      <c r="Z56" s="5">
        <v>0.79166666666666663</v>
      </c>
      <c r="AA56" s="69" t="s">
        <v>8</v>
      </c>
      <c r="AB56" s="69" t="s">
        <v>19</v>
      </c>
    </row>
    <row r="57" spans="21:29" x14ac:dyDescent="0.3">
      <c r="U57" s="2"/>
      <c r="V57" s="17">
        <v>51</v>
      </c>
      <c r="W57" s="3" t="s">
        <v>121</v>
      </c>
      <c r="X57" s="4">
        <v>45242</v>
      </c>
      <c r="Y57" s="5">
        <v>0.83333333333333337</v>
      </c>
      <c r="Z57" s="5">
        <v>0.70833333333333337</v>
      </c>
      <c r="AA57" s="69" t="s">
        <v>23</v>
      </c>
      <c r="AB57" s="69" t="s">
        <v>0</v>
      </c>
    </row>
    <row r="58" spans="21:29" x14ac:dyDescent="0.3">
      <c r="U58" s="2"/>
      <c r="V58" s="2"/>
      <c r="W58" s="35"/>
      <c r="X58" s="36"/>
      <c r="Y58" s="37"/>
      <c r="Z58" s="37"/>
      <c r="AA58" s="2"/>
      <c r="AB58" s="2"/>
    </row>
    <row r="59" spans="21:29" x14ac:dyDescent="0.3">
      <c r="U59" s="2"/>
      <c r="V59" s="2"/>
      <c r="W59" s="35"/>
      <c r="X59" s="36"/>
      <c r="Y59" s="37"/>
      <c r="Z59" s="37"/>
      <c r="AA59" s="2"/>
      <c r="AB59" s="2"/>
    </row>
    <row r="60" spans="21:29" x14ac:dyDescent="0.3">
      <c r="U60" s="2"/>
      <c r="V60" s="2"/>
      <c r="W60" s="35"/>
      <c r="X60" s="36"/>
      <c r="Y60" s="37"/>
      <c r="Z60" s="37"/>
      <c r="AA60" s="2"/>
      <c r="AB60" s="2"/>
    </row>
    <row r="61" spans="21:29" x14ac:dyDescent="0.3">
      <c r="U61" s="2"/>
      <c r="V61" s="2"/>
      <c r="W61" s="35"/>
      <c r="X61" s="36"/>
      <c r="Y61" s="37"/>
      <c r="Z61" s="37"/>
      <c r="AA61" s="2"/>
      <c r="AB61" s="2"/>
    </row>
    <row r="62" spans="21:29" x14ac:dyDescent="0.3">
      <c r="U62" s="2"/>
      <c r="V62" s="2"/>
      <c r="W62" s="35"/>
      <c r="X62" s="36"/>
      <c r="Y62" s="37"/>
      <c r="Z62" s="37"/>
      <c r="AA62" s="2"/>
      <c r="AB62" s="2"/>
    </row>
    <row r="63" spans="21:29" x14ac:dyDescent="0.3">
      <c r="U63" s="2"/>
      <c r="V63" s="2"/>
      <c r="W63" s="35"/>
      <c r="X63" s="36"/>
      <c r="Y63" s="37"/>
      <c r="Z63" s="37"/>
      <c r="AA63" s="2"/>
      <c r="AB63" s="2"/>
    </row>
    <row r="64" spans="21:29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</sheetData>
  <phoneticPr fontId="22" type="noConversion"/>
  <conditionalFormatting sqref="M2:S2">
    <cfRule type="cellIs" dxfId="94" priority="3" operator="greaterThanOrEqual">
      <formula>7</formula>
    </cfRule>
    <cfRule type="cellIs" dxfId="93" priority="4" operator="equal">
      <formula>0</formula>
    </cfRule>
    <cfRule type="cellIs" dxfId="92" priority="5" operator="lessThan">
      <formula>6</formula>
    </cfRule>
    <cfRule type="cellIs" dxfId="91" priority="6" operator="lessThan">
      <formula>7</formula>
    </cfRule>
  </conditionalFormatting>
  <conditionalFormatting sqref="AD7:AD38">
    <cfRule type="cellIs" dxfId="90" priority="7" operator="greaterThan">
      <formula>3</formula>
    </cfRule>
    <cfRule type="cellIs" dxfId="89" priority="8" operator="greaterThanOrEqual">
      <formula>3</formula>
    </cfRule>
  </conditionalFormatting>
  <conditionalFormatting sqref="AG7:AG38">
    <cfRule type="top10" dxfId="88" priority="2" rank="2"/>
    <cfRule type="cellIs" dxfId="87" priority="9" operator="greaterThan">
      <formula>13</formula>
    </cfRule>
  </conditionalFormatting>
  <conditionalFormatting sqref="AI7:AI38">
    <cfRule type="cellIs" dxfId="86" priority="1" operator="greaterThanOrEqual">
      <formula>7</formula>
    </cfRule>
  </conditionalFormatting>
  <dataValidations count="1">
    <dataValidation type="list" allowBlank="1" showInputMessage="1" showErrorMessage="1" sqref="I7:I30" xr:uid="{BA730EE4-39A6-4B23-B1E7-113816D74258}">
      <formula1>$AE$7:$AE$39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014D-5A9D-42DA-BAF6-4A0912C24123}">
  <dimension ref="H2:AH78"/>
  <sheetViews>
    <sheetView topLeftCell="H3" zoomScaleNormal="100" workbookViewId="0">
      <selection activeCell="AI14" sqref="AI14"/>
    </sheetView>
  </sheetViews>
  <sheetFormatPr defaultRowHeight="14.4" x14ac:dyDescent="0.3"/>
  <cols>
    <col min="1" max="7" width="3.5546875" customWidth="1"/>
    <col min="8" max="8" width="13.6640625" customWidth="1"/>
    <col min="9" max="9" width="11.44140625" customWidth="1"/>
    <col min="10" max="10" width="11.5546875" customWidth="1"/>
    <col min="11" max="12" width="1.33203125" customWidth="1"/>
    <col min="13" max="19" width="12.77734375" customWidth="1"/>
    <col min="22" max="22" width="3.33203125" customWidth="1"/>
    <col min="24" max="24" width="11.21875" customWidth="1"/>
    <col min="25" max="25" width="10.44140625" customWidth="1"/>
    <col min="26" max="26" width="11.44140625" customWidth="1"/>
    <col min="29" max="29" width="0" hidden="1" customWidth="1"/>
    <col min="30" max="30" width="6.6640625" customWidth="1"/>
    <col min="32" max="32" width="18.5546875" hidden="1" customWidth="1"/>
    <col min="33" max="33" width="7.33203125" customWidth="1"/>
  </cols>
  <sheetData>
    <row r="2" spans="8:34" x14ac:dyDescent="0.3">
      <c r="M2" cm="1">
        <f t="array" ref="M2">SUMPRODUCT(--($W$7:$W$51="Mon"), --(ISTEXT($W$7:$W$51)))</f>
        <v>2</v>
      </c>
      <c r="N2" s="60" cm="1">
        <f t="array" ref="N2">SUMPRODUCT(--($W$7:$W$51="Tue"), --(ISTEXT($W$7:$W$51)))</f>
        <v>9</v>
      </c>
      <c r="O2" cm="1">
        <f t="array" ref="O2">SUMPRODUCT(--($W$7:$W$51="Wed"), --(ISTEXT($W$7:$W$51)))</f>
        <v>4</v>
      </c>
      <c r="P2" cm="1">
        <f t="array" ref="P2">SUMPRODUCT(--($W$7:$W$51="Thurs"), --(ISTEXT($W$7:$W$51)))</f>
        <v>9</v>
      </c>
      <c r="Q2" s="60" cm="1">
        <f t="array" ref="Q2">SUMPRODUCT(--($W$7:$W$51="Fri"), --(ISTEXT($W$7:$W$51)))</f>
        <v>3</v>
      </c>
      <c r="R2" cm="1">
        <f t="array" ref="R2">SUMPRODUCT(--($W$7:$W$51="Sat"), --(ISTEXT($W$7:$W$51)))</f>
        <v>13</v>
      </c>
      <c r="S2" s="60" cm="1">
        <f t="array" ref="S2">SUMPRODUCT(--($W$7:$W$51="Sun"), --(ISTEXT($W$7:$W$51)))</f>
        <v>5</v>
      </c>
    </row>
    <row r="3" spans="8:34" ht="16.2" customHeight="1" thickBot="1" x14ac:dyDescent="0.35">
      <c r="M3" s="28">
        <v>45243</v>
      </c>
      <c r="N3" s="28">
        <v>45244</v>
      </c>
      <c r="O3" s="28">
        <v>45245</v>
      </c>
      <c r="P3" s="28">
        <v>45246</v>
      </c>
      <c r="Q3" s="28">
        <v>45247</v>
      </c>
      <c r="R3" s="28">
        <v>45248</v>
      </c>
      <c r="S3" s="28">
        <v>45249</v>
      </c>
    </row>
    <row r="4" spans="8:34" ht="15" customHeight="1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/>
      <c r="W4" s="35"/>
      <c r="X4" s="36"/>
      <c r="Y4" s="37"/>
      <c r="Z4" s="37"/>
      <c r="AA4" s="2"/>
      <c r="AB4" s="2"/>
    </row>
    <row r="5" spans="8:34" ht="9" customHeight="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/>
      <c r="W5" s="35"/>
      <c r="X5" s="36"/>
      <c r="Y5" s="37"/>
      <c r="Z5" s="37"/>
      <c r="AA5" s="2"/>
      <c r="AB5" s="2"/>
    </row>
    <row r="6" spans="8:34" ht="19.2" customHeight="1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2" t="s">
        <v>115</v>
      </c>
      <c r="U6" s="2"/>
      <c r="V6" s="2"/>
      <c r="W6" s="35"/>
      <c r="X6" s="36"/>
      <c r="Y6" s="37"/>
      <c r="Z6" s="37"/>
      <c r="AA6" s="2"/>
      <c r="AB6" s="2"/>
      <c r="AG6" s="77" t="s">
        <v>126</v>
      </c>
      <c r="AH6" s="77"/>
    </row>
    <row r="7" spans="8:34" ht="16.05" customHeight="1" x14ac:dyDescent="0.3">
      <c r="I7" s="65" t="s">
        <v>0</v>
      </c>
      <c r="J7" s="65" t="s">
        <v>74</v>
      </c>
      <c r="K7" s="31"/>
      <c r="L7" s="31"/>
      <c r="M7" s="64" t="str" cm="1">
        <f t="array" ref="M7">IF(SUMPRODUCT(--($AA$7:$AB$8=I7))&gt;0, I7, "")</f>
        <v/>
      </c>
      <c r="N7" s="64" t="str" cm="1">
        <f t="array" ref="N7">IF(SUMPRODUCT(--($AA$9:$AB$17=I7))&gt;0, I7, "")</f>
        <v>ANA</v>
      </c>
      <c r="O7" s="64" t="str" cm="1">
        <f t="array" ref="O7">IF(SUMPRODUCT(--($AA$18:$AB$21=I7))&gt;0, I7, "")</f>
        <v>ANA</v>
      </c>
      <c r="P7" s="64" t="str" cm="1">
        <f t="array" ref="P7">IF(SUMPRODUCT(--($AA$22:$AB$30=I7))&gt;0, I7, "")</f>
        <v/>
      </c>
      <c r="Q7" s="64" t="str" cm="1">
        <f t="array" ref="Q7">IF(SUMPRODUCT(--($AA$31:$AC$33=I7))&gt;0, I7, "")</f>
        <v>ANA</v>
      </c>
      <c r="R7" s="64" t="str" cm="1">
        <f t="array" ref="R7">IF(SUMPRODUCT(--($AA$34:$AC$46=I7))&gt;0, I7, "")</f>
        <v/>
      </c>
      <c r="S7" s="64" t="str" cm="1">
        <f t="array" ref="S7">IF(SUMPRODUCT(--($AA$47:$AB$51=I7))&gt;0, I7, "")</f>
        <v>ANA</v>
      </c>
      <c r="T7" s="71" cm="1">
        <f t="array" ref="T7">SUMPRODUCT(--(M7:S7&lt;&gt;""), --(ISTEXT(M7:S7)))</f>
        <v>4</v>
      </c>
      <c r="U7" s="2"/>
      <c r="V7" s="2">
        <v>1</v>
      </c>
      <c r="W7" s="3" t="s">
        <v>122</v>
      </c>
      <c r="X7" s="4">
        <v>45243</v>
      </c>
      <c r="Y7" s="5">
        <v>0.85416666666666663</v>
      </c>
      <c r="Z7" s="5">
        <v>0.77083333333333337</v>
      </c>
      <c r="AA7" s="38" t="s">
        <v>18</v>
      </c>
      <c r="AB7" s="38" t="s">
        <v>11</v>
      </c>
      <c r="AC7">
        <v>1</v>
      </c>
      <c r="AD7" cm="1">
        <f t="array" ref="AD7">SUMPRODUCT(--($AA$7:$AB$51="ANA"), --(ISTEXT($AA$7:$AB$51)))</f>
        <v>4</v>
      </c>
      <c r="AE7" t="s">
        <v>0</v>
      </c>
      <c r="AF7" t="s">
        <v>81</v>
      </c>
      <c r="AG7" s="2">
        <f>SUM('Week 1 '!AC7+'Week 2'!AC7+'Week 3'!AC7+'Week 4'!AD7+'Week 5'!AD7+'Week 6'!AD7)</f>
        <v>18</v>
      </c>
    </row>
    <row r="8" spans="8:34" ht="16.05" customHeight="1" x14ac:dyDescent="0.3">
      <c r="I8" s="65" t="s">
        <v>8</v>
      </c>
      <c r="J8" s="65" t="s">
        <v>74</v>
      </c>
      <c r="K8" s="31"/>
      <c r="L8" s="31"/>
      <c r="M8" s="64" t="str" cm="1">
        <f t="array" ref="M8">IF(SUMPRODUCT(--($AA$7:$AB$8=I8))&gt;0, I8, "")</f>
        <v/>
      </c>
      <c r="N8" s="64" t="str" cm="1">
        <f t="array" ref="N8">IF(SUMPRODUCT(--($AA$9:$AB$17=I8))&gt;0, I8, "")</f>
        <v>CBJ</v>
      </c>
      <c r="O8" s="64" t="str" cm="1">
        <f t="array" ref="O8">IF(SUMPRODUCT(--($AA$18:$AB$21=I8))&gt;0, I8, "")</f>
        <v/>
      </c>
      <c r="P8" s="64" t="str" cm="1">
        <f t="array" ref="P8">IF(SUMPRODUCT(--($AA$22:$AB$30=I8))&gt;0, I8, "")</f>
        <v>CBJ</v>
      </c>
      <c r="Q8" s="64" t="str" cm="1">
        <f t="array" ref="Q8">IF(SUMPRODUCT(--($AA$31:$AC$33=I8))&gt;0, I8, "")</f>
        <v/>
      </c>
      <c r="R8" s="64" t="str" cm="1">
        <f t="array" ref="R8">IF(SUMPRODUCT(--($AA$34:$AC$46=I8))&gt;0, I8, "")</f>
        <v>CBJ</v>
      </c>
      <c r="S8" s="64" t="str" cm="1">
        <f t="array" ref="S8">IF(SUMPRODUCT(--($AA$47:$AB$51=I8))&gt;0, I8, "")</f>
        <v>CBJ</v>
      </c>
      <c r="T8" s="72" cm="1">
        <f t="array" ref="T8">SUMPRODUCT(--(M8:S8&lt;&gt;""), --(ISTEXT(M8:S8)))</f>
        <v>4</v>
      </c>
      <c r="U8" s="2"/>
      <c r="V8" s="2">
        <v>2</v>
      </c>
      <c r="W8" s="3" t="s">
        <v>122</v>
      </c>
      <c r="X8" s="4">
        <v>45243</v>
      </c>
      <c r="Y8" s="5">
        <v>0.91666666666666663</v>
      </c>
      <c r="Z8" s="5">
        <v>0.79166666666666663</v>
      </c>
      <c r="AA8" s="38" t="s">
        <v>7</v>
      </c>
      <c r="AB8" s="38" t="s">
        <v>24</v>
      </c>
      <c r="AC8">
        <v>2</v>
      </c>
      <c r="AD8" cm="1">
        <f t="array" ref="AD8">SUMPRODUCT(--($AA$7:$AB$51="ARI"), --(ISTEXT($AA$7:$AB$51)))</f>
        <v>3</v>
      </c>
      <c r="AE8" t="s">
        <v>1</v>
      </c>
      <c r="AF8" t="s">
        <v>82</v>
      </c>
      <c r="AG8" s="2">
        <f>SUM('Week 1 '!AC8+'Week 2'!AC8+'Week 3'!AC8+'Week 4'!AD8+'Week 5'!AD8+'Week 6'!AD8)</f>
        <v>17</v>
      </c>
    </row>
    <row r="9" spans="8:34" ht="16.05" customHeight="1" x14ac:dyDescent="0.3">
      <c r="I9" s="65" t="s">
        <v>18</v>
      </c>
      <c r="J9" s="65" t="s">
        <v>75</v>
      </c>
      <c r="K9" s="31"/>
      <c r="L9" s="31"/>
      <c r="M9" s="64" t="str" cm="1">
        <f t="array" ref="M9">IF(SUMPRODUCT(--($AA$7:$AB$8=I9))&gt;0, I9, "")</f>
        <v>NYI</v>
      </c>
      <c r="N9" s="64" t="str" cm="1">
        <f t="array" ref="N9">IF(SUMPRODUCT(--($AA$9:$AB$17=I9))&gt;0, I9, "")</f>
        <v/>
      </c>
      <c r="O9" s="64" t="str" cm="1">
        <f t="array" ref="O9">IF(SUMPRODUCT(--($AA$18:$AB$21=I9))&gt;0, I9, "")</f>
        <v>NYI</v>
      </c>
      <c r="P9" s="64" t="str" cm="1">
        <f t="array" ref="P9">IF(SUMPRODUCT(--($AA$22:$AB$30=I9))&gt;0, I9, "")</f>
        <v>NYI</v>
      </c>
      <c r="Q9" s="64" t="str" cm="1">
        <f t="array" ref="Q9">IF(SUMPRODUCT(--($AA$31:$AC$33=I9))&gt;0, I9, "")</f>
        <v/>
      </c>
      <c r="R9" s="64" t="str" cm="1">
        <f t="array" ref="R9">IF(SUMPRODUCT(--($AA$34:$AC$46=I9))&gt;0, I9, "")</f>
        <v>NYI</v>
      </c>
      <c r="S9" s="64" t="str" cm="1">
        <f t="array" ref="S9">IF(SUMPRODUCT(--($AA$47:$AB$51=I9))&gt;0, I9, "")</f>
        <v/>
      </c>
      <c r="T9" s="72" cm="1">
        <f t="array" ref="T9">SUMPRODUCT(--(M9:S9&lt;&gt;""), --(ISTEXT(M9:S9)))</f>
        <v>4</v>
      </c>
      <c r="U9" s="2"/>
      <c r="V9" s="2">
        <v>3</v>
      </c>
      <c r="W9" s="3" t="s">
        <v>116</v>
      </c>
      <c r="X9" s="4">
        <v>45244</v>
      </c>
      <c r="Y9" s="5">
        <v>0.79166666666666663</v>
      </c>
      <c r="Z9" s="5">
        <v>0.79166666666666663</v>
      </c>
      <c r="AA9" s="39" t="s">
        <v>2</v>
      </c>
      <c r="AB9" s="39" t="s">
        <v>3</v>
      </c>
      <c r="AC9" cm="1">
        <f t="array" ref="AC9">SUMPRODUCT(--($AA$7:$AB$39="BOS"), --(ISTEXT($AA$7:$AB$39)))</f>
        <v>2</v>
      </c>
      <c r="AD9" cm="1">
        <f t="array" ref="AD9">SUMPRODUCT(--($AA$7:$AB$51="BOS"), --(ISTEXT($AA$7:$AB$51)))</f>
        <v>2</v>
      </c>
      <c r="AE9" t="s">
        <v>2</v>
      </c>
      <c r="AF9" t="s">
        <v>83</v>
      </c>
      <c r="AG9" s="2">
        <f>SUM('Week 1 '!AC9+'Week 2'!AC9+'Week 3'!AC9+'Week 4'!AD9+'Week 5'!AD9+'Week 6'!AD9)</f>
        <v>16</v>
      </c>
    </row>
    <row r="10" spans="8:34" ht="16.05" customHeight="1" x14ac:dyDescent="0.3">
      <c r="I10" s="65" t="s">
        <v>22</v>
      </c>
      <c r="J10" s="65" t="s">
        <v>75</v>
      </c>
      <c r="K10" s="31"/>
      <c r="L10" s="31"/>
      <c r="M10" s="64" t="str" cm="1">
        <f t="array" ref="M10">IF(SUMPRODUCT(--($AA$7:$AB$8=I10))&gt;0, I10, "")</f>
        <v/>
      </c>
      <c r="N10" s="64" t="str" cm="1">
        <f t="array" ref="N10">IF(SUMPRODUCT(--($AA$9:$AB$17=I10))&gt;0, I10, "")</f>
        <v>PIT</v>
      </c>
      <c r="O10" s="64" t="str" cm="1">
        <f t="array" ref="O10">IF(SUMPRODUCT(--($AA$18:$AB$21=I10))&gt;0, I10, "")</f>
        <v/>
      </c>
      <c r="P10" s="64" t="str" cm="1">
        <f t="array" ref="P10">IF(SUMPRODUCT(--($AA$22:$AB$30=I10))&gt;0, I10, "")</f>
        <v>PIT</v>
      </c>
      <c r="Q10" s="64" t="str" cm="1">
        <f t="array" ref="Q10">IF(SUMPRODUCT(--($AA$31:$AC$33=I10))&gt;0, I10, "")</f>
        <v/>
      </c>
      <c r="R10" s="64" t="str" cm="1">
        <f t="array" ref="R10">IF(SUMPRODUCT(--($AA$34:$AC$46=I10))&gt;0, I10, "")</f>
        <v>PIT</v>
      </c>
      <c r="S10" s="64" t="str" cm="1">
        <f t="array" ref="S10">IF(SUMPRODUCT(--($AA$47:$AB$51=I10))&gt;0, I10, "")</f>
        <v>PIT</v>
      </c>
      <c r="T10" s="72" cm="1">
        <f t="array" ref="T10">SUMPRODUCT(--(M10:S10&lt;&gt;""), --(ISTEXT(M10:S10)))</f>
        <v>4</v>
      </c>
      <c r="U10" s="2"/>
      <c r="V10" s="2">
        <v>4</v>
      </c>
      <c r="W10" s="3" t="s">
        <v>116</v>
      </c>
      <c r="X10" s="4">
        <v>45244</v>
      </c>
      <c r="Y10" s="5">
        <v>0.79166666666666663</v>
      </c>
      <c r="Z10" s="5">
        <v>0.79166666666666663</v>
      </c>
      <c r="AA10" s="39" t="s">
        <v>22</v>
      </c>
      <c r="AB10" s="39" t="s">
        <v>8</v>
      </c>
      <c r="AC10" cm="1">
        <f t="array" ref="AC10">SUMPRODUCT(--($AA$7:$AB$39="BUF"), --(ISTEXT($AA$7:$AB$39)))</f>
        <v>2</v>
      </c>
      <c r="AD10" cm="1">
        <f t="array" ref="AD10">SUMPRODUCT(--($AA$7:$AB$51="BUF"), --(ISTEXT($AA$7:$AB$51)))</f>
        <v>3</v>
      </c>
      <c r="AE10" t="s">
        <v>3</v>
      </c>
      <c r="AF10" t="s">
        <v>84</v>
      </c>
      <c r="AG10" s="2">
        <f>SUM('Week 1 '!AC10+'Week 2'!AC10+'Week 3'!AC10+'Week 4'!AD10+'Week 5'!AD10+'Week 6'!AD10)</f>
        <v>18</v>
      </c>
    </row>
    <row r="11" spans="8:34" ht="16.05" customHeight="1" x14ac:dyDescent="0.3">
      <c r="I11" s="65" t="s">
        <v>24</v>
      </c>
      <c r="J11" s="65" t="s">
        <v>76</v>
      </c>
      <c r="K11" s="31"/>
      <c r="L11" s="31"/>
      <c r="M11" s="64" t="str" cm="1">
        <f t="array" ref="M11">IF(SUMPRODUCT(--($AA$7:$AB$8=I11))&gt;0, I11, "")</f>
        <v>SEA</v>
      </c>
      <c r="N11" s="64" t="str" cm="1">
        <f t="array" ref="N11">IF(SUMPRODUCT(--($AA$9:$AB$17=I11))&gt;0, I11, "")</f>
        <v/>
      </c>
      <c r="O11" s="64" t="str" cm="1">
        <f t="array" ref="O11">IF(SUMPRODUCT(--($AA$18:$AB$21=I11))&gt;0, I11, "")</f>
        <v>SEA</v>
      </c>
      <c r="P11" s="64" t="str" cm="1">
        <f t="array" ref="P11">IF(SUMPRODUCT(--($AA$22:$AB$30=I11))&gt;0, I11, "")</f>
        <v>SEA</v>
      </c>
      <c r="Q11" s="64" t="str" cm="1">
        <f t="array" ref="Q11">IF(SUMPRODUCT(--($AA$31:$AC$33=I11))&gt;0, I11, "")</f>
        <v/>
      </c>
      <c r="R11" s="64" t="str" cm="1">
        <f t="array" ref="R11">IF(SUMPRODUCT(--($AA$34:$AC$46=I11))&gt;0, I11, "")</f>
        <v>SEA</v>
      </c>
      <c r="S11" s="64" t="str" cm="1">
        <f t="array" ref="S11">IF(SUMPRODUCT(--($AA$47:$AB$51=I11))&gt;0, I11, "")</f>
        <v/>
      </c>
      <c r="T11" s="72" cm="1">
        <f t="array" ref="T11">SUMPRODUCT(--(M11:S11&lt;&gt;""), --(ISTEXT(M11:S11)))</f>
        <v>4</v>
      </c>
      <c r="U11" s="2"/>
      <c r="V11" s="2">
        <v>5</v>
      </c>
      <c r="W11" s="3" t="s">
        <v>116</v>
      </c>
      <c r="X11" s="4">
        <v>45244</v>
      </c>
      <c r="Y11" s="5">
        <v>0.79166666666666663</v>
      </c>
      <c r="Z11" s="5">
        <v>0.79166666666666663</v>
      </c>
      <c r="AA11" s="39" t="s">
        <v>4</v>
      </c>
      <c r="AB11" s="39" t="s">
        <v>15</v>
      </c>
      <c r="AC11" cm="1">
        <f t="array" ref="AC11">SUMPRODUCT(--($AA$7:$AB$39="CGY"), --(ISTEXT($AA$7:$AB$39)))</f>
        <v>2</v>
      </c>
      <c r="AD11" cm="1">
        <f t="array" ref="AD11">SUMPRODUCT(--($AA$7:$AB$51="CGY"), --(ISTEXT($AA$7:$AB$51)))</f>
        <v>3</v>
      </c>
      <c r="AE11" t="s">
        <v>4</v>
      </c>
      <c r="AF11" t="s">
        <v>85</v>
      </c>
      <c r="AG11" s="2">
        <f>SUM('Week 1 '!AC11+'Week 2'!AC11+'Week 3'!AC11+'Week 4'!AD11+'Week 5'!AD11+'Week 6'!AD11)</f>
        <v>17</v>
      </c>
    </row>
    <row r="12" spans="8:34" ht="16.05" customHeight="1" x14ac:dyDescent="0.3">
      <c r="I12" s="65" t="s">
        <v>25</v>
      </c>
      <c r="J12" s="65" t="s">
        <v>76</v>
      </c>
      <c r="K12" s="31"/>
      <c r="L12" s="31"/>
      <c r="M12" s="64" t="str" cm="1">
        <f t="array" ref="M12">IF(SUMPRODUCT(--($AA$7:$AB$8=I12))&gt;0, I12, "")</f>
        <v/>
      </c>
      <c r="N12" s="64" t="str" cm="1">
        <f t="array" ref="N12">IF(SUMPRODUCT(--($AA$9:$AB$17=I12))&gt;0, I12, "")</f>
        <v>STL</v>
      </c>
      <c r="O12" s="64" t="str" cm="1">
        <f t="array" ref="O12">IF(SUMPRODUCT(--($AA$18:$AB$21=I12))&gt;0, I12, "")</f>
        <v/>
      </c>
      <c r="P12" s="64" t="str" cm="1">
        <f t="array" ref="P12">IF(SUMPRODUCT(--($AA$22:$AB$30=I12))&gt;0, I12, "")</f>
        <v>STL</v>
      </c>
      <c r="Q12" s="64" t="str" cm="1">
        <f t="array" ref="Q12">IF(SUMPRODUCT(--($AA$31:$AC$33=I12))&gt;0, I12, "")</f>
        <v/>
      </c>
      <c r="R12" s="64" t="str" cm="1">
        <f t="array" ref="R12">IF(SUMPRODUCT(--($AA$34:$AC$46=I12))&gt;0, I12, "")</f>
        <v>STL</v>
      </c>
      <c r="S12" s="64" t="str" cm="1">
        <f t="array" ref="S12">IF(SUMPRODUCT(--($AA$47:$AB$51=I12))&gt;0, I12, "")</f>
        <v>STL</v>
      </c>
      <c r="T12" s="72" cm="1">
        <f t="array" ref="T12">SUMPRODUCT(--(M12:S12&lt;&gt;""), --(ISTEXT(M12:S12)))</f>
        <v>4</v>
      </c>
      <c r="U12" s="2"/>
      <c r="V12" s="2">
        <v>6</v>
      </c>
      <c r="W12" s="3" t="s">
        <v>116</v>
      </c>
      <c r="X12" s="4">
        <v>45244</v>
      </c>
      <c r="Y12" s="5">
        <v>0.79166666666666663</v>
      </c>
      <c r="Z12" s="5">
        <v>0.79166666666666663</v>
      </c>
      <c r="AA12" s="39" t="s">
        <v>29</v>
      </c>
      <c r="AB12" s="39" t="s">
        <v>30</v>
      </c>
      <c r="AC12" cm="1">
        <f t="array" ref="AC12">SUMPRODUCT(--($AA$7:$AB$39="CAR"), --(ISTEXT($AA$7:$AB$39)))</f>
        <v>2</v>
      </c>
      <c r="AD12" cm="1">
        <f t="array" ref="AD12">SUMPRODUCT(--($AA$7:$AC$51="CAR"), --(ISTEXT($AA$7:$AC$51)))</f>
        <v>2</v>
      </c>
      <c r="AE12" t="s">
        <v>5</v>
      </c>
      <c r="AF12" t="s">
        <v>86</v>
      </c>
      <c r="AG12" s="2">
        <f>SUM('Week 1 '!AC12+'Week 2'!AC12+'Week 3'!AC12+'Week 4'!AD12+'Week 5'!AD12+'Week 6'!AD12)</f>
        <v>17</v>
      </c>
    </row>
    <row r="13" spans="8:34" ht="16.05" customHeight="1" x14ac:dyDescent="0.3">
      <c r="I13" s="65" t="s">
        <v>12</v>
      </c>
      <c r="J13" s="65" t="s">
        <v>77</v>
      </c>
      <c r="K13" s="31"/>
      <c r="L13" s="31"/>
      <c r="M13" s="64" t="str" cm="1">
        <f t="array" ref="M13">IF(SUMPRODUCT(--($AA$7:$AB$8=I13))&gt;0, I13, "")</f>
        <v/>
      </c>
      <c r="N13" s="64" t="str" cm="1">
        <f t="array" ref="N13">IF(SUMPRODUCT(--($AA$9:$AB$17=I13))&gt;0, I13, "")</f>
        <v>FLA</v>
      </c>
      <c r="O13" s="64" t="str" cm="1">
        <f t="array" ref="O13">IF(SUMPRODUCT(--($AA$18:$AB$21=I13))&gt;0, I13, "")</f>
        <v/>
      </c>
      <c r="P13" s="64" t="str" cm="1">
        <f t="array" ref="P13">IF(SUMPRODUCT(--($AA$22:$AB$30=I13))&gt;0, I13, "")</f>
        <v>FLA</v>
      </c>
      <c r="Q13" s="64" t="str" cm="1">
        <f t="array" ref="Q13">IF(SUMPRODUCT(--($AA$31:$AC$33=I13))&gt;0, I13, "")</f>
        <v>FLA</v>
      </c>
      <c r="R13" s="64" t="str" cm="1">
        <f t="array" ref="R13">IF(SUMPRODUCT(--($AA$34:$AC$46=I13))&gt;0, I13, "")</f>
        <v/>
      </c>
      <c r="S13" s="64" t="str" cm="1">
        <f t="array" ref="S13">IF(SUMPRODUCT(--($AA$47:$AB$51=I13))&gt;0, I13, "")</f>
        <v/>
      </c>
      <c r="T13" s="72" cm="1">
        <f t="array" ref="T13">SUMPRODUCT(--(M13:S13&lt;&gt;""), --(ISTEXT(M13:S13)))</f>
        <v>3</v>
      </c>
      <c r="U13" s="2"/>
      <c r="V13" s="2">
        <v>7</v>
      </c>
      <c r="W13" s="3" t="s">
        <v>116</v>
      </c>
      <c r="X13" s="4">
        <v>45244</v>
      </c>
      <c r="Y13" s="5">
        <v>0.83333333333333337</v>
      </c>
      <c r="Z13" s="5">
        <v>0.79166666666666663</v>
      </c>
      <c r="AA13" s="39" t="s">
        <v>1</v>
      </c>
      <c r="AB13" s="39" t="s">
        <v>9</v>
      </c>
      <c r="AC13" cm="1">
        <f t="array" ref="AC13">SUMPRODUCT(--($AA$7:$AB$39="CHI"), --(ISTEXT($AA$7:$AB$39)))</f>
        <v>2</v>
      </c>
      <c r="AD13" cm="1">
        <f t="array" ref="AD13">SUMPRODUCT(--($AA$7:$AB$51="CHI"), --(ISTEXT($AA$7:$AB$51)))</f>
        <v>3</v>
      </c>
      <c r="AE13" t="s">
        <v>6</v>
      </c>
      <c r="AF13" t="s">
        <v>87</v>
      </c>
      <c r="AG13" s="2">
        <f>SUM('Week 1 '!AC13+'Week 2'!AC13+'Week 3'!AC13+'Week 4'!AD13+'Week 5'!AD13+'Week 6'!AD13)</f>
        <v>16</v>
      </c>
    </row>
    <row r="14" spans="8:34" ht="16.05" customHeight="1" x14ac:dyDescent="0.3">
      <c r="I14" s="65" t="s">
        <v>12</v>
      </c>
      <c r="J14" s="65" t="s">
        <v>77</v>
      </c>
      <c r="K14" s="31"/>
      <c r="L14" s="31"/>
      <c r="M14" s="64" t="str" cm="1">
        <f t="array" ref="M14">IF(SUMPRODUCT(--($AA$7:$AB$8=I14))&gt;0, I14, "")</f>
        <v/>
      </c>
      <c r="N14" s="64" t="str" cm="1">
        <f t="array" ref="N14">IF(SUMPRODUCT(--($AA$9:$AB$17=I14))&gt;0, I14, "")</f>
        <v>FLA</v>
      </c>
      <c r="O14" s="64" t="str" cm="1">
        <f t="array" ref="O14">IF(SUMPRODUCT(--($AA$18:$AB$21=I14))&gt;0, I14, "")</f>
        <v/>
      </c>
      <c r="P14" s="64" t="str" cm="1">
        <f t="array" ref="P14">IF(SUMPRODUCT(--($AA$22:$AB$30=I14))&gt;0, I14, "")</f>
        <v>FLA</v>
      </c>
      <c r="Q14" s="64" t="str" cm="1">
        <f t="array" ref="Q14">IF(SUMPRODUCT(--($AA$31:$AC$33=I14))&gt;0, I14, "")</f>
        <v>FLA</v>
      </c>
      <c r="R14" s="64" t="str" cm="1">
        <f t="array" ref="R14">IF(SUMPRODUCT(--($AA$34:$AC$46=I14))&gt;0, I14, "")</f>
        <v/>
      </c>
      <c r="S14" s="64" t="str" cm="1">
        <f t="array" ref="S14">IF(SUMPRODUCT(--($AA$47:$AB$51=I14))&gt;0, I14, "")</f>
        <v/>
      </c>
      <c r="T14" s="72" cm="1">
        <f t="array" ref="T14">SUMPRODUCT(--(M14:S14&lt;&gt;""), --(ISTEXT(M14:S14)))</f>
        <v>3</v>
      </c>
      <c r="U14" s="2"/>
      <c r="V14" s="2">
        <v>8</v>
      </c>
      <c r="W14" s="3" t="s">
        <v>116</v>
      </c>
      <c r="X14" s="4">
        <v>45244</v>
      </c>
      <c r="Y14" s="5">
        <v>0.83333333333333337</v>
      </c>
      <c r="Z14" s="5">
        <v>0.79166666666666663</v>
      </c>
      <c r="AA14" s="39" t="s">
        <v>0</v>
      </c>
      <c r="AB14" s="39" t="s">
        <v>16</v>
      </c>
      <c r="AC14" cm="1">
        <f t="array" ref="AC14">SUMPRODUCT(--($AA$7:$AB$39="COL"), --(ISTEXT($AA$7:$AB$39)))</f>
        <v>2</v>
      </c>
      <c r="AD14" cm="1">
        <f t="array" ref="AD14">SUMPRODUCT(--($AA$7:$AB$51="COL"), --(ISTEXT($AA$7:$AB$51)))</f>
        <v>3</v>
      </c>
      <c r="AE14" t="s">
        <v>7</v>
      </c>
      <c r="AF14" t="s">
        <v>88</v>
      </c>
      <c r="AG14" s="2">
        <f>SUM('Week 1 '!AC14+'Week 2'!AC14+'Week 3'!AC14+'Week 4'!AD14+'Week 5'!AD14+'Week 6'!AD14)</f>
        <v>16</v>
      </c>
    </row>
    <row r="15" spans="8:34" ht="16.05" customHeight="1" x14ac:dyDescent="0.3">
      <c r="I15" s="65" t="s">
        <v>12</v>
      </c>
      <c r="J15" s="65" t="s">
        <v>77</v>
      </c>
      <c r="K15" s="31"/>
      <c r="L15" s="31"/>
      <c r="M15" s="64" t="str" cm="1">
        <f t="array" ref="M15">IF(SUMPRODUCT(--($AA$7:$AB$8=I15))&gt;0, I15, "")</f>
        <v/>
      </c>
      <c r="N15" s="64" t="str" cm="1">
        <f t="array" ref="N15">IF(SUMPRODUCT(--($AA$9:$AB$17=I15))&gt;0, I15, "")</f>
        <v>FLA</v>
      </c>
      <c r="O15" s="64" t="str" cm="1">
        <f t="array" ref="O15">IF(SUMPRODUCT(--($AA$18:$AB$21=I15))&gt;0, I15, "")</f>
        <v/>
      </c>
      <c r="P15" s="64" t="str" cm="1">
        <f t="array" ref="P15">IF(SUMPRODUCT(--($AA$22:$AB$30=I15))&gt;0, I15, "")</f>
        <v>FLA</v>
      </c>
      <c r="Q15" s="64" t="str" cm="1">
        <f t="array" ref="Q15">IF(SUMPRODUCT(--($AA$31:$AC$33=I15))&gt;0, I15, "")</f>
        <v>FLA</v>
      </c>
      <c r="R15" s="64" t="str" cm="1">
        <f t="array" ref="R15">IF(SUMPRODUCT(--($AA$34:$AC$46=I15))&gt;0, I15, "")</f>
        <v/>
      </c>
      <c r="S15" s="64" t="str" cm="1">
        <f t="array" ref="S15">IF(SUMPRODUCT(--($AA$47:$AB$51=I15))&gt;0, I15, "")</f>
        <v/>
      </c>
      <c r="T15" s="72" cm="1">
        <f t="array" ref="T15">SUMPRODUCT(--(M15:S15&lt;&gt;""), --(ISTEXT(M15:S15)))</f>
        <v>3</v>
      </c>
      <c r="U15" s="2"/>
      <c r="V15" s="2">
        <v>9</v>
      </c>
      <c r="W15" s="3" t="s">
        <v>116</v>
      </c>
      <c r="X15" s="4">
        <v>45244</v>
      </c>
      <c r="Y15" s="5">
        <v>0.83333333333333337</v>
      </c>
      <c r="Z15" s="5">
        <v>0.79166666666666663</v>
      </c>
      <c r="AA15" s="39" t="s">
        <v>26</v>
      </c>
      <c r="AB15" s="39" t="s">
        <v>25</v>
      </c>
      <c r="AC15" cm="1">
        <f t="array" ref="AC15">SUMPRODUCT(--($AA$7:$AB$39="CBJ"), --(ISTEXT($AA$7:$AB$39)))</f>
        <v>2</v>
      </c>
      <c r="AD15" cm="1">
        <f t="array" ref="AD15">SUMPRODUCT(--($AA$7:$AB$51="CBJ"), --(ISTEXT($AA$7:$AB$51)))</f>
        <v>4</v>
      </c>
      <c r="AE15" t="s">
        <v>8</v>
      </c>
      <c r="AF15" t="s">
        <v>89</v>
      </c>
      <c r="AG15" s="2">
        <f>SUM('Week 1 '!AC15+'Week 2'!AC15+'Week 3'!AC15+'Week 4'!AD15+'Week 5'!AD15+'Week 6'!AD15)</f>
        <v>19</v>
      </c>
    </row>
    <row r="16" spans="8:34" ht="16.05" customHeight="1" x14ac:dyDescent="0.3">
      <c r="I16" s="65" t="s">
        <v>12</v>
      </c>
      <c r="J16" s="65" t="s">
        <v>77</v>
      </c>
      <c r="K16" s="31"/>
      <c r="L16" s="31"/>
      <c r="M16" s="64" t="str" cm="1">
        <f t="array" ref="M16">IF(SUMPRODUCT(--($AA$7:$AB$8=I16))&gt;0, I16, "")</f>
        <v/>
      </c>
      <c r="N16" s="64" t="str" cm="1">
        <f t="array" ref="N16">IF(SUMPRODUCT(--($AA$9:$AB$17=I16))&gt;0, I16, "")</f>
        <v>FLA</v>
      </c>
      <c r="O16" s="64" t="str" cm="1">
        <f t="array" ref="O16">IF(SUMPRODUCT(--($AA$18:$AB$21=I16))&gt;0, I16, "")</f>
        <v/>
      </c>
      <c r="P16" s="64" t="str" cm="1">
        <f t="array" ref="P16">IF(SUMPRODUCT(--($AA$22:$AB$30=I16))&gt;0, I16, "")</f>
        <v>FLA</v>
      </c>
      <c r="Q16" s="64" t="str" cm="1">
        <f t="array" ref="Q16">IF(SUMPRODUCT(--($AA$31:$AC$33=I16))&gt;0, I16, "")</f>
        <v>FLA</v>
      </c>
      <c r="R16" s="64" t="str" cm="1">
        <f t="array" ref="R16">IF(SUMPRODUCT(--($AA$34:$AC$46=I16))&gt;0, I16, "")</f>
        <v/>
      </c>
      <c r="S16" s="64" t="str" cm="1">
        <f t="array" ref="S16">IF(SUMPRODUCT(--($AA$47:$AB$51=I16))&gt;0, I16, "")</f>
        <v/>
      </c>
      <c r="T16" s="72" cm="1">
        <f t="array" ref="T16">SUMPRODUCT(--(M16:S16&lt;&gt;""), --(ISTEXT(M16:S16)))</f>
        <v>3</v>
      </c>
      <c r="U16" s="2"/>
      <c r="V16" s="2">
        <v>10</v>
      </c>
      <c r="W16" s="3" t="s">
        <v>116</v>
      </c>
      <c r="X16" s="4">
        <v>45244</v>
      </c>
      <c r="Y16" s="5">
        <v>0.83333333333333337</v>
      </c>
      <c r="Z16" s="5">
        <v>0.79166666666666663</v>
      </c>
      <c r="AA16" s="39" t="s">
        <v>17</v>
      </c>
      <c r="AB16" s="39" t="s">
        <v>31</v>
      </c>
      <c r="AC16" cm="1">
        <f t="array" ref="AC16">SUMPRODUCT(--($AA$7:$AB$39="DAL"), --(ISTEXT($AA$7:$AB$39)))</f>
        <v>1</v>
      </c>
      <c r="AD16" cm="1">
        <f t="array" ref="AD16">SUMPRODUCT(--($AA$7:$AB$51="DAL"), --(ISTEXT($AA$7:$AB$51)))</f>
        <v>2</v>
      </c>
      <c r="AE16" t="s">
        <v>9</v>
      </c>
      <c r="AF16" t="s">
        <v>90</v>
      </c>
      <c r="AG16" s="2">
        <f>SUM('Week 1 '!AC16+'Week 2'!AC16+'Week 3'!AC16+'Week 4'!AD16+'Week 5'!AD16+'Week 6'!AD16)</f>
        <v>16</v>
      </c>
    </row>
    <row r="17" spans="9:33" ht="16.05" customHeight="1" x14ac:dyDescent="0.3">
      <c r="I17" s="65" t="s">
        <v>12</v>
      </c>
      <c r="J17" s="65" t="s">
        <v>78</v>
      </c>
      <c r="K17" s="31"/>
      <c r="L17" s="31"/>
      <c r="M17" s="64" t="str" cm="1">
        <f t="array" ref="M17">IF(SUMPRODUCT(--($AA$7:$AB$8=I17))&gt;0, I17, "")</f>
        <v/>
      </c>
      <c r="N17" s="64" t="str" cm="1">
        <f t="array" ref="N17">IF(SUMPRODUCT(--($AA$9:$AB$17=I17))&gt;0, I17, "")</f>
        <v>FLA</v>
      </c>
      <c r="O17" s="64" t="str" cm="1">
        <f t="array" ref="O17">IF(SUMPRODUCT(--($AA$18:$AB$21=I17))&gt;0, I17, "")</f>
        <v/>
      </c>
      <c r="P17" s="64" t="str" cm="1">
        <f t="array" ref="P17">IF(SUMPRODUCT(--($AA$22:$AB$30=I17))&gt;0, I17, "")</f>
        <v>FLA</v>
      </c>
      <c r="Q17" s="64" t="str" cm="1">
        <f t="array" ref="Q17">IF(SUMPRODUCT(--($AA$31:$AC$33=I17))&gt;0, I17, "")</f>
        <v>FLA</v>
      </c>
      <c r="R17" s="64" t="str" cm="1">
        <f t="array" ref="R17">IF(SUMPRODUCT(--($AA$34:$AC$46=I17))&gt;0, I17, "")</f>
        <v/>
      </c>
      <c r="S17" s="64" t="str" cm="1">
        <f t="array" ref="S17">IF(SUMPRODUCT(--($AA$47:$AB$51=I17))&gt;0, I17, "")</f>
        <v/>
      </c>
      <c r="T17" s="72" cm="1">
        <f t="array" ref="T17">SUMPRODUCT(--(M17:S17&lt;&gt;""), --(ISTEXT(M17:S17)))</f>
        <v>3</v>
      </c>
      <c r="U17" s="2"/>
      <c r="V17" s="2">
        <v>11</v>
      </c>
      <c r="W17" s="3" t="s">
        <v>116</v>
      </c>
      <c r="X17" s="4">
        <v>45244</v>
      </c>
      <c r="Y17" s="5">
        <v>0.9375</v>
      </c>
      <c r="Z17" s="5">
        <v>0.8125</v>
      </c>
      <c r="AA17" s="39" t="s">
        <v>12</v>
      </c>
      <c r="AB17" s="39" t="s">
        <v>23</v>
      </c>
      <c r="AC17" cm="1">
        <f t="array" ref="AC17">SUMPRODUCT(--($AA$7:$AB$39="DET"), --(ISTEXT($AA$7:$AB$39)))</f>
        <v>2</v>
      </c>
      <c r="AD17" cm="1">
        <f t="array" ref="AD17">SUMPRODUCT(--($AA$7:$AB$51="DET"), --(ISTEXT($AA$7:$AB$51)))</f>
        <v>2</v>
      </c>
      <c r="AE17" t="s">
        <v>10</v>
      </c>
      <c r="AF17" t="s">
        <v>101</v>
      </c>
      <c r="AG17" s="2">
        <f>SUM('Week 1 '!AC17+'Week 2'!AC17+'Week 3'!AC17+'Week 4'!AD17+'Week 5'!AD17+'Week 6'!AD17)</f>
        <v>17</v>
      </c>
    </row>
    <row r="18" spans="9:33" ht="16.05" customHeight="1" x14ac:dyDescent="0.3">
      <c r="I18" s="65" t="s">
        <v>12</v>
      </c>
      <c r="J18" s="65" t="s">
        <v>78</v>
      </c>
      <c r="K18" s="31"/>
      <c r="L18" s="31"/>
      <c r="M18" s="64" t="str" cm="1">
        <f t="array" ref="M18">IF(SUMPRODUCT(--($AA$7:$AB$8=I18))&gt;0, I18, "")</f>
        <v/>
      </c>
      <c r="N18" s="64" t="str" cm="1">
        <f t="array" ref="N18">IF(SUMPRODUCT(--($AA$9:$AB$17=I18))&gt;0, I18, "")</f>
        <v>FLA</v>
      </c>
      <c r="O18" s="64" t="str" cm="1">
        <f t="array" ref="O18">IF(SUMPRODUCT(--($AA$18:$AB$21=I18))&gt;0, I18, "")</f>
        <v/>
      </c>
      <c r="P18" s="64" t="str" cm="1">
        <f t="array" ref="P18">IF(SUMPRODUCT(--($AA$22:$AB$30=I18))&gt;0, I18, "")</f>
        <v>FLA</v>
      </c>
      <c r="Q18" s="64" t="str" cm="1">
        <f t="array" ref="Q18">IF(SUMPRODUCT(--($AA$31:$AC$33=I18))&gt;0, I18, "")</f>
        <v>FLA</v>
      </c>
      <c r="R18" s="64" t="str" cm="1">
        <f t="array" ref="R18">IF(SUMPRODUCT(--($AA$34:$AC$46=I18))&gt;0, I18, "")</f>
        <v/>
      </c>
      <c r="S18" s="64" t="str" cm="1">
        <f t="array" ref="S18">IF(SUMPRODUCT(--($AA$47:$AB$51=I18))&gt;0, I18, "")</f>
        <v/>
      </c>
      <c r="T18" s="72" cm="1">
        <f t="array" ref="T18">SUMPRODUCT(--(M18:S18&lt;&gt;""), --(ISTEXT(M18:S18)))</f>
        <v>3</v>
      </c>
      <c r="U18" s="2"/>
      <c r="V18" s="2">
        <v>12</v>
      </c>
      <c r="W18" s="3" t="s">
        <v>117</v>
      </c>
      <c r="X18" s="4">
        <v>45245</v>
      </c>
      <c r="Y18" s="5">
        <v>0.8125</v>
      </c>
      <c r="Z18" s="5">
        <v>0.8125</v>
      </c>
      <c r="AA18" s="40" t="s">
        <v>21</v>
      </c>
      <c r="AB18" s="40" t="s">
        <v>5</v>
      </c>
      <c r="AC18" cm="1">
        <f t="array" ref="AC18">SUMPRODUCT(--($AA$7:$AB$39="EDM"), --(ISTEXT($AA$7:$AB$39)))</f>
        <v>3</v>
      </c>
      <c r="AD18" cm="1">
        <f t="array" ref="AD18">SUMPRODUCT(--($AA$7:$AB$51="EDM"), --(ISTEXT($AA$7:$AB$51)))</f>
        <v>3</v>
      </c>
      <c r="AE18" t="s">
        <v>11</v>
      </c>
      <c r="AF18" t="s">
        <v>91</v>
      </c>
      <c r="AG18" s="2">
        <f>SUM('Week 1 '!AC18+'Week 2'!AC18+'Week 3'!AC18+'Week 4'!AD18+'Week 5'!AD18+'Week 6'!AD18)</f>
        <v>16</v>
      </c>
    </row>
    <row r="19" spans="9:33" ht="16.05" customHeight="1" x14ac:dyDescent="0.3">
      <c r="I19" s="65" t="s">
        <v>12</v>
      </c>
      <c r="J19" s="65" t="s">
        <v>79</v>
      </c>
      <c r="K19" s="31"/>
      <c r="L19" s="31"/>
      <c r="M19" s="64" t="str" cm="1">
        <f t="array" ref="M19">IF(SUMPRODUCT(--($AA$7:$AB$8=I19))&gt;0, I19, "")</f>
        <v/>
      </c>
      <c r="N19" s="64" t="str" cm="1">
        <f t="array" ref="N19">IF(SUMPRODUCT(--($AA$9:$AB$17=I19))&gt;0, I19, "")</f>
        <v>FLA</v>
      </c>
      <c r="O19" s="64" t="str" cm="1">
        <f t="array" ref="O19">IF(SUMPRODUCT(--($AA$18:$AB$21=I19))&gt;0, I19, "")</f>
        <v/>
      </c>
      <c r="P19" s="64" t="str" cm="1">
        <f t="array" ref="P19">IF(SUMPRODUCT(--($AA$22:$AB$30=I19))&gt;0, I19, "")</f>
        <v>FLA</v>
      </c>
      <c r="Q19" s="64" t="str" cm="1">
        <f t="array" ref="Q19">IF(SUMPRODUCT(--($AA$31:$AC$33=I19))&gt;0, I19, "")</f>
        <v>FLA</v>
      </c>
      <c r="R19" s="64" t="str" cm="1">
        <f t="array" ref="R19">IF(SUMPRODUCT(--($AA$34:$AC$46=I19))&gt;0, I19, "")</f>
        <v/>
      </c>
      <c r="S19" s="64" t="str" cm="1">
        <f t="array" ref="S19">IF(SUMPRODUCT(--($AA$47:$AB$51=I19))&gt;0, I19, "")</f>
        <v/>
      </c>
      <c r="T19" s="72" cm="1">
        <f t="array" ref="T19">SUMPRODUCT(--(M19:S19&lt;&gt;""), --(ISTEXT(M19:S19)))</f>
        <v>3</v>
      </c>
      <c r="U19" s="2"/>
      <c r="V19" s="2">
        <v>13</v>
      </c>
      <c r="W19" s="3" t="s">
        <v>117</v>
      </c>
      <c r="X19" s="4">
        <v>45245</v>
      </c>
      <c r="Y19" s="5">
        <v>0.85416666666666663</v>
      </c>
      <c r="Z19" s="5">
        <v>0.77083333333333337</v>
      </c>
      <c r="AA19" s="40" t="s">
        <v>24</v>
      </c>
      <c r="AB19" s="40" t="s">
        <v>11</v>
      </c>
      <c r="AC19" cm="1">
        <f t="array" ref="AC19">SUMPRODUCT(--($AA$7:$AB$39="FLA"), --(ISTEXT($AA$7:$AB$39)))</f>
        <v>3</v>
      </c>
      <c r="AD19" cm="1">
        <f t="array" ref="AD19">SUMPRODUCT(--($AA$7:$AB$51="FLA"), --(ISTEXT($AA$7:$AB$51)))</f>
        <v>3</v>
      </c>
      <c r="AE19" t="s">
        <v>12</v>
      </c>
      <c r="AF19" t="s">
        <v>92</v>
      </c>
      <c r="AG19" s="2">
        <f>SUM('Week 1 '!AC19+'Week 2'!AC19+'Week 3'!AC19+'Week 4'!AD19+'Week 5'!AD19+'Week 6'!AD19)</f>
        <v>18</v>
      </c>
    </row>
    <row r="20" spans="9:33" ht="16.05" customHeight="1" thickBot="1" x14ac:dyDescent="0.35">
      <c r="I20" s="65" t="s">
        <v>12</v>
      </c>
      <c r="J20" s="65" t="s">
        <v>79</v>
      </c>
      <c r="K20" s="31"/>
      <c r="L20" s="31"/>
      <c r="M20" s="80" t="str" cm="1">
        <f t="array" ref="M20">IF(SUMPRODUCT(--($AA$7:$AB$8=I20))&gt;0, I20, "")</f>
        <v/>
      </c>
      <c r="N20" s="80" t="str" cm="1">
        <f t="array" ref="N20">IF(SUMPRODUCT(--($AA$9:$AB$17=I20))&gt;0, I20, "")</f>
        <v>FLA</v>
      </c>
      <c r="O20" s="80" t="str" cm="1">
        <f t="array" ref="O20">IF(SUMPRODUCT(--($AA$18:$AB$21=I20))&gt;0, I20, "")</f>
        <v/>
      </c>
      <c r="P20" s="80" t="str" cm="1">
        <f t="array" ref="P20">IF(SUMPRODUCT(--($AA$22:$AB$30=I20))&gt;0, I20, "")</f>
        <v>FLA</v>
      </c>
      <c r="Q20" s="80" t="str" cm="1">
        <f t="array" ref="Q20">IF(SUMPRODUCT(--($AA$31:$AC$33=I20))&gt;0, I20, "")</f>
        <v>FLA</v>
      </c>
      <c r="R20" s="80" t="str" cm="1">
        <f t="array" ref="R20">IF(SUMPRODUCT(--($AA$34:$AC$46=I20))&gt;0, I20, "")</f>
        <v/>
      </c>
      <c r="S20" s="80" t="str" cm="1">
        <f t="array" ref="S20">IF(SUMPRODUCT(--($AA$47:$AB$51=I20))&gt;0, I20, "")</f>
        <v/>
      </c>
      <c r="T20" s="73" cm="1">
        <f t="array" ref="T20">SUMPRODUCT(--(M20:S20&lt;&gt;""), --(ISTEXT(M20:S20)))</f>
        <v>3</v>
      </c>
      <c r="U20" s="2"/>
      <c r="V20" s="2">
        <v>14</v>
      </c>
      <c r="W20" s="3" t="s">
        <v>117</v>
      </c>
      <c r="X20" s="4">
        <v>45245</v>
      </c>
      <c r="Y20" s="5">
        <v>0.875</v>
      </c>
      <c r="Z20" s="5">
        <v>0.79166666666666663</v>
      </c>
      <c r="AA20" s="40" t="s">
        <v>0</v>
      </c>
      <c r="AB20" s="40" t="s">
        <v>7</v>
      </c>
      <c r="AC20" cm="1">
        <f t="array" ref="AC20">SUMPRODUCT(--($AA$7:$AB$39="LAK"), --(ISTEXT($AA$7:$AB$39)))</f>
        <v>1</v>
      </c>
      <c r="AD20" cm="1">
        <f t="array" ref="AD20">SUMPRODUCT(--($AA$7:$AB$51="LAK"), --(ISTEXT($AA$7:$AB$51)))</f>
        <v>2</v>
      </c>
      <c r="AE20" t="s">
        <v>13</v>
      </c>
      <c r="AF20" t="s">
        <v>93</v>
      </c>
      <c r="AG20" s="2">
        <f>SUM('Week 1 '!AC20+'Week 2'!AC20+'Week 3'!AC20+'Week 4'!AD20+'Week 5'!AD20+'Week 6'!AD20)</f>
        <v>16</v>
      </c>
    </row>
    <row r="21" spans="9:33" ht="16.05" customHeight="1" x14ac:dyDescent="0.3">
      <c r="I21" s="65" t="s">
        <v>12</v>
      </c>
      <c r="J21" s="63" t="s">
        <v>79</v>
      </c>
      <c r="K21" s="31"/>
      <c r="L21" s="31"/>
      <c r="M21" s="81" t="str" cm="1">
        <f t="array" ref="M21">IF(SUMPRODUCT(--($AA$7:$AB$8=I21))&gt;0, I21, "")</f>
        <v/>
      </c>
      <c r="N21" s="81" t="str" cm="1">
        <f t="array" ref="N21">IF(SUMPRODUCT(--($AA$9:$AB$17=I21))&gt;0, I21, "")</f>
        <v>FLA</v>
      </c>
      <c r="O21" s="81" t="str" cm="1">
        <f t="array" ref="O21">IF(SUMPRODUCT(--($AA$18:$AB$21=I21))&gt;0, I21, "")</f>
        <v/>
      </c>
      <c r="P21" s="81" t="str" cm="1">
        <f t="array" ref="P21">IF(SUMPRODUCT(--($AA$22:$AB$30=I21))&gt;0, I21, "")</f>
        <v>FLA</v>
      </c>
      <c r="Q21" s="81" t="str" cm="1">
        <f t="array" ref="Q21">IF(SUMPRODUCT(--($AA$31:$AC$33=I21))&gt;0, I21, "")</f>
        <v>FLA</v>
      </c>
      <c r="R21" s="81" t="str" cm="1">
        <f t="array" ref="R21">IF(SUMPRODUCT(--($AA$34:$AC$46=I21))&gt;0, I21, "")</f>
        <v/>
      </c>
      <c r="S21" s="81" t="str" cm="1">
        <f t="array" ref="S21">IF(SUMPRODUCT(--($AA$47:$AB$51=I21))&gt;0, I21, "")</f>
        <v/>
      </c>
      <c r="T21" s="52" cm="1">
        <f t="array" ref="T21">SUMPRODUCT(--(M21:S21&lt;&gt;""), --(ISTEXT(M21:S21)))</f>
        <v>3</v>
      </c>
      <c r="U21" s="2"/>
      <c r="V21" s="2">
        <v>15</v>
      </c>
      <c r="W21" s="3" t="s">
        <v>117</v>
      </c>
      <c r="X21" s="4">
        <v>45245</v>
      </c>
      <c r="Y21" s="5">
        <v>0.9375</v>
      </c>
      <c r="Z21" s="5">
        <v>0.8125</v>
      </c>
      <c r="AA21" s="40" t="s">
        <v>18</v>
      </c>
      <c r="AB21" s="40" t="s">
        <v>28</v>
      </c>
      <c r="AC21" cm="1">
        <f t="array" ref="AC21">SUMPRODUCT(--($AA$7:$AB$39="MIN"), --(ISTEXT($AA$7:$AB$39)))</f>
        <v>1</v>
      </c>
      <c r="AD21" cm="1">
        <f t="array" ref="AD21">SUMPRODUCT(--($AA$7:$AB$51="MIN"), --(ISTEXT($AA$7:$AB$51)))</f>
        <v>2</v>
      </c>
      <c r="AE21" t="s">
        <v>14</v>
      </c>
      <c r="AF21" t="s">
        <v>94</v>
      </c>
      <c r="AG21" s="2">
        <f>SUM('Week 1 '!AC21+'Week 2'!AC21+'Week 3'!AC21+'Week 4'!AD21+'Week 5'!AD21+'Week 6'!AD21)</f>
        <v>18</v>
      </c>
    </row>
    <row r="22" spans="9:33" ht="16.05" customHeight="1" x14ac:dyDescent="0.3">
      <c r="I22" s="65" t="s">
        <v>12</v>
      </c>
      <c r="J22" s="63" t="s">
        <v>79</v>
      </c>
      <c r="K22" s="31"/>
      <c r="L22" s="31"/>
      <c r="M22" s="82" t="str" cm="1">
        <f t="array" ref="M22">IF(SUMPRODUCT(--($AA$7:$AB$8=I22))&gt;0, I22, "")</f>
        <v/>
      </c>
      <c r="N22" s="82" t="str" cm="1">
        <f t="array" ref="N22">IF(SUMPRODUCT(--($AA$9:$AB$17=I22))&gt;0, I22, "")</f>
        <v>FLA</v>
      </c>
      <c r="O22" s="82" t="str" cm="1">
        <f t="array" ref="O22">IF(SUMPRODUCT(--($AA$18:$AB$21=I22))&gt;0, I22, "")</f>
        <v/>
      </c>
      <c r="P22" s="82" t="str" cm="1">
        <f t="array" ref="P22">IF(SUMPRODUCT(--($AA$22:$AB$30=I22))&gt;0, I22, "")</f>
        <v>FLA</v>
      </c>
      <c r="Q22" s="82" t="str" cm="1">
        <f t="array" ref="Q22">IF(SUMPRODUCT(--($AA$31:$AC$33=I22))&gt;0, I22, "")</f>
        <v>FLA</v>
      </c>
      <c r="R22" s="82" t="str" cm="1">
        <f t="array" ref="R22">IF(SUMPRODUCT(--($AA$34:$AC$46=I22))&gt;0, I22, "")</f>
        <v/>
      </c>
      <c r="S22" s="82" t="str" cm="1">
        <f t="array" ref="S22">IF(SUMPRODUCT(--($AA$47:$AB$51=I22))&gt;0, I22, "")</f>
        <v/>
      </c>
      <c r="T22" s="52" cm="1">
        <f t="array" ref="T22">SUMPRODUCT(--(M22:S22&lt;&gt;""), --(ISTEXT(M22:S22)))</f>
        <v>3</v>
      </c>
      <c r="U22" s="2"/>
      <c r="V22" s="2">
        <v>16</v>
      </c>
      <c r="W22" s="3" t="s">
        <v>118</v>
      </c>
      <c r="X22" s="4">
        <v>45246</v>
      </c>
      <c r="Y22" s="5">
        <v>0.58333333333333337</v>
      </c>
      <c r="Z22" s="5">
        <v>0.83333333333333337</v>
      </c>
      <c r="AA22" s="29" t="s">
        <v>10</v>
      </c>
      <c r="AB22" s="29" t="s">
        <v>20</v>
      </c>
      <c r="AC22" cm="1">
        <f t="array" ref="AC22">SUMPRODUCT(--($AA$7:$AB$39="MTL"), --(ISTEXT($AA$7:$AB$39)))</f>
        <v>3</v>
      </c>
      <c r="AD22" cm="1">
        <f t="array" ref="AD22">SUMPRODUCT(--($AA$7:$AB$51="MTL"), --(ISTEXT($AA$7:$AB$51)))</f>
        <v>3</v>
      </c>
      <c r="AE22" t="s">
        <v>15</v>
      </c>
      <c r="AF22" t="s">
        <v>95</v>
      </c>
      <c r="AG22" s="2">
        <f>SUM('Week 1 '!AC22+'Week 2'!AC22+'Week 3'!AC22+'Week 4'!AD22+'Week 5'!AD22+'Week 6'!AD22)</f>
        <v>18</v>
      </c>
    </row>
    <row r="23" spans="9:33" ht="16.05" customHeight="1" x14ac:dyDescent="0.3">
      <c r="I23" s="65" t="s">
        <v>12</v>
      </c>
      <c r="J23" s="63" t="s">
        <v>80</v>
      </c>
      <c r="K23" s="31"/>
      <c r="L23" s="31"/>
      <c r="M23" s="82" t="str" cm="1">
        <f t="array" ref="M23">IF(SUMPRODUCT(--($AA$7:$AB$8=I23))&gt;0, I23, "")</f>
        <v/>
      </c>
      <c r="N23" s="82" t="str" cm="1">
        <f t="array" ref="N23">IF(SUMPRODUCT(--($AA$9:$AB$17=I23))&gt;0, I23, "")</f>
        <v>FLA</v>
      </c>
      <c r="O23" s="82" t="str" cm="1">
        <f t="array" ref="O23">IF(SUMPRODUCT(--($AA$18:$AB$21=I23))&gt;0, I23, "")</f>
        <v/>
      </c>
      <c r="P23" s="82" t="str" cm="1">
        <f t="array" ref="P23">IF(SUMPRODUCT(--($AA$22:$AB$30=I23))&gt;0, I23, "")</f>
        <v>FLA</v>
      </c>
      <c r="Q23" s="82" t="str" cm="1">
        <f t="array" ref="Q23">IF(SUMPRODUCT(--($AA$31:$AC$33=I23))&gt;0, I23, "")</f>
        <v>FLA</v>
      </c>
      <c r="R23" s="82" t="str" cm="1">
        <f t="array" ref="R23">IF(SUMPRODUCT(--($AA$34:$AC$46=I23))&gt;0, I23, "")</f>
        <v/>
      </c>
      <c r="S23" s="82" t="str" cm="1">
        <f t="array" ref="S23">IF(SUMPRODUCT(--($AA$47:$AB$51=I23))&gt;0, I23, "")</f>
        <v/>
      </c>
      <c r="T23" s="52" cm="1">
        <f t="array" ref="T23">SUMPRODUCT(--(M23:S23&lt;&gt;""), --(ISTEXT(M23:S23)))</f>
        <v>3</v>
      </c>
      <c r="U23" s="2"/>
      <c r="V23" s="2">
        <v>17</v>
      </c>
      <c r="W23" s="3" t="s">
        <v>118</v>
      </c>
      <c r="X23" s="4">
        <v>45246</v>
      </c>
      <c r="Y23" s="5">
        <v>0.79166666666666663</v>
      </c>
      <c r="Z23" s="5">
        <v>0.79166666666666663</v>
      </c>
      <c r="AA23" s="29" t="s">
        <v>1</v>
      </c>
      <c r="AB23" s="29" t="s">
        <v>8</v>
      </c>
      <c r="AC23" cm="1">
        <f t="array" ref="AC23">SUMPRODUCT(--($AA$7:$AB$39="NSH"), --(ISTEXT($AA$7:$AB$39)))</f>
        <v>2</v>
      </c>
      <c r="AD23" cm="1">
        <f t="array" ref="AD23">SUMPRODUCT(--($AA$7:$AB$51="NSH"), --(ISTEXT($AA$7:$AB$51)))</f>
        <v>2</v>
      </c>
      <c r="AE23" t="s">
        <v>16</v>
      </c>
      <c r="AF23" t="s">
        <v>97</v>
      </c>
      <c r="AG23" s="2">
        <f>SUM('Week 1 '!AC23+'Week 2'!AC23+'Week 3'!AC23+'Week 4'!AD23+'Week 5'!AD23+'Week 6'!AD23)</f>
        <v>16</v>
      </c>
    </row>
    <row r="24" spans="9:33" ht="16.05" customHeight="1" x14ac:dyDescent="0.3">
      <c r="I24" s="65" t="s">
        <v>12</v>
      </c>
      <c r="J24" s="63" t="s">
        <v>80</v>
      </c>
      <c r="K24" s="31"/>
      <c r="L24" s="31"/>
      <c r="M24" s="82" t="str" cm="1">
        <f t="array" ref="M24">IF(SUMPRODUCT(--($AA$7:$AB$8=I24))&gt;0, I24, "")</f>
        <v/>
      </c>
      <c r="N24" s="82" t="str" cm="1">
        <f t="array" ref="N24">IF(SUMPRODUCT(--($AA$9:$AB$17=I24))&gt;0, I24, "")</f>
        <v>FLA</v>
      </c>
      <c r="O24" s="82" t="str" cm="1">
        <f t="array" ref="O24">IF(SUMPRODUCT(--($AA$18:$AB$21=I24))&gt;0, I24, "")</f>
        <v/>
      </c>
      <c r="P24" s="82" t="str" cm="1">
        <f t="array" ref="P24">IF(SUMPRODUCT(--($AA$22:$AB$30=I24))&gt;0, I24, "")</f>
        <v>FLA</v>
      </c>
      <c r="Q24" s="82" t="str" cm="1">
        <f t="array" ref="Q24">IF(SUMPRODUCT(--($AA$31:$AC$33=I24))&gt;0, I24, "")</f>
        <v>FLA</v>
      </c>
      <c r="R24" s="82" t="str" cm="1">
        <f t="array" ref="R24">IF(SUMPRODUCT(--($AA$34:$AC$46=I24))&gt;0, I24, "")</f>
        <v/>
      </c>
      <c r="S24" s="82" t="str" cm="1">
        <f t="array" ref="S24">IF(SUMPRODUCT(--($AA$47:$AB$51=I24))&gt;0, I24, "")</f>
        <v/>
      </c>
      <c r="T24" s="52" cm="1">
        <f t="array" ref="T24">SUMPRODUCT(--(M24:S24&lt;&gt;""), --(ISTEXT(M24:S24)))</f>
        <v>3</v>
      </c>
      <c r="U24" s="2"/>
      <c r="V24" s="2">
        <v>18</v>
      </c>
      <c r="W24" s="3" t="s">
        <v>118</v>
      </c>
      <c r="X24" s="4">
        <v>45246</v>
      </c>
      <c r="Y24" s="5">
        <v>0.79166666666666663</v>
      </c>
      <c r="Z24" s="5">
        <v>0.79166666666666663</v>
      </c>
      <c r="AA24" s="29" t="s">
        <v>29</v>
      </c>
      <c r="AB24" s="29" t="s">
        <v>15</v>
      </c>
      <c r="AC24" cm="1">
        <f t="array" ref="AC24">SUMPRODUCT(--($AA$7:$AB$39="NJD"), --(ISTEXT($AA$7:$AB$39)))</f>
        <v>2</v>
      </c>
      <c r="AD24" cm="1">
        <f t="array" ref="AD24">SUMPRODUCT(--($AA$7:$AB$51="NJD"), --(ISTEXT($AA$7:$AB$51)))</f>
        <v>3</v>
      </c>
      <c r="AE24" t="s">
        <v>17</v>
      </c>
      <c r="AF24" t="s">
        <v>96</v>
      </c>
      <c r="AG24" s="2">
        <f>SUM('Week 1 '!AC24+'Week 2'!AC24+'Week 3'!AC24+'Week 4'!AD24+'Week 5'!AD24+'Week 6'!AD24)</f>
        <v>16</v>
      </c>
    </row>
    <row r="25" spans="9:33" ht="16.05" customHeight="1" x14ac:dyDescent="0.3">
      <c r="I25" s="65" t="s">
        <v>12</v>
      </c>
      <c r="J25" s="63" t="s">
        <v>80</v>
      </c>
      <c r="K25" s="31"/>
      <c r="L25" s="31"/>
      <c r="M25" s="82" t="str" cm="1">
        <f t="array" ref="M25">IF(SUMPRODUCT(--($AA$7:$AB$8=I25))&gt;0, I25, "")</f>
        <v/>
      </c>
      <c r="N25" s="82" t="str" cm="1">
        <f t="array" ref="N25">IF(SUMPRODUCT(--($AA$9:$AB$17=I25))&gt;0, I25, "")</f>
        <v>FLA</v>
      </c>
      <c r="O25" s="82" t="str" cm="1">
        <f t="array" ref="O25">IF(SUMPRODUCT(--($AA$18:$AB$21=I25))&gt;0, I25, "")</f>
        <v/>
      </c>
      <c r="P25" s="82" t="str" cm="1">
        <f t="array" ref="P25">IF(SUMPRODUCT(--($AA$22:$AB$30=I25))&gt;0, I25, "")</f>
        <v>FLA</v>
      </c>
      <c r="Q25" s="82" t="str" cm="1">
        <f t="array" ref="Q25">IF(SUMPRODUCT(--($AA$31:$AC$33=I25))&gt;0, I25, "")</f>
        <v>FLA</v>
      </c>
      <c r="R25" s="82" t="str" cm="1">
        <f t="array" ref="R25">IF(SUMPRODUCT(--($AA$34:$AC$46=I25))&gt;0, I25, "")</f>
        <v/>
      </c>
      <c r="S25" s="82" t="str" cm="1">
        <f t="array" ref="S25">IF(SUMPRODUCT(--($AA$47:$AB$51=I25))&gt;0, I25, "")</f>
        <v/>
      </c>
      <c r="T25" s="52" cm="1">
        <f t="array" ref="T25">SUMPRODUCT(--(M25:S25&lt;&gt;""), --(ISTEXT(M25:S25)))</f>
        <v>3</v>
      </c>
      <c r="U25" s="2"/>
      <c r="V25" s="2">
        <v>19</v>
      </c>
      <c r="W25" s="3" t="s">
        <v>118</v>
      </c>
      <c r="X25" s="4">
        <v>45246</v>
      </c>
      <c r="Y25" s="5">
        <v>0.79166666666666663</v>
      </c>
      <c r="Z25" s="5">
        <v>0.79166666666666663</v>
      </c>
      <c r="AA25" s="29" t="s">
        <v>17</v>
      </c>
      <c r="AB25" s="29" t="s">
        <v>22</v>
      </c>
      <c r="AC25" cm="1">
        <f t="array" ref="AC25">SUMPRODUCT(--($AA$7:$AB$39="NYI"), --(ISTEXT($AA$7:$AB$39)))</f>
        <v>3</v>
      </c>
      <c r="AD25" cm="1">
        <f t="array" ref="AD25">SUMPRODUCT(--($AA$7:$AB$51="NYI"), --(ISTEXT($AA$7:$AB$51)))</f>
        <v>4</v>
      </c>
      <c r="AE25" t="s">
        <v>18</v>
      </c>
      <c r="AF25" t="s">
        <v>98</v>
      </c>
      <c r="AG25" s="2">
        <f>SUM('Week 1 '!AC25+'Week 2'!AC25+'Week 3'!AC25+'Week 4'!AD25+'Week 5'!AD25+'Week 6'!AD25)</f>
        <v>17</v>
      </c>
    </row>
    <row r="26" spans="9:33" ht="16.05" customHeight="1" thickBot="1" x14ac:dyDescent="0.35">
      <c r="I26" s="65" t="s">
        <v>12</v>
      </c>
      <c r="J26" s="63" t="s">
        <v>80</v>
      </c>
      <c r="K26" s="31"/>
      <c r="L26" s="31"/>
      <c r="M26" s="82" t="str" cm="1">
        <f t="array" ref="M26">IF(SUMPRODUCT(--($AA$7:$AB$8=I26))&gt;0, I26, "")</f>
        <v/>
      </c>
      <c r="N26" s="82" t="str" cm="1">
        <f t="array" ref="N26">IF(SUMPRODUCT(--($AA$9:$AB$17=I26))&gt;0, I26, "")</f>
        <v>FLA</v>
      </c>
      <c r="O26" s="82" t="str" cm="1">
        <f t="array" ref="O26">IF(SUMPRODUCT(--($AA$18:$AB$21=I26))&gt;0, I26, "")</f>
        <v/>
      </c>
      <c r="P26" s="82" t="str" cm="1">
        <f t="array" ref="P26">IF(SUMPRODUCT(--($AA$22:$AB$30=I26))&gt;0, I26, "")</f>
        <v>FLA</v>
      </c>
      <c r="Q26" s="82" t="str" cm="1">
        <f t="array" ref="Q26">IF(SUMPRODUCT(--($AA$31:$AC$33=I26))&gt;0, I26, "")</f>
        <v>FLA</v>
      </c>
      <c r="R26" s="82" t="str" cm="1">
        <f t="array" ref="R26">IF(SUMPRODUCT(--($AA$34:$AC$46=I26))&gt;0, I26, "")</f>
        <v/>
      </c>
      <c r="S26" s="82" t="str" cm="1">
        <f t="array" ref="S26">IF(SUMPRODUCT(--($AA$47:$AB$51=I26))&gt;0, I26, "")</f>
        <v/>
      </c>
      <c r="T26" s="52" cm="1">
        <f t="array" ref="T26">SUMPRODUCT(--(M26:S26&lt;&gt;""), --(ISTEXT(M26:S26)))</f>
        <v>3</v>
      </c>
      <c r="U26" s="2"/>
      <c r="V26" s="2">
        <v>20</v>
      </c>
      <c r="W26" s="3" t="s">
        <v>118</v>
      </c>
      <c r="X26" s="4">
        <v>45246</v>
      </c>
      <c r="Y26" s="5">
        <v>0.85416666666666663</v>
      </c>
      <c r="Z26" s="5">
        <v>0.8125</v>
      </c>
      <c r="AA26" s="29" t="s">
        <v>26</v>
      </c>
      <c r="AB26" s="29" t="s">
        <v>6</v>
      </c>
      <c r="AC26" cm="1">
        <f t="array" ref="AC26">SUMPRODUCT(--($AA$7:$AB$39="NYR"), --(ISTEXT($AA$7:$AB$39)))</f>
        <v>0</v>
      </c>
      <c r="AD26" cm="1">
        <f t="array" ref="AD26">SUMPRODUCT(--($AA$7:$AB$51="NYR"), --(ISTEXT($AA$7:$AB$51)))</f>
        <v>1</v>
      </c>
      <c r="AE26" t="s">
        <v>19</v>
      </c>
      <c r="AF26" t="s">
        <v>99</v>
      </c>
      <c r="AG26" s="2">
        <f>SUM('Week 1 '!AC26+'Week 2'!AC26+'Week 3'!AC26+'Week 4'!AD26+'Week 5'!AD26+'Week 6'!AD26)</f>
        <v>15</v>
      </c>
    </row>
    <row r="27" spans="9:33" ht="16.05" customHeight="1" thickBot="1" x14ac:dyDescent="0.35">
      <c r="I27" s="65" t="s">
        <v>12</v>
      </c>
      <c r="J27" s="63" t="s">
        <v>114</v>
      </c>
      <c r="K27" s="31"/>
      <c r="L27" s="31"/>
      <c r="M27" s="82" t="str" cm="1">
        <f t="array" ref="M27">IF(SUMPRODUCT(--($AA$7:$AB$8=I27))&gt;0, I27, "")</f>
        <v/>
      </c>
      <c r="N27" s="82" t="str" cm="1">
        <f t="array" ref="N27">IF(SUMPRODUCT(--($AA$9:$AB$17=I27))&gt;0, I27, "")</f>
        <v>FLA</v>
      </c>
      <c r="O27" s="82" t="str" cm="1">
        <f t="array" ref="O27">IF(SUMPRODUCT(--($AA$18:$AB$21=I27))&gt;0, I27, "")</f>
        <v/>
      </c>
      <c r="P27" s="82" t="str" cm="1">
        <f t="array" ref="P27">IF(SUMPRODUCT(--($AA$22:$AB$30=I27))&gt;0, I27, "")</f>
        <v>FLA</v>
      </c>
      <c r="Q27" s="82" t="str" cm="1">
        <f t="array" ref="Q27">IF(SUMPRODUCT(--($AA$31:$AC$33=I27))&gt;0, I27, "")</f>
        <v>FLA</v>
      </c>
      <c r="R27" s="82" t="str" cm="1">
        <f t="array" ref="R27">IF(SUMPRODUCT(--($AA$34:$AC$46=I27))&gt;0, I27, "")</f>
        <v/>
      </c>
      <c r="S27" s="82" t="str" cm="1">
        <f t="array" ref="S27">IF(SUMPRODUCT(--($AA$47:$AB$51=I27))&gt;0, I27, "")</f>
        <v/>
      </c>
      <c r="T27" s="62">
        <f>SUM(T7:T20)</f>
        <v>48</v>
      </c>
      <c r="U27" s="2"/>
      <c r="V27" s="2">
        <v>21</v>
      </c>
      <c r="W27" s="3" t="s">
        <v>118</v>
      </c>
      <c r="X27" s="4">
        <v>45246</v>
      </c>
      <c r="Y27" s="5">
        <v>0.875</v>
      </c>
      <c r="Z27" s="5">
        <v>0.79166666666666663</v>
      </c>
      <c r="AA27" s="29" t="s">
        <v>28</v>
      </c>
      <c r="AB27" s="29" t="s">
        <v>4</v>
      </c>
      <c r="AC27" cm="1">
        <f t="array" ref="AC27">SUMPRODUCT(--($AA$7:$AB$39="OTT"), --(ISTEXT($AA$7:$AB$39)))</f>
        <v>2</v>
      </c>
      <c r="AD27" cm="1">
        <f t="array" ref="AD27">SUMPRODUCT(--($AA$7:$AB$51="OTT"), --(ISTEXT($AA$7:$AB$51)))</f>
        <v>2</v>
      </c>
      <c r="AE27" t="s">
        <v>20</v>
      </c>
      <c r="AF27" t="s">
        <v>100</v>
      </c>
      <c r="AG27" s="2">
        <f>SUM('Week 1 '!AC27+'Week 2'!AC27+'Week 3'!AC27+'Week 4'!AD27+'Week 5'!AD27+'Week 6'!AD27)</f>
        <v>15</v>
      </c>
    </row>
    <row r="28" spans="9:33" ht="16.05" customHeight="1" x14ac:dyDescent="0.3">
      <c r="I28" s="65" t="s">
        <v>12</v>
      </c>
      <c r="J28" s="63" t="s">
        <v>114</v>
      </c>
      <c r="K28" s="31"/>
      <c r="L28" s="31"/>
      <c r="M28" s="82" t="str" cm="1">
        <f t="array" ref="M28">IF(SUMPRODUCT(--($AA$7:$AB$8=I28))&gt;0, I28, "")</f>
        <v/>
      </c>
      <c r="N28" s="82" t="str" cm="1">
        <f t="array" ref="N28">IF(SUMPRODUCT(--($AA$9:$AB$17=I28))&gt;0, I28, "")</f>
        <v>FLA</v>
      </c>
      <c r="O28" s="82" t="str" cm="1">
        <f t="array" ref="O28">IF(SUMPRODUCT(--($AA$18:$AB$21=I28))&gt;0, I28, "")</f>
        <v/>
      </c>
      <c r="P28" s="82" t="str" cm="1">
        <f t="array" ref="P28">IF(SUMPRODUCT(--($AA$22:$AB$30=I28))&gt;0, I28, "")</f>
        <v>FLA</v>
      </c>
      <c r="Q28" s="82" t="str" cm="1">
        <f t="array" ref="Q28">IF(SUMPRODUCT(--($AA$31:$AC$33=I28))&gt;0, I28, "")</f>
        <v>FLA</v>
      </c>
      <c r="R28" s="82" t="str" cm="1">
        <f t="array" ref="R28">IF(SUMPRODUCT(--($AA$34:$AC$46=I28))&gt;0, I28, "")</f>
        <v/>
      </c>
      <c r="S28" s="82" t="str" cm="1">
        <f t="array" ref="S28">IF(SUMPRODUCT(--($AA$47:$AB$51=I28))&gt;0, I28, "")</f>
        <v/>
      </c>
      <c r="U28" s="2"/>
      <c r="V28" s="2">
        <v>22</v>
      </c>
      <c r="W28" s="3" t="s">
        <v>118</v>
      </c>
      <c r="X28" s="4">
        <v>45246</v>
      </c>
      <c r="Y28" s="5">
        <v>0.91666666666666663</v>
      </c>
      <c r="Z28" s="5">
        <v>0.79166666666666663</v>
      </c>
      <c r="AA28" s="29" t="s">
        <v>18</v>
      </c>
      <c r="AB28" s="29" t="s">
        <v>24</v>
      </c>
      <c r="AC28" cm="1">
        <f t="array" ref="AC28">SUMPRODUCT(--($AA$7:$AB$39="PHI"), --(ISTEXT($AA$7:$AB$39)))</f>
        <v>2</v>
      </c>
      <c r="AD28" cm="1">
        <f t="array" ref="AD28">SUMPRODUCT(--($AA$7:$AB$51="PHI"), --(ISTEXT($AA$7:$AB$51)))</f>
        <v>3</v>
      </c>
      <c r="AE28" t="s">
        <v>21</v>
      </c>
      <c r="AF28" t="s">
        <v>102</v>
      </c>
      <c r="AG28" s="2">
        <f>SUM('Week 1 '!AC28+'Week 2'!AC28+'Week 3'!AC28+'Week 4'!AD28+'Week 5'!AD28+'Week 6'!AD28)</f>
        <v>18</v>
      </c>
    </row>
    <row r="29" spans="9:33" ht="16.05" customHeight="1" x14ac:dyDescent="0.3">
      <c r="I29" s="65" t="s">
        <v>12</v>
      </c>
      <c r="J29" s="63" t="s">
        <v>114</v>
      </c>
      <c r="K29" s="31"/>
      <c r="L29" s="31"/>
      <c r="M29" s="82" t="str" cm="1">
        <f t="array" ref="M29">IF(SUMPRODUCT(--($AA$7:$AB$8=I29))&gt;0, I29, "")</f>
        <v/>
      </c>
      <c r="N29" s="82" t="str" cm="1">
        <f t="array" ref="N29">IF(SUMPRODUCT(--($AA$9:$AB$17=I29))&gt;0, I29, "")</f>
        <v>FLA</v>
      </c>
      <c r="O29" s="82" t="str" cm="1">
        <f t="array" ref="O29">IF(SUMPRODUCT(--($AA$18:$AB$21=I29))&gt;0, I29, "")</f>
        <v/>
      </c>
      <c r="P29" s="82" t="str" cm="1">
        <f t="array" ref="P29">IF(SUMPRODUCT(--($AA$22:$AB$30=I29))&gt;0, I29, "")</f>
        <v>FLA</v>
      </c>
      <c r="Q29" s="82" t="str" cm="1">
        <f t="array" ref="Q29">IF(SUMPRODUCT(--($AA$31:$AC$33=I29))&gt;0, I29, "")</f>
        <v>FLA</v>
      </c>
      <c r="R29" s="82" t="str" cm="1">
        <f t="array" ref="R29">IF(SUMPRODUCT(--($AA$34:$AC$46=I29))&gt;0, I29, "")</f>
        <v/>
      </c>
      <c r="S29" s="82" t="str" cm="1">
        <f t="array" ref="S29">IF(SUMPRODUCT(--($AA$47:$AB$51=I29))&gt;0, I29, "")</f>
        <v/>
      </c>
      <c r="U29" s="2"/>
      <c r="V29" s="2">
        <v>23</v>
      </c>
      <c r="W29" s="3" t="s">
        <v>118</v>
      </c>
      <c r="X29" s="4">
        <v>45246</v>
      </c>
      <c r="Y29" s="5">
        <v>0.9375</v>
      </c>
      <c r="Z29" s="5">
        <v>0.8125</v>
      </c>
      <c r="AA29" s="29" t="s">
        <v>12</v>
      </c>
      <c r="AB29" s="29" t="s">
        <v>13</v>
      </c>
      <c r="AC29" cm="1">
        <f t="array" ref="AC29">SUMPRODUCT(--($AA$7:$AB$39="PIT"), --(ISTEXT($AA$7:$AB$39)))</f>
        <v>3</v>
      </c>
      <c r="AD29" cm="1">
        <f t="array" ref="AD29">SUMPRODUCT(--($AA$7:$AB$51="PIT"), --(ISTEXT($AA$7:$AB$51)))</f>
        <v>4</v>
      </c>
      <c r="AE29" t="s">
        <v>22</v>
      </c>
      <c r="AF29" t="s">
        <v>103</v>
      </c>
      <c r="AG29" s="2">
        <f>SUM('Week 1 '!AC29+'Week 2'!AC29+'Week 3'!AC29+'Week 4'!AD29+'Week 5'!AD29+'Week 6'!AD29)</f>
        <v>17</v>
      </c>
    </row>
    <row r="30" spans="9:33" ht="16.05" customHeight="1" thickBot="1" x14ac:dyDescent="0.35">
      <c r="I30" s="65" t="s">
        <v>12</v>
      </c>
      <c r="J30" s="63" t="s">
        <v>114</v>
      </c>
      <c r="K30" s="31"/>
      <c r="L30" s="31"/>
      <c r="M30" s="82" t="str" cm="1">
        <f t="array" ref="M30">IF(SUMPRODUCT(--($AA$7:$AB$8=I30))&gt;0, I30, "")</f>
        <v/>
      </c>
      <c r="N30" s="82" t="str" cm="1">
        <f t="array" ref="N30">IF(SUMPRODUCT(--($AA$9:$AB$17=I30))&gt;0, I30, "")</f>
        <v>FLA</v>
      </c>
      <c r="O30" s="82" t="str" cm="1">
        <f t="array" ref="O30">IF(SUMPRODUCT(--($AA$18:$AB$21=I30))&gt;0, I30, "")</f>
        <v/>
      </c>
      <c r="P30" s="82" t="str" cm="1">
        <f t="array" ref="P30">IF(SUMPRODUCT(--($AA$22:$AB$30=I30))&gt;0, I30, "")</f>
        <v>FLA</v>
      </c>
      <c r="Q30" s="82" t="str" cm="1">
        <f t="array" ref="Q30">IF(SUMPRODUCT(--($AA$31:$AC$33=I30))&gt;0, I30, "")</f>
        <v>FLA</v>
      </c>
      <c r="R30" s="82" t="str" cm="1">
        <f t="array" ref="R30">IF(SUMPRODUCT(--($AA$34:$AC$46=I30))&gt;0, I30, "")</f>
        <v/>
      </c>
      <c r="S30" s="82" t="str" cm="1">
        <f t="array" ref="S30">IF(SUMPRODUCT(--($AA$47:$AB$51=I30))&gt;0, I30, "")</f>
        <v/>
      </c>
      <c r="U30" s="2"/>
      <c r="V30" s="2">
        <v>24</v>
      </c>
      <c r="W30" s="3" t="s">
        <v>118</v>
      </c>
      <c r="X30" s="4">
        <v>45246</v>
      </c>
      <c r="Y30" s="5">
        <v>0.9375</v>
      </c>
      <c r="Z30" s="5">
        <v>0.8125</v>
      </c>
      <c r="AA30" s="29" t="s">
        <v>25</v>
      </c>
      <c r="AB30" s="29" t="s">
        <v>23</v>
      </c>
      <c r="AC30" cm="1">
        <f t="array" ref="AC30">SUMPRODUCT(--($AA$7:$AB$39="SJS"), --(ISTEXT($AA$7:$AB$39)))</f>
        <v>2</v>
      </c>
      <c r="AD30" cm="1">
        <f t="array" ref="AD30">SUMPRODUCT(--($AA$7:$AB$51="SJS"), --(ISTEXT($AA$7:$AB$51)))</f>
        <v>2</v>
      </c>
      <c r="AE30" t="s">
        <v>23</v>
      </c>
      <c r="AF30" t="s">
        <v>104</v>
      </c>
      <c r="AG30" s="2">
        <f>SUM('Week 1 '!AC30+'Week 2'!AC30+'Week 3'!AC30+'Week 4'!AD30+'Week 5'!AD30+'Week 6'!AD30)</f>
        <v>16</v>
      </c>
    </row>
    <row r="31" spans="9:33" ht="16.05" customHeight="1" thickBot="1" x14ac:dyDescent="0.35">
      <c r="M31" s="1" cm="1">
        <f t="array" ref="M31">SUMPRODUCT(--(M7:M20&lt;&gt;""), --(ISTEXT(M7:M20)))</f>
        <v>2</v>
      </c>
      <c r="N31" s="1" cm="1">
        <f t="array" ref="N31">SUMPRODUCT(--(N7:N20&lt;&gt;""), --(ISTEXT(N7:N20)))</f>
        <v>12</v>
      </c>
      <c r="O31" s="1" cm="1">
        <f t="array" ref="O31">SUMPRODUCT(--(O7:O20&lt;&gt;""), --(ISTEXT(O7:O20)))</f>
        <v>3</v>
      </c>
      <c r="P31" s="1" cm="1">
        <f t="array" ref="P31">SUMPRODUCT(--(P7:P20&lt;&gt;""), --(ISTEXT(P7:P20)))</f>
        <v>13</v>
      </c>
      <c r="Q31" s="1" cm="1">
        <f t="array" ref="Q31">SUMPRODUCT(--(Q7:Q20&lt;&gt;""), --(ISTEXT(Q7:Q20)))</f>
        <v>9</v>
      </c>
      <c r="R31" s="1" cm="1">
        <f t="array" ref="R31">SUMPRODUCT(--(R7:R20&lt;&gt;""), --(ISTEXT(R7:R20)))</f>
        <v>5</v>
      </c>
      <c r="S31" s="1" cm="1">
        <f t="array" ref="S31">SUMPRODUCT(--(S7:S20&lt;&gt;""), --(ISTEXT(S7:S20)))</f>
        <v>4</v>
      </c>
      <c r="T31" s="62">
        <f>SUM(M31:S31)</f>
        <v>48</v>
      </c>
      <c r="U31" s="2"/>
      <c r="V31" s="2">
        <v>25</v>
      </c>
      <c r="W31" s="3" t="s">
        <v>119</v>
      </c>
      <c r="X31" s="4">
        <v>45247</v>
      </c>
      <c r="Y31" s="5">
        <v>0.58333333333333337</v>
      </c>
      <c r="Z31" s="5">
        <v>0.83333333333333337</v>
      </c>
      <c r="AA31" s="67" t="s">
        <v>27</v>
      </c>
      <c r="AB31" s="67" t="s">
        <v>10</v>
      </c>
      <c r="AC31" cm="1">
        <f t="array" ref="AC31">SUMPRODUCT(--($AA$7:$AB$39="SEA"), --(ISTEXT($AA$7:$AB$39)))</f>
        <v>3</v>
      </c>
      <c r="AD31" cm="1">
        <f t="array" ref="AD31">SUMPRODUCT(--($AA$7:$AB$51="SEA"), --(ISTEXT($AA$7:$AB$51)))</f>
        <v>4</v>
      </c>
      <c r="AE31" t="s">
        <v>24</v>
      </c>
      <c r="AF31" t="s">
        <v>105</v>
      </c>
      <c r="AG31" s="2">
        <f>SUM('Week 1 '!AC31+'Week 2'!AC31+'Week 3'!AC31+'Week 4'!AD31+'Week 5'!AD31+'Week 6'!AD31)</f>
        <v>19</v>
      </c>
    </row>
    <row r="32" spans="9:33" ht="16.05" customHeight="1" x14ac:dyDescent="0.3">
      <c r="U32" s="2"/>
      <c r="V32" s="2">
        <v>26</v>
      </c>
      <c r="W32" s="3" t="s">
        <v>119</v>
      </c>
      <c r="X32" s="4">
        <v>45247</v>
      </c>
      <c r="Y32" s="5">
        <v>0.83333333333333337</v>
      </c>
      <c r="Z32" s="5">
        <v>0.79166666666666663</v>
      </c>
      <c r="AA32" s="67" t="s">
        <v>3</v>
      </c>
      <c r="AB32" s="67" t="s">
        <v>31</v>
      </c>
      <c r="AC32" cm="1">
        <f t="array" ref="AC32">SUMPRODUCT(--($AA$7:$AB$39="STL"), --(ISTEXT($AA$7:$AB$39)))</f>
        <v>2</v>
      </c>
      <c r="AD32" cm="1">
        <f t="array" ref="AD32">SUMPRODUCT(--($AA$7:$AB$51="STL"), --(ISTEXT($AA$7:$AB$51)))</f>
        <v>4</v>
      </c>
      <c r="AE32" t="s">
        <v>25</v>
      </c>
      <c r="AF32" t="s">
        <v>106</v>
      </c>
      <c r="AG32" s="2">
        <f>SUM('Week 1 '!AC32+'Week 2'!AC32+'Week 3'!AC32+'Week 4'!AD32+'Week 5'!AD32+'Week 6'!AD32)</f>
        <v>17</v>
      </c>
    </row>
    <row r="33" spans="21:33" ht="16.05" customHeight="1" x14ac:dyDescent="0.3">
      <c r="U33" s="2"/>
      <c r="V33" s="2">
        <v>27</v>
      </c>
      <c r="W33" s="3" t="s">
        <v>119</v>
      </c>
      <c r="X33" s="4">
        <v>45247</v>
      </c>
      <c r="Y33" s="5">
        <v>0.91666666666666663</v>
      </c>
      <c r="Z33" s="5">
        <v>0.79166666666666663</v>
      </c>
      <c r="AA33" s="67" t="s">
        <v>12</v>
      </c>
      <c r="AB33" s="67" t="s">
        <v>0</v>
      </c>
      <c r="AC33" cm="1">
        <f t="array" ref="AC33">SUMPRODUCT(--($AA$7:$AB$39="TBL"), --(ISTEXT($AA$7:$AB$39)))</f>
        <v>3</v>
      </c>
      <c r="AD33" cm="1">
        <f t="array" ref="AD33">SUMPRODUCT(--($AA$7:$AB$51="TBL"), --(ISTEXT($AA$7:$AB$51)))</f>
        <v>3</v>
      </c>
      <c r="AE33" t="s">
        <v>26</v>
      </c>
      <c r="AF33" t="s">
        <v>107</v>
      </c>
      <c r="AG33" s="2">
        <f>SUM('Week 1 '!AC33+'Week 2'!AC33+'Week 3'!AC33+'Week 4'!AD33+'Week 5'!AD33+'Week 6'!AD33)</f>
        <v>18</v>
      </c>
    </row>
    <row r="34" spans="21:33" ht="16.05" customHeight="1" x14ac:dyDescent="0.3">
      <c r="U34" s="2"/>
      <c r="V34" s="2">
        <v>28</v>
      </c>
      <c r="W34" s="3" t="s">
        <v>120</v>
      </c>
      <c r="X34" s="4">
        <v>45248</v>
      </c>
      <c r="Y34" s="5">
        <v>0.45833333333333331</v>
      </c>
      <c r="Z34" s="5">
        <v>0.70833333333333337</v>
      </c>
      <c r="AA34" s="41" t="s">
        <v>14</v>
      </c>
      <c r="AB34" s="41" t="s">
        <v>20</v>
      </c>
      <c r="AC34" cm="1">
        <f t="array" ref="AC34">SUMPRODUCT(--($AA$7:$AB$39="TOR"), --(ISTEXT($AA$7:$AB$39)))</f>
        <v>1</v>
      </c>
      <c r="AD34" cm="1">
        <f t="array" ref="AD34">SUMPRODUCT(--($AA$7:$AB$51="TOR"), --(ISTEXT($AA$7:$AB$51)))</f>
        <v>2</v>
      </c>
      <c r="AE34" t="s">
        <v>27</v>
      </c>
      <c r="AF34" t="s">
        <v>108</v>
      </c>
      <c r="AG34" s="2">
        <f>SUM('Week 1 '!AC34+'Week 2'!AC34+'Week 3'!AC34+'Week 4'!AD34+'Week 5'!AD34+'Week 6'!AD34)</f>
        <v>17</v>
      </c>
    </row>
    <row r="35" spans="21:33" ht="16.05" customHeight="1" x14ac:dyDescent="0.3">
      <c r="U35" s="2"/>
      <c r="V35" s="2">
        <v>29</v>
      </c>
      <c r="W35" s="3" t="s">
        <v>120</v>
      </c>
      <c r="X35" s="4">
        <v>45248</v>
      </c>
      <c r="Y35" s="5">
        <v>0.54166666666666663</v>
      </c>
      <c r="Z35" s="5">
        <v>0.54166666666666663</v>
      </c>
      <c r="AA35" s="41" t="s">
        <v>29</v>
      </c>
      <c r="AB35" s="41" t="s">
        <v>21</v>
      </c>
      <c r="AC35" cm="1">
        <f t="array" ref="AC35">SUMPRODUCT(--($AA$7:$AB$39="VAN"), --(ISTEXT($AA$7:$AB$39)))</f>
        <v>2</v>
      </c>
      <c r="AD35" cm="1">
        <f t="array" ref="AD35">SUMPRODUCT(--($AA$7:$AB$51="VAN"), --(ISTEXT($AA$7:$AB$51)))</f>
        <v>3</v>
      </c>
      <c r="AE35" t="s">
        <v>28</v>
      </c>
      <c r="AF35" t="s">
        <v>109</v>
      </c>
      <c r="AG35" s="2">
        <f>SUM('Week 1 '!AC35+'Week 2'!AC35+'Week 3'!AC35+'Week 4'!AD35+'Week 5'!AD35+'Week 6'!AD35)</f>
        <v>18</v>
      </c>
    </row>
    <row r="36" spans="21:33" ht="16.05" customHeight="1" x14ac:dyDescent="0.3">
      <c r="U36" s="2"/>
      <c r="V36" s="2">
        <v>30</v>
      </c>
      <c r="W36" s="3" t="s">
        <v>120</v>
      </c>
      <c r="X36" s="4">
        <v>45248</v>
      </c>
      <c r="Y36" s="5">
        <v>0.58333333333333337</v>
      </c>
      <c r="Z36" s="5">
        <v>0.54166666666666663</v>
      </c>
      <c r="AA36" s="41" t="s">
        <v>6</v>
      </c>
      <c r="AB36" s="41" t="s">
        <v>16</v>
      </c>
      <c r="AC36" cm="1">
        <f t="array" ref="AC36">SUMPRODUCT(--($AA$7:$AB$39="VGK"), --(ISTEXT($AA$7:$AB$39)))</f>
        <v>3</v>
      </c>
      <c r="AD36" cm="1">
        <f t="array" ref="AD36">SUMPRODUCT(--($AA$7:$AB$51="VGK"), --(ISTEXT($AA$7:$AB$51)))</f>
        <v>4</v>
      </c>
      <c r="AE36" t="s">
        <v>29</v>
      </c>
      <c r="AF36" t="s">
        <v>112</v>
      </c>
      <c r="AG36" s="2">
        <f>SUM('Week 1 '!AC36+'Week 2'!AC36+'Week 3'!AC36+'Week 4'!AD36+'Week 5'!AD36+'Week 6'!AD36)</f>
        <v>18</v>
      </c>
    </row>
    <row r="37" spans="21:33" ht="16.05" customHeight="1" x14ac:dyDescent="0.3">
      <c r="U37" s="2"/>
      <c r="V37" s="2">
        <v>31</v>
      </c>
      <c r="W37" s="3" t="s">
        <v>120</v>
      </c>
      <c r="X37" s="4">
        <v>45248</v>
      </c>
      <c r="Y37" s="5">
        <v>0.66666666666666663</v>
      </c>
      <c r="Z37" s="5">
        <v>0.66666666666666663</v>
      </c>
      <c r="AA37" s="41" t="s">
        <v>11</v>
      </c>
      <c r="AB37" s="41" t="s">
        <v>26</v>
      </c>
      <c r="AC37" cm="1">
        <f t="array" ref="AC37">SUMPRODUCT(--($AA$7:$AB$39="WSH"), --(ISTEXT($AA$7:$AB$39)))</f>
        <v>1</v>
      </c>
      <c r="AD37" cm="1">
        <f t="array" ref="AD37">SUMPRODUCT(--($AA$7:$AB$51="WSH"), --(ISTEXT($AA$7:$AB$51)))</f>
        <v>2</v>
      </c>
      <c r="AE37" t="s">
        <v>30</v>
      </c>
      <c r="AF37" t="s">
        <v>110</v>
      </c>
      <c r="AG37" s="2">
        <f>SUM('Week 1 '!AC37+'Week 2'!AC37+'Week 3'!AC37+'Week 4'!AD37+'Week 5'!AD37+'Week 6'!AD37)</f>
        <v>15</v>
      </c>
    </row>
    <row r="38" spans="21:33" x14ac:dyDescent="0.3">
      <c r="V38" s="2">
        <v>32</v>
      </c>
      <c r="W38" s="3" t="s">
        <v>120</v>
      </c>
      <c r="X38" s="4">
        <v>45248</v>
      </c>
      <c r="Y38" s="5">
        <v>0.79166666666666663</v>
      </c>
      <c r="Z38" s="5">
        <v>0.79166666666666663</v>
      </c>
      <c r="AA38" s="41" t="s">
        <v>15</v>
      </c>
      <c r="AB38" s="41" t="s">
        <v>2</v>
      </c>
      <c r="AC38" cm="1">
        <f t="array" ref="AC38">SUMPRODUCT(--($AA$7:$AB$39="WPG"), --(ISTEXT($AA$7:$AB$39)))</f>
        <v>2</v>
      </c>
      <c r="AD38" cm="1">
        <f t="array" ref="AD38">SUMPRODUCT(--($AA$7:$AB$51="WPG"), --(ISTEXT($AA$7:$AB$51)))</f>
        <v>3</v>
      </c>
      <c r="AE38" t="s">
        <v>31</v>
      </c>
      <c r="AF38" t="s">
        <v>111</v>
      </c>
      <c r="AG38" s="2">
        <f>SUM('Week 1 '!AC38+'Week 2'!AC38+'Week 3'!AC38+'Week 4'!AD38+'Week 5'!AD38+'Week 6'!AD38)</f>
        <v>17</v>
      </c>
    </row>
    <row r="39" spans="21:33" x14ac:dyDescent="0.3">
      <c r="V39" s="2">
        <v>33</v>
      </c>
      <c r="W39" s="3" t="s">
        <v>120</v>
      </c>
      <c r="X39" s="4">
        <v>45248</v>
      </c>
      <c r="Y39" s="5">
        <v>0.79166666666666663</v>
      </c>
      <c r="Z39" s="5">
        <v>0.79166666666666663</v>
      </c>
      <c r="AA39" s="41" t="s">
        <v>22</v>
      </c>
      <c r="AB39" s="41" t="s">
        <v>5</v>
      </c>
      <c r="AC39">
        <v>33</v>
      </c>
      <c r="AD39" s="53">
        <f>SUM(AD7:AD38)</f>
        <v>90</v>
      </c>
    </row>
    <row r="40" spans="21:33" x14ac:dyDescent="0.3">
      <c r="V40" s="2">
        <v>34</v>
      </c>
      <c r="W40" s="3" t="s">
        <v>120</v>
      </c>
      <c r="X40" s="4">
        <v>45248</v>
      </c>
      <c r="Y40" s="5">
        <v>0.79166666666666663</v>
      </c>
      <c r="Z40" s="5">
        <v>0.70833333333333337</v>
      </c>
      <c r="AA40" s="41" t="s">
        <v>18</v>
      </c>
      <c r="AB40" s="41" t="s">
        <v>4</v>
      </c>
      <c r="AC40">
        <v>34</v>
      </c>
    </row>
    <row r="41" spans="21:33" x14ac:dyDescent="0.3">
      <c r="V41" s="2">
        <v>35</v>
      </c>
      <c r="W41" s="3" t="s">
        <v>120</v>
      </c>
      <c r="X41" s="4">
        <v>45248</v>
      </c>
      <c r="Y41" s="5">
        <v>0.79166666666666663</v>
      </c>
      <c r="Z41" s="5">
        <v>0.79166666666666663</v>
      </c>
      <c r="AA41" s="41" t="s">
        <v>19</v>
      </c>
      <c r="AB41" s="41" t="s">
        <v>17</v>
      </c>
      <c r="AC41">
        <v>35</v>
      </c>
    </row>
    <row r="42" spans="21:33" x14ac:dyDescent="0.3">
      <c r="U42" s="2"/>
      <c r="V42" s="2">
        <v>36</v>
      </c>
      <c r="W42" s="3" t="s">
        <v>120</v>
      </c>
      <c r="X42" s="4">
        <v>45248</v>
      </c>
      <c r="Y42" s="5">
        <v>0.79166666666666663</v>
      </c>
      <c r="Z42" s="5">
        <v>0.75</v>
      </c>
      <c r="AA42" s="41" t="s">
        <v>1</v>
      </c>
      <c r="AB42" s="41" t="s">
        <v>31</v>
      </c>
      <c r="AC42">
        <v>36</v>
      </c>
    </row>
    <row r="43" spans="21:33" x14ac:dyDescent="0.3">
      <c r="U43" s="2"/>
      <c r="V43" s="2">
        <v>37</v>
      </c>
      <c r="W43" s="3" t="s">
        <v>120</v>
      </c>
      <c r="X43" s="4">
        <v>45248</v>
      </c>
      <c r="Y43" s="5">
        <v>0.8125</v>
      </c>
      <c r="Z43" s="5">
        <v>0.8125</v>
      </c>
      <c r="AA43" s="41" t="s">
        <v>8</v>
      </c>
      <c r="AB43" s="41" t="s">
        <v>30</v>
      </c>
      <c r="AC43">
        <v>37</v>
      </c>
    </row>
    <row r="44" spans="21:33" x14ac:dyDescent="0.3">
      <c r="U44" s="2"/>
      <c r="V44" s="2">
        <v>38</v>
      </c>
      <c r="W44" s="3" t="s">
        <v>120</v>
      </c>
      <c r="X44" s="4">
        <v>45248</v>
      </c>
      <c r="Y44" s="5">
        <v>0.875</v>
      </c>
      <c r="Z44" s="5">
        <v>0.83333333333333337</v>
      </c>
      <c r="AA44" s="41" t="s">
        <v>7</v>
      </c>
      <c r="AB44" s="41" t="s">
        <v>9</v>
      </c>
      <c r="AC44">
        <v>38</v>
      </c>
    </row>
    <row r="45" spans="21:33" x14ac:dyDescent="0.3">
      <c r="U45" s="2"/>
      <c r="V45" s="2">
        <v>39</v>
      </c>
      <c r="W45" s="3" t="s">
        <v>120</v>
      </c>
      <c r="X45" s="4">
        <v>45248</v>
      </c>
      <c r="Y45" s="5">
        <v>0.91666666666666663</v>
      </c>
      <c r="Z45" s="5">
        <v>0.79166666666666663</v>
      </c>
      <c r="AA45" s="41" t="s">
        <v>24</v>
      </c>
      <c r="AB45" s="41" t="s">
        <v>28</v>
      </c>
      <c r="AC45">
        <v>39</v>
      </c>
    </row>
    <row r="46" spans="21:33" x14ac:dyDescent="0.3">
      <c r="U46" s="2"/>
      <c r="V46" s="2">
        <v>40</v>
      </c>
      <c r="W46" s="3" t="s">
        <v>120</v>
      </c>
      <c r="X46" s="4">
        <v>45248</v>
      </c>
      <c r="Y46" s="5">
        <v>0.9375</v>
      </c>
      <c r="Z46" s="5">
        <v>0.8125</v>
      </c>
      <c r="AA46" s="41" t="s">
        <v>25</v>
      </c>
      <c r="AB46" s="41" t="s">
        <v>13</v>
      </c>
      <c r="AC46">
        <v>40</v>
      </c>
    </row>
    <row r="47" spans="21:33" x14ac:dyDescent="0.3">
      <c r="U47" s="2"/>
      <c r="V47" s="2">
        <v>41</v>
      </c>
      <c r="W47" s="3" t="s">
        <v>121</v>
      </c>
      <c r="X47" s="4">
        <v>45249</v>
      </c>
      <c r="Y47" s="5">
        <v>0.33333333333333331</v>
      </c>
      <c r="Z47" s="5">
        <v>0.58333333333333337</v>
      </c>
      <c r="AA47" s="69" t="s">
        <v>27</v>
      </c>
      <c r="AB47" s="69" t="s">
        <v>14</v>
      </c>
      <c r="AC47">
        <v>41</v>
      </c>
    </row>
    <row r="48" spans="21:33" x14ac:dyDescent="0.3">
      <c r="U48" s="2"/>
      <c r="V48" s="2">
        <v>42</v>
      </c>
      <c r="W48" s="3" t="s">
        <v>121</v>
      </c>
      <c r="X48" s="4">
        <v>45249</v>
      </c>
      <c r="Y48" s="5">
        <v>0.72916666666666663</v>
      </c>
      <c r="Z48" s="5">
        <v>0.72916666666666663</v>
      </c>
      <c r="AA48" s="69" t="s">
        <v>8</v>
      </c>
      <c r="AB48" s="69" t="s">
        <v>21</v>
      </c>
      <c r="AC48">
        <v>42</v>
      </c>
    </row>
    <row r="49" spans="21:29" x14ac:dyDescent="0.3">
      <c r="U49" s="2"/>
      <c r="V49" s="2">
        <v>43</v>
      </c>
      <c r="W49" s="3" t="s">
        <v>121</v>
      </c>
      <c r="X49" s="4">
        <v>45249</v>
      </c>
      <c r="Y49" s="5">
        <v>0.75</v>
      </c>
      <c r="Z49" s="5">
        <v>0.75</v>
      </c>
      <c r="AA49" s="69" t="s">
        <v>29</v>
      </c>
      <c r="AB49" s="69" t="s">
        <v>22</v>
      </c>
      <c r="AC49">
        <v>43</v>
      </c>
    </row>
    <row r="50" spans="21:29" x14ac:dyDescent="0.3">
      <c r="U50" s="2"/>
      <c r="V50" s="2">
        <v>44</v>
      </c>
      <c r="W50" s="3" t="s">
        <v>121</v>
      </c>
      <c r="X50" s="4">
        <v>45249</v>
      </c>
      <c r="Y50" s="5">
        <v>0.79166666666666663</v>
      </c>
      <c r="Z50" s="5">
        <v>0.75</v>
      </c>
      <c r="AA50" s="69" t="s">
        <v>3</v>
      </c>
      <c r="AB50" s="69" t="s">
        <v>6</v>
      </c>
      <c r="AC50">
        <v>44</v>
      </c>
    </row>
    <row r="51" spans="21:29" x14ac:dyDescent="0.3">
      <c r="U51" s="2"/>
      <c r="V51" s="17">
        <v>45</v>
      </c>
      <c r="W51" s="74" t="s">
        <v>121</v>
      </c>
      <c r="X51" s="33">
        <v>45249</v>
      </c>
      <c r="Y51" s="34">
        <v>0.83333333333333337</v>
      </c>
      <c r="Z51" s="34">
        <v>0.70833333333333337</v>
      </c>
      <c r="AA51" s="76" t="s">
        <v>25</v>
      </c>
      <c r="AB51" s="76" t="s">
        <v>0</v>
      </c>
      <c r="AC51">
        <v>45</v>
      </c>
    </row>
    <row r="52" spans="21:29" x14ac:dyDescent="0.3">
      <c r="U52" s="2"/>
      <c r="V52" s="2"/>
      <c r="W52" s="75"/>
      <c r="X52" s="36"/>
      <c r="Y52" s="37"/>
      <c r="Z52" s="37"/>
      <c r="AA52" s="2"/>
      <c r="AB52" s="2"/>
      <c r="AC52">
        <v>46</v>
      </c>
    </row>
    <row r="53" spans="21:29" x14ac:dyDescent="0.3">
      <c r="U53" s="2"/>
      <c r="V53" s="2"/>
      <c r="W53" s="35"/>
      <c r="X53" s="36"/>
      <c r="Y53" s="37"/>
      <c r="Z53" s="37"/>
      <c r="AA53" s="2"/>
      <c r="AB53" s="2"/>
    </row>
    <row r="54" spans="21:29" x14ac:dyDescent="0.3">
      <c r="U54" s="2"/>
      <c r="V54" s="2"/>
      <c r="W54" s="35"/>
      <c r="X54" s="36"/>
      <c r="Y54" s="37"/>
      <c r="Z54" s="37"/>
      <c r="AA54" s="2"/>
      <c r="AB54" s="2"/>
    </row>
    <row r="55" spans="21:29" x14ac:dyDescent="0.3">
      <c r="U55" s="2"/>
      <c r="V55" s="2"/>
      <c r="W55" s="35"/>
      <c r="X55" s="36"/>
      <c r="Y55" s="37"/>
      <c r="Z55" s="37"/>
      <c r="AA55" s="2"/>
      <c r="AB55" s="2"/>
    </row>
    <row r="56" spans="21:29" x14ac:dyDescent="0.3">
      <c r="U56" s="2"/>
      <c r="V56" s="2"/>
      <c r="W56" s="35"/>
      <c r="X56" s="36"/>
      <c r="Y56" s="37"/>
      <c r="Z56" s="37"/>
      <c r="AA56" s="2"/>
      <c r="AB56" s="2"/>
    </row>
    <row r="57" spans="21:29" x14ac:dyDescent="0.3">
      <c r="U57" s="2"/>
      <c r="V57" s="2"/>
      <c r="W57" s="35"/>
      <c r="X57" s="36"/>
      <c r="Y57" s="37"/>
      <c r="Z57" s="37"/>
      <c r="AA57" s="2"/>
      <c r="AB57" s="2"/>
    </row>
    <row r="58" spans="21:29" x14ac:dyDescent="0.3">
      <c r="U58" s="2"/>
      <c r="V58" s="2"/>
      <c r="W58" s="35"/>
      <c r="X58" s="36"/>
      <c r="Y58" s="37"/>
      <c r="Z58" s="37"/>
      <c r="AA58" s="2"/>
      <c r="AB58" s="2"/>
    </row>
    <row r="59" spans="21:29" x14ac:dyDescent="0.3">
      <c r="U59" s="2"/>
      <c r="V59" s="2"/>
      <c r="W59" s="35"/>
      <c r="X59" s="36"/>
      <c r="Y59" s="37"/>
      <c r="Z59" s="37"/>
      <c r="AA59" s="2"/>
      <c r="AB59" s="2"/>
    </row>
    <row r="60" spans="21:29" x14ac:dyDescent="0.3">
      <c r="U60" s="2"/>
      <c r="V60" s="2"/>
      <c r="W60" s="35"/>
      <c r="X60" s="36"/>
      <c r="Y60" s="37"/>
      <c r="Z60" s="37"/>
      <c r="AA60" s="2"/>
      <c r="AB60" s="2"/>
    </row>
    <row r="61" spans="21:29" x14ac:dyDescent="0.3">
      <c r="U61" s="2"/>
      <c r="V61" s="2"/>
      <c r="W61" s="35"/>
      <c r="X61" s="36"/>
      <c r="Y61" s="37"/>
      <c r="Z61" s="37"/>
      <c r="AA61" s="2"/>
      <c r="AB61" s="2"/>
    </row>
    <row r="62" spans="21:29" x14ac:dyDescent="0.3">
      <c r="U62" s="2"/>
      <c r="V62" s="2"/>
      <c r="W62" s="35"/>
      <c r="X62" s="36"/>
      <c r="Y62" s="37"/>
      <c r="Z62" s="37"/>
      <c r="AA62" s="2"/>
      <c r="AB62" s="2"/>
    </row>
    <row r="63" spans="21:29" x14ac:dyDescent="0.3">
      <c r="U63" s="2"/>
      <c r="V63" s="2"/>
      <c r="W63" s="35"/>
      <c r="X63" s="36"/>
      <c r="Y63" s="37"/>
      <c r="Z63" s="37"/>
      <c r="AA63" s="2"/>
      <c r="AB63" s="2"/>
    </row>
    <row r="64" spans="21:29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</sheetData>
  <mergeCells count="1">
    <mergeCell ref="AG6:AH6"/>
  </mergeCells>
  <phoneticPr fontId="22" type="noConversion"/>
  <conditionalFormatting sqref="M2:S2">
    <cfRule type="cellIs" dxfId="28" priority="2" operator="greaterThanOrEqual">
      <formula>7</formula>
    </cfRule>
    <cfRule type="cellIs" dxfId="27" priority="3" operator="equal">
      <formula>0</formula>
    </cfRule>
    <cfRule type="cellIs" dxfId="26" priority="4" operator="lessThan">
      <formula>6</formula>
    </cfRule>
    <cfRule type="cellIs" dxfId="25" priority="5" operator="lessThan">
      <formula>7</formula>
    </cfRule>
  </conditionalFormatting>
  <conditionalFormatting sqref="AD7:AD38">
    <cfRule type="cellIs" dxfId="24" priority="6" operator="greaterThan">
      <formula>3</formula>
    </cfRule>
    <cfRule type="cellIs" dxfId="23" priority="7" operator="greaterThanOrEqual">
      <formula>3</formula>
    </cfRule>
  </conditionalFormatting>
  <conditionalFormatting sqref="AG7:AG38">
    <cfRule type="top10" dxfId="22" priority="1" rank="2"/>
  </conditionalFormatting>
  <dataValidations count="1">
    <dataValidation type="list" allowBlank="1" showInputMessage="1" showErrorMessage="1" sqref="I7:I30" xr:uid="{944B23ED-595C-4C62-BAD6-9D332511CF12}">
      <formula1>$AE$7:$AE$39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1CD-DBDE-4C42-BD46-A39F8B893B8B}">
  <dimension ref="H2:AH78"/>
  <sheetViews>
    <sheetView tabSelected="1" topLeftCell="H3" zoomScaleNormal="100" workbookViewId="0">
      <selection activeCell="J33" sqref="J33"/>
    </sheetView>
  </sheetViews>
  <sheetFormatPr defaultRowHeight="14.4" x14ac:dyDescent="0.3"/>
  <cols>
    <col min="1" max="7" width="3.5546875" customWidth="1"/>
    <col min="8" max="8" width="13.6640625" customWidth="1"/>
    <col min="9" max="9" width="11.44140625" customWidth="1"/>
    <col min="10" max="10" width="11.5546875" customWidth="1"/>
    <col min="11" max="12" width="1.33203125" customWidth="1"/>
    <col min="13" max="19" width="12.77734375" customWidth="1"/>
    <col min="22" max="22" width="3.33203125" customWidth="1"/>
    <col min="24" max="24" width="11.21875" customWidth="1"/>
    <col min="25" max="25" width="10.44140625" customWidth="1"/>
    <col min="26" max="26" width="11.44140625" customWidth="1"/>
    <col min="29" max="29" width="0" hidden="1" customWidth="1"/>
    <col min="30" max="30" width="6.6640625" customWidth="1"/>
    <col min="32" max="32" width="18.5546875" hidden="1" customWidth="1"/>
    <col min="33" max="33" width="7.33203125" customWidth="1"/>
  </cols>
  <sheetData>
    <row r="2" spans="8:34" x14ac:dyDescent="0.3">
      <c r="M2" cm="1">
        <f t="array" ref="M2">SUMPRODUCT(--($W$7:$W$55="Mon"), --(ISTEXT($W$7:$W$55)))</f>
        <v>7</v>
      </c>
      <c r="N2" s="60" cm="1">
        <f t="array" ref="N2">SUMPRODUCT(--($W$7:$W$55="Tue"), --(ISTEXT($W$7:$W$55)))</f>
        <v>0</v>
      </c>
      <c r="O2" cm="1">
        <f t="array" ref="O2">SUMPRODUCT(--($W$7:$W$55="Wed"), --(ISTEXT($W$7:$W$55)))</f>
        <v>14</v>
      </c>
      <c r="P2" cm="1">
        <f t="array" ref="P2">SUMPRODUCT(--($W$7:$W$55="Thurs"), --(ISTEXT($W$7:$W$55)))</f>
        <v>0</v>
      </c>
      <c r="Q2" s="60" cm="1">
        <f t="array" ref="Q2">SUMPRODUCT(--($W$7:$W$55="Fri"), --(ISTEXT($W$7:$W$55)))</f>
        <v>15</v>
      </c>
      <c r="R2" cm="1">
        <f t="array" ref="R2">SUMPRODUCT(--($W$7:$W$55="Sat"), --(ISTEXT($W$7:$W$55)))</f>
        <v>8</v>
      </c>
      <c r="S2" s="60" cm="1">
        <f t="array" ref="S2">SUMPRODUCT(--($W$7:$W$55="Sun"), --(ISTEXT($W$7:$W$55)))</f>
        <v>5</v>
      </c>
    </row>
    <row r="3" spans="8:34" ht="16.2" customHeight="1" thickBot="1" x14ac:dyDescent="0.35">
      <c r="M3" s="28">
        <v>45250</v>
      </c>
      <c r="N3" s="28">
        <v>45251</v>
      </c>
      <c r="O3" s="28">
        <v>45252</v>
      </c>
      <c r="P3" s="28">
        <v>45253</v>
      </c>
      <c r="Q3" s="28">
        <v>45254</v>
      </c>
      <c r="R3" s="28">
        <v>45255</v>
      </c>
      <c r="S3" s="28">
        <v>45256</v>
      </c>
    </row>
    <row r="4" spans="8:34" ht="15" customHeight="1" thickBot="1" x14ac:dyDescent="0.35">
      <c r="M4" s="25" t="s">
        <v>65</v>
      </c>
      <c r="N4" s="26" t="s">
        <v>66</v>
      </c>
      <c r="O4" s="26" t="s">
        <v>67</v>
      </c>
      <c r="P4" s="26" t="s">
        <v>68</v>
      </c>
      <c r="Q4" s="26" t="s">
        <v>69</v>
      </c>
      <c r="R4" s="26" t="s">
        <v>71</v>
      </c>
      <c r="S4" s="27" t="s">
        <v>70</v>
      </c>
      <c r="U4" s="2"/>
      <c r="V4" s="2"/>
      <c r="W4" s="35"/>
      <c r="X4" s="36"/>
      <c r="Y4" s="37"/>
      <c r="Z4" s="37"/>
      <c r="AA4" s="2"/>
      <c r="AB4" s="2"/>
    </row>
    <row r="5" spans="8:34" ht="9" customHeight="1" x14ac:dyDescent="0.3">
      <c r="K5" s="31"/>
      <c r="L5" s="31"/>
      <c r="M5" s="31"/>
      <c r="N5" s="31"/>
      <c r="O5" s="31"/>
      <c r="P5" s="31"/>
      <c r="Q5" s="31"/>
      <c r="R5" s="31"/>
      <c r="S5" s="31"/>
      <c r="U5" s="2"/>
      <c r="V5" s="2"/>
      <c r="W5" s="35"/>
      <c r="X5" s="36"/>
      <c r="Y5" s="37"/>
      <c r="Z5" s="37"/>
      <c r="AA5" s="2"/>
      <c r="AB5" s="2"/>
    </row>
    <row r="6" spans="8:34" ht="19.2" customHeight="1" x14ac:dyDescent="0.35">
      <c r="H6" s="32" t="s">
        <v>113</v>
      </c>
      <c r="I6" s="32" t="s">
        <v>72</v>
      </c>
      <c r="J6" s="32" t="s">
        <v>73</v>
      </c>
      <c r="K6" s="31"/>
      <c r="L6" s="31"/>
      <c r="M6" s="31"/>
      <c r="N6" s="31"/>
      <c r="O6" s="31"/>
      <c r="P6" s="31"/>
      <c r="Q6" s="31"/>
      <c r="R6" s="31"/>
      <c r="S6" s="31"/>
      <c r="T6" s="2" t="s">
        <v>115</v>
      </c>
      <c r="U6" s="2"/>
      <c r="V6" s="2"/>
      <c r="W6" s="35"/>
      <c r="X6" s="36"/>
      <c r="Y6" s="37"/>
      <c r="Z6" s="37"/>
      <c r="AA6" s="2"/>
      <c r="AB6" s="2"/>
      <c r="AG6" s="77" t="s">
        <v>126</v>
      </c>
      <c r="AH6" s="77"/>
    </row>
    <row r="7" spans="8:34" ht="16.05" customHeight="1" x14ac:dyDescent="0.3">
      <c r="I7" s="65" t="s">
        <v>2</v>
      </c>
      <c r="J7" s="65" t="s">
        <v>74</v>
      </c>
      <c r="K7" s="31"/>
      <c r="L7" s="31"/>
      <c r="M7" s="64" t="str" cm="1">
        <f t="array" ref="M7">IF(SUMPRODUCT(--($AA$7:$AC$13=I7))&gt;0, I7, "")</f>
        <v>BOS</v>
      </c>
      <c r="N7" s="64" t="str" cm="1">
        <f t="array" ref="N7">IF(SUMPRODUCT(--($AA$6:$AB$6=I7))&gt;0, I7, "")</f>
        <v/>
      </c>
      <c r="O7" s="64" t="str" cm="1">
        <f t="array" ref="O7">IF(SUMPRODUCT(--($AA$14:$AB$27=I7))&gt;0, I7, "")</f>
        <v>BOS</v>
      </c>
      <c r="P7" s="64" t="str" cm="1">
        <f t="array" ref="P7">IF(SUMPRODUCT(--($AA$4:$AB$4=I7))&gt;0, I7, "")</f>
        <v/>
      </c>
      <c r="Q7" s="64" t="str" cm="1">
        <f t="array" ref="Q7">IF(SUMPRODUCT(--($AA$28:$AB$42=I7))&gt;0, I7, "")</f>
        <v>BOS</v>
      </c>
      <c r="R7" s="64" t="str" cm="1">
        <f t="array" ref="R7">IF(SUMPRODUCT(--($AA$43:$AB$50=I7))&gt;0, I7, "")</f>
        <v>BOS</v>
      </c>
      <c r="S7" s="64" t="str" cm="1">
        <f t="array" ref="S7">IF(SUMPRODUCT(--($AA$51:$AB$55=I7))&gt;0, I7, "")</f>
        <v/>
      </c>
      <c r="T7" s="71" cm="1">
        <f t="array" ref="T7">SUMPRODUCT(--(M7:S7&lt;&gt;""), --(ISTEXT(M7:S7)))</f>
        <v>4</v>
      </c>
      <c r="U7" s="2"/>
      <c r="V7" s="2">
        <v>1</v>
      </c>
      <c r="W7" s="3" t="s">
        <v>122</v>
      </c>
      <c r="X7" s="4">
        <v>45250</v>
      </c>
      <c r="Y7" s="5">
        <v>0.79166666666666663</v>
      </c>
      <c r="Z7" s="5">
        <v>0.79166666666666663</v>
      </c>
      <c r="AA7" s="38" t="s">
        <v>11</v>
      </c>
      <c r="AB7" s="38" t="s">
        <v>12</v>
      </c>
      <c r="AC7">
        <v>1</v>
      </c>
      <c r="AD7" cm="1">
        <f t="array" ref="AD7">SUMPRODUCT(--($AA$7:$AB$55="ANA"), --(ISTEXT($AA$7:$AB$55)))</f>
        <v>3</v>
      </c>
      <c r="AE7" t="s">
        <v>0</v>
      </c>
      <c r="AF7" t="s">
        <v>81</v>
      </c>
      <c r="AG7" s="2">
        <f>SUM('Week 1 '!AC7+'Week 2'!AC7+'Week 3'!AC7+'Week 4'!AD7+'Week 5'!AD7+'Week 6'!AD7+'Week 7'!AD7)</f>
        <v>21</v>
      </c>
    </row>
    <row r="8" spans="8:34" ht="16.05" customHeight="1" x14ac:dyDescent="0.3">
      <c r="I8" s="65" t="s">
        <v>4</v>
      </c>
      <c r="J8" s="65" t="s">
        <v>74</v>
      </c>
      <c r="K8" s="31"/>
      <c r="L8" s="31"/>
      <c r="M8" s="64" t="str" cm="1">
        <f t="array" ref="M8">IF(SUMPRODUCT(--($AA$7:$AC$13=I8))&gt;0, I8, "")</f>
        <v>CGY</v>
      </c>
      <c r="N8" s="64" t="str" cm="1">
        <f t="array" ref="N8">IF(SUMPRODUCT(--($AA$6:$AB$6=I8))&gt;0, I8, "")</f>
        <v/>
      </c>
      <c r="O8" s="64" t="str" cm="1">
        <f t="array" ref="O8">IF(SUMPRODUCT(--($AA$14:$AB$27=I8))&gt;0, I8, "")</f>
        <v>CGY</v>
      </c>
      <c r="P8" s="64" t="str" cm="1">
        <f t="array" ref="P8">IF(SUMPRODUCT(--($AA$4:$AB$4=I8))&gt;0, I8, "")</f>
        <v/>
      </c>
      <c r="Q8" s="64" t="str" cm="1">
        <f t="array" ref="Q8">IF(SUMPRODUCT(--($AA$28:$AB$42=I8))&gt;0, I8, "")</f>
        <v>CGY</v>
      </c>
      <c r="R8" s="64" t="str" cm="1">
        <f t="array" ref="R8">IF(SUMPRODUCT(--($AA$43:$AB$50=I8))&gt;0, I8, "")</f>
        <v>CGY</v>
      </c>
      <c r="S8" s="64" t="str" cm="1">
        <f t="array" ref="S8">IF(SUMPRODUCT(--($AA$51:$AB$55=I8))&gt;0, I8, "")</f>
        <v/>
      </c>
      <c r="T8" s="72" cm="1">
        <f t="array" ref="T8">SUMPRODUCT(--(M8:S8&lt;&gt;""), --(ISTEXT(M8:S8)))</f>
        <v>4</v>
      </c>
      <c r="U8" s="2"/>
      <c r="V8" s="2">
        <v>2</v>
      </c>
      <c r="W8" s="3" t="s">
        <v>122</v>
      </c>
      <c r="X8" s="4">
        <v>45250</v>
      </c>
      <c r="Y8" s="5">
        <v>0.79166666666666663</v>
      </c>
      <c r="Z8" s="5">
        <v>0.79166666666666663</v>
      </c>
      <c r="AA8" s="38" t="s">
        <v>2</v>
      </c>
      <c r="AB8" s="38" t="s">
        <v>26</v>
      </c>
      <c r="AC8">
        <v>2</v>
      </c>
      <c r="AD8" cm="1">
        <f t="array" ref="AD8">SUMPRODUCT(--($AA$7:$AB$55="ARI"), --(ISTEXT($AA$7:$AB$55)))</f>
        <v>3</v>
      </c>
      <c r="AE8" t="s">
        <v>1</v>
      </c>
      <c r="AF8" t="s">
        <v>82</v>
      </c>
      <c r="AG8" s="2">
        <f>SUM('Week 1 '!AC8+'Week 2'!AC8+'Week 3'!AC8+'Week 4'!AD8+'Week 5'!AD8+'Week 6'!AD8+'Week 7'!AD8)</f>
        <v>20</v>
      </c>
    </row>
    <row r="9" spans="8:34" ht="16.05" customHeight="1" x14ac:dyDescent="0.3">
      <c r="I9" s="65" t="s">
        <v>7</v>
      </c>
      <c r="J9" s="65" t="s">
        <v>75</v>
      </c>
      <c r="K9" s="31"/>
      <c r="L9" s="31"/>
      <c r="M9" s="64" t="str" cm="1">
        <f t="array" ref="M9">IF(SUMPRODUCT(--($AA$7:$AC$13=I9))&gt;0, I9, "")</f>
        <v>COL</v>
      </c>
      <c r="N9" s="64" t="str" cm="1">
        <f t="array" ref="N9">IF(SUMPRODUCT(--($AA$6:$AB$6=I9))&gt;0, I9, "")</f>
        <v/>
      </c>
      <c r="O9" s="64" t="str" cm="1">
        <f t="array" ref="O9">IF(SUMPRODUCT(--($AA$14:$AB$27=I9))&gt;0, I9, "")</f>
        <v>COL</v>
      </c>
      <c r="P9" s="64" t="str" cm="1">
        <f t="array" ref="P9">IF(SUMPRODUCT(--($AA$4:$AB$4=I9))&gt;0, I9, "")</f>
        <v/>
      </c>
      <c r="Q9" s="64" t="str" cm="1">
        <f t="array" ref="Q9">IF(SUMPRODUCT(--($AA$28:$AB$42=I9))&gt;0, I9, "")</f>
        <v>COL</v>
      </c>
      <c r="R9" s="64" t="str" cm="1">
        <f t="array" ref="R9">IF(SUMPRODUCT(--($AA$43:$AB$50=I9))&gt;0, I9, "")</f>
        <v>COL</v>
      </c>
      <c r="S9" s="64" t="str" cm="1">
        <f t="array" ref="S9">IF(SUMPRODUCT(--($AA$51:$AB$55=I9))&gt;0, I9, "")</f>
        <v/>
      </c>
      <c r="T9" s="72" cm="1">
        <f t="array" ref="T9">SUMPRODUCT(--(M9:S9&lt;&gt;""), --(ISTEXT(M9:S9)))</f>
        <v>4</v>
      </c>
      <c r="U9" s="2"/>
      <c r="V9" s="2">
        <v>3</v>
      </c>
      <c r="W9" s="3" t="s">
        <v>122</v>
      </c>
      <c r="X9" s="4">
        <v>45250</v>
      </c>
      <c r="Y9" s="5">
        <v>0.83333333333333337</v>
      </c>
      <c r="Z9" s="5">
        <v>0.79166666666666663</v>
      </c>
      <c r="AA9" s="38" t="s">
        <v>19</v>
      </c>
      <c r="AB9" s="38" t="s">
        <v>9</v>
      </c>
      <c r="AC9" cm="1">
        <f t="array" ref="AC9">SUMPRODUCT(--($AA$7:$AB$39="BOS"), --(ISTEXT($AA$7:$AB$39)))</f>
        <v>3</v>
      </c>
      <c r="AD9" cm="1">
        <f t="array" ref="AD9">SUMPRODUCT(--($AA$7:$AB$55="BOS"), --(ISTEXT($AA$7:$AB$55)))</f>
        <v>4</v>
      </c>
      <c r="AE9" t="s">
        <v>2</v>
      </c>
      <c r="AF9" t="s">
        <v>83</v>
      </c>
      <c r="AG9" s="2">
        <f>SUM('Week 1 '!AC9+'Week 2'!AC9+'Week 3'!AC9+'Week 4'!AD9+'Week 5'!AD9+'Week 6'!AD9+'Week 7'!AD9)</f>
        <v>20</v>
      </c>
    </row>
    <row r="10" spans="8:34" ht="16.05" customHeight="1" x14ac:dyDescent="0.3">
      <c r="I10" s="65" t="s">
        <v>11</v>
      </c>
      <c r="J10" s="65" t="s">
        <v>75</v>
      </c>
      <c r="K10" s="31"/>
      <c r="L10" s="31"/>
      <c r="M10" s="64" t="str" cm="1">
        <f t="array" ref="M10">IF(SUMPRODUCT(--($AA$7:$AC$13=I10))&gt;0, I10, "")</f>
        <v>EDM</v>
      </c>
      <c r="N10" s="64" t="str" cm="1">
        <f t="array" ref="N10">IF(SUMPRODUCT(--($AA$6:$AB$6=I10))&gt;0, I10, "")</f>
        <v/>
      </c>
      <c r="O10" s="64" t="str" cm="1">
        <f t="array" ref="O10">IF(SUMPRODUCT(--($AA$14:$AB$27=I10))&gt;0, I10, "")</f>
        <v>EDM</v>
      </c>
      <c r="P10" s="64" t="str" cm="1">
        <f t="array" ref="P10">IF(SUMPRODUCT(--($AA$4:$AB$4=I10))&gt;0, I10, "")</f>
        <v/>
      </c>
      <c r="Q10" s="64" t="str" cm="1">
        <f t="array" ref="Q10">IF(SUMPRODUCT(--($AA$28:$AB$42=I10))&gt;0, I10, "")</f>
        <v>EDM</v>
      </c>
      <c r="R10" s="64" t="str" cm="1">
        <f t="array" ref="R10">IF(SUMPRODUCT(--($AA$43:$AB$50=I10))&gt;0, I10, "")</f>
        <v/>
      </c>
      <c r="S10" s="64" t="str" cm="1">
        <f t="array" ref="S10">IF(SUMPRODUCT(--($AA$51:$AB$55=I10))&gt;0, I10, "")</f>
        <v>EDM</v>
      </c>
      <c r="T10" s="72" cm="1">
        <f t="array" ref="T10">SUMPRODUCT(--(M10:S10&lt;&gt;""), --(ISTEXT(M10:S10)))</f>
        <v>4</v>
      </c>
      <c r="U10" s="2"/>
      <c r="V10" s="2">
        <v>4</v>
      </c>
      <c r="W10" s="3" t="s">
        <v>122</v>
      </c>
      <c r="X10" s="4">
        <v>45250</v>
      </c>
      <c r="Y10" s="5">
        <v>0.83333333333333337</v>
      </c>
      <c r="Z10" s="5">
        <v>0.79166666666666663</v>
      </c>
      <c r="AA10" s="38" t="s">
        <v>7</v>
      </c>
      <c r="AB10" s="38" t="s">
        <v>16</v>
      </c>
      <c r="AC10" cm="1">
        <f t="array" ref="AC10">SUMPRODUCT(--($AA$7:$AB$39="BUF"), --(ISTEXT($AA$7:$AB$39)))</f>
        <v>2</v>
      </c>
      <c r="AD10" cm="1">
        <f t="array" ref="AD10">SUMPRODUCT(--($AA$7:$AB$55="BUF"), --(ISTEXT($AA$7:$AB$55)))</f>
        <v>3</v>
      </c>
      <c r="AE10" t="s">
        <v>3</v>
      </c>
      <c r="AF10" t="s">
        <v>84</v>
      </c>
      <c r="AG10" s="2">
        <f>SUM('Week 1 '!AC10+'Week 2'!AC10+'Week 3'!AC10+'Week 4'!AD10+'Week 5'!AD10+'Week 6'!AD10+'Week 7'!AD10)</f>
        <v>21</v>
      </c>
    </row>
    <row r="11" spans="8:34" ht="16.05" customHeight="1" x14ac:dyDescent="0.3">
      <c r="I11" s="65" t="s">
        <v>16</v>
      </c>
      <c r="J11" s="65" t="s">
        <v>76</v>
      </c>
      <c r="K11" s="31"/>
      <c r="L11" s="31"/>
      <c r="M11" s="64" t="str" cm="1">
        <f t="array" ref="M11">IF(SUMPRODUCT(--($AA$7:$AC$13=I11))&gt;0, I11, "")</f>
        <v>NSH</v>
      </c>
      <c r="N11" s="64" t="str" cm="1">
        <f t="array" ref="N11">IF(SUMPRODUCT(--($AA$6:$AB$6=I11))&gt;0, I11, "")</f>
        <v/>
      </c>
      <c r="O11" s="64" t="str" cm="1">
        <f t="array" ref="O11">IF(SUMPRODUCT(--($AA$14:$AB$27=I11))&gt;0, I11, "")</f>
        <v>NSH</v>
      </c>
      <c r="P11" s="64" t="str" cm="1">
        <f t="array" ref="P11">IF(SUMPRODUCT(--($AA$4:$AB$4=I11))&gt;0, I11, "")</f>
        <v/>
      </c>
      <c r="Q11" s="64" t="str" cm="1">
        <f t="array" ref="Q11">IF(SUMPRODUCT(--($AA$28:$AB$42=I11))&gt;0, I11, "")</f>
        <v>NSH</v>
      </c>
      <c r="R11" s="64" t="str" cm="1">
        <f t="array" ref="R11">IF(SUMPRODUCT(--($AA$43:$AB$50=I11))&gt;0, I11, "")</f>
        <v/>
      </c>
      <c r="S11" s="64" t="str" cm="1">
        <f t="array" ref="S11">IF(SUMPRODUCT(--($AA$51:$AB$55=I11))&gt;0, I11, "")</f>
        <v>NSH</v>
      </c>
      <c r="T11" s="72" cm="1">
        <f t="array" ref="T11">SUMPRODUCT(--(M11:S11&lt;&gt;""), --(ISTEXT(M11:S11)))</f>
        <v>4</v>
      </c>
      <c r="U11" s="2"/>
      <c r="V11" s="2">
        <v>5</v>
      </c>
      <c r="W11" s="3" t="s">
        <v>122</v>
      </c>
      <c r="X11" s="4">
        <v>45250</v>
      </c>
      <c r="Y11" s="5">
        <v>0.875</v>
      </c>
      <c r="Z11" s="5">
        <v>0.79166666666666663</v>
      </c>
      <c r="AA11" s="38" t="s">
        <v>13</v>
      </c>
      <c r="AB11" s="38" t="s">
        <v>1</v>
      </c>
      <c r="AC11" cm="1">
        <f t="array" ref="AC11">SUMPRODUCT(--($AA$7:$AB$39="CGY"), --(ISTEXT($AA$7:$AB$39)))</f>
        <v>2</v>
      </c>
      <c r="AD11" cm="1">
        <f t="array" ref="AD11">SUMPRODUCT(--($AA$7:$AB$55="CGY"), --(ISTEXT($AA$7:$AB$55)))</f>
        <v>4</v>
      </c>
      <c r="AE11" t="s">
        <v>4</v>
      </c>
      <c r="AF11" t="s">
        <v>85</v>
      </c>
      <c r="AG11" s="2">
        <f>SUM('Week 1 '!AC11+'Week 2'!AC11+'Week 3'!AC11+'Week 4'!AD11+'Week 5'!AD11+'Week 6'!AD11+'Week 7'!AD11)</f>
        <v>21</v>
      </c>
    </row>
    <row r="12" spans="8:34" ht="16.05" customHeight="1" x14ac:dyDescent="0.3">
      <c r="I12" s="65" t="s">
        <v>19</v>
      </c>
      <c r="J12" s="65" t="s">
        <v>76</v>
      </c>
      <c r="K12" s="31"/>
      <c r="L12" s="31"/>
      <c r="M12" s="64" t="str" cm="1">
        <f t="array" ref="M12">IF(SUMPRODUCT(--($AA$7:$AC$13=I12))&gt;0, I12, "")</f>
        <v>NYR</v>
      </c>
      <c r="N12" s="64" t="str" cm="1">
        <f t="array" ref="N12">IF(SUMPRODUCT(--($AA$6:$AB$6=I12))&gt;0, I12, "")</f>
        <v/>
      </c>
      <c r="O12" s="64" t="str" cm="1">
        <f t="array" ref="O12">IF(SUMPRODUCT(--($AA$14:$AB$27=I12))&gt;0, I12, "")</f>
        <v>NYR</v>
      </c>
      <c r="P12" s="64" t="str" cm="1">
        <f t="array" ref="P12">IF(SUMPRODUCT(--($AA$4:$AB$4=I12))&gt;0, I12, "")</f>
        <v/>
      </c>
      <c r="Q12" s="64" t="str" cm="1">
        <f t="array" ref="Q12">IF(SUMPRODUCT(--($AA$28:$AB$42=I12))&gt;0, I12, "")</f>
        <v>NYR</v>
      </c>
      <c r="R12" s="64" t="str" cm="1">
        <f t="array" ref="R12">IF(SUMPRODUCT(--($AA$43:$AB$50=I12))&gt;0, I12, "")</f>
        <v>NYR</v>
      </c>
      <c r="S12" s="64" t="str" cm="1">
        <f t="array" ref="S12">IF(SUMPRODUCT(--($AA$51:$AB$55=I12))&gt;0, I12, "")</f>
        <v/>
      </c>
      <c r="T12" s="72" cm="1">
        <f t="array" ref="T12">SUMPRODUCT(--(M12:S12&lt;&gt;""), --(ISTEXT(M12:S12)))</f>
        <v>4</v>
      </c>
      <c r="U12" s="2"/>
      <c r="V12" s="2">
        <v>6</v>
      </c>
      <c r="W12" s="3" t="s">
        <v>122</v>
      </c>
      <c r="X12" s="4">
        <v>45250</v>
      </c>
      <c r="Y12" s="5">
        <v>0.91666666666666663</v>
      </c>
      <c r="Z12" s="5">
        <v>0.79166666666666663</v>
      </c>
      <c r="AA12" s="38" t="s">
        <v>4</v>
      </c>
      <c r="AB12" s="38" t="s">
        <v>24</v>
      </c>
      <c r="AC12" cm="1">
        <f t="array" ref="AC12">SUMPRODUCT(--($AA$7:$AB$39="CAR"), --(ISTEXT($AA$7:$AB$39)))</f>
        <v>2</v>
      </c>
      <c r="AD12" cm="1">
        <f t="array" ref="AD12">SUMPRODUCT(--($AA$7:$AC$55="CAR"), --(ISTEXT($AA$7:$AC$55)))</f>
        <v>3</v>
      </c>
      <c r="AE12" t="s">
        <v>5</v>
      </c>
      <c r="AF12" t="s">
        <v>86</v>
      </c>
      <c r="AG12" s="2">
        <f>SUM('Week 1 '!AC12+'Week 2'!AC12+'Week 3'!AC12+'Week 4'!AD12+'Week 5'!AD12+'Week 6'!AD12+'Week 7'!AD12)</f>
        <v>20</v>
      </c>
    </row>
    <row r="13" spans="8:34" ht="16.05" customHeight="1" x14ac:dyDescent="0.3">
      <c r="I13" s="65" t="s">
        <v>23</v>
      </c>
      <c r="J13" s="65" t="s">
        <v>77</v>
      </c>
      <c r="K13" s="31"/>
      <c r="L13" s="31"/>
      <c r="M13" s="64" t="str" cm="1">
        <f t="array" ref="M13">IF(SUMPRODUCT(--($AA$7:$AC$13=I13))&gt;0, I13, "")</f>
        <v>SJS</v>
      </c>
      <c r="N13" s="64" t="str" cm="1">
        <f t="array" ref="N13">IF(SUMPRODUCT(--($AA$6:$AB$6=I13))&gt;0, I13, "")</f>
        <v/>
      </c>
      <c r="O13" s="64" t="str" cm="1">
        <f t="array" ref="O13">IF(SUMPRODUCT(--($AA$14:$AB$27=I13))&gt;0, I13, "")</f>
        <v>SJS</v>
      </c>
      <c r="P13" s="64" t="str" cm="1">
        <f t="array" ref="P13">IF(SUMPRODUCT(--($AA$4:$AB$4=I13))&gt;0, I13, "")</f>
        <v/>
      </c>
      <c r="Q13" s="64" t="str" cm="1">
        <f t="array" ref="Q13">IF(SUMPRODUCT(--($AA$28:$AB$42=I13))&gt;0, I13, "")</f>
        <v>SJS</v>
      </c>
      <c r="R13" s="64" t="str" cm="1">
        <f t="array" ref="R13">IF(SUMPRODUCT(--($AA$43:$AB$50=I13))&gt;0, I13, "")</f>
        <v>SJS</v>
      </c>
      <c r="S13" s="64" t="str" cm="1">
        <f t="array" ref="S13">IF(SUMPRODUCT(--($AA$51:$AB$55=I13))&gt;0, I13, "")</f>
        <v/>
      </c>
      <c r="T13" s="72" cm="1">
        <f t="array" ref="T13">SUMPRODUCT(--(M13:S13&lt;&gt;""), --(ISTEXT(M13:S13)))</f>
        <v>4</v>
      </c>
      <c r="U13" s="2"/>
      <c r="V13" s="2">
        <v>7</v>
      </c>
      <c r="W13" s="3" t="s">
        <v>122</v>
      </c>
      <c r="X13" s="4">
        <v>45250</v>
      </c>
      <c r="Y13" s="5">
        <v>0.91666666666666663</v>
      </c>
      <c r="Z13" s="5">
        <v>0.79166666666666663</v>
      </c>
      <c r="AA13" s="38" t="s">
        <v>23</v>
      </c>
      <c r="AB13" s="38" t="s">
        <v>28</v>
      </c>
      <c r="AC13" cm="1">
        <f t="array" ref="AC13">SUMPRODUCT(--($AA$7:$AB$39="CHI"), --(ISTEXT($AA$7:$AB$39)))</f>
        <v>2</v>
      </c>
      <c r="AD13" cm="1">
        <f t="array" ref="AD13">SUMPRODUCT(--($AA$7:$AB$55="CHI"), --(ISTEXT($AA$7:$AB$55)))</f>
        <v>3</v>
      </c>
      <c r="AE13" t="s">
        <v>6</v>
      </c>
      <c r="AF13" t="s">
        <v>87</v>
      </c>
      <c r="AG13" s="2">
        <f>SUM('Week 1 '!AC13+'Week 2'!AC13+'Week 3'!AC13+'Week 4'!AD13+'Week 5'!AD13+'Week 6'!AD13+'Week 7'!AD13)</f>
        <v>19</v>
      </c>
    </row>
    <row r="14" spans="8:34" ht="16.05" customHeight="1" x14ac:dyDescent="0.3">
      <c r="I14" s="65" t="s">
        <v>28</v>
      </c>
      <c r="J14" s="65" t="s">
        <v>77</v>
      </c>
      <c r="K14" s="31"/>
      <c r="L14" s="31"/>
      <c r="M14" s="64" t="str" cm="1">
        <f t="array" ref="M14">IF(SUMPRODUCT(--($AA$7:$AC$13=I14))&gt;0, I14, "")</f>
        <v>VAN</v>
      </c>
      <c r="N14" s="64" t="str" cm="1">
        <f t="array" ref="N14">IF(SUMPRODUCT(--($AA$6:$AB$6=I14))&gt;0, I14, "")</f>
        <v/>
      </c>
      <c r="O14" s="64" t="str" cm="1">
        <f t="array" ref="O14">IF(SUMPRODUCT(--($AA$14:$AB$27=I14))&gt;0, I14, "")</f>
        <v>VAN</v>
      </c>
      <c r="P14" s="64" t="str" cm="1">
        <f t="array" ref="P14">IF(SUMPRODUCT(--($AA$4:$AB$4=I14))&gt;0, I14, "")</f>
        <v/>
      </c>
      <c r="Q14" s="64" t="str" cm="1">
        <f t="array" ref="Q14">IF(SUMPRODUCT(--($AA$28:$AB$42=I14))&gt;0, I14, "")</f>
        <v>VAN</v>
      </c>
      <c r="R14" s="64" t="str" cm="1">
        <f t="array" ref="R14">IF(SUMPRODUCT(--($AA$43:$AB$50=I14))&gt;0, I14, "")</f>
        <v>VAN</v>
      </c>
      <c r="S14" s="64" t="str" cm="1">
        <f t="array" ref="S14">IF(SUMPRODUCT(--($AA$51:$AB$55=I14))&gt;0, I14, "")</f>
        <v/>
      </c>
      <c r="T14" s="72" cm="1">
        <f t="array" ref="T14">SUMPRODUCT(--(M14:S14&lt;&gt;""), --(ISTEXT(M14:S14)))</f>
        <v>4</v>
      </c>
      <c r="U14" s="2"/>
      <c r="V14" s="2">
        <v>8</v>
      </c>
      <c r="W14" s="3" t="s">
        <v>117</v>
      </c>
      <c r="X14" s="4">
        <v>45252</v>
      </c>
      <c r="Y14" s="5">
        <v>0.79166666666666663</v>
      </c>
      <c r="Z14" s="5">
        <v>0.79166666666666663</v>
      </c>
      <c r="AA14" s="29" t="s">
        <v>11</v>
      </c>
      <c r="AB14" s="29" t="s">
        <v>5</v>
      </c>
      <c r="AC14" cm="1">
        <f t="array" ref="AC14">SUMPRODUCT(--($AA$7:$AB$39="COL"), --(ISTEXT($AA$7:$AB$39)))</f>
        <v>2</v>
      </c>
      <c r="AD14" cm="1">
        <f t="array" ref="AD14">SUMPRODUCT(--($AA$7:$AB$55="COL"), --(ISTEXT($AA$7:$AB$55)))</f>
        <v>4</v>
      </c>
      <c r="AE14" t="s">
        <v>7</v>
      </c>
      <c r="AF14" t="s">
        <v>88</v>
      </c>
      <c r="AG14" s="2">
        <f>SUM('Week 1 '!AC14+'Week 2'!AC14+'Week 3'!AC14+'Week 4'!AD14+'Week 5'!AD14+'Week 6'!AD14+'Week 7'!AD14)</f>
        <v>20</v>
      </c>
    </row>
    <row r="15" spans="8:34" ht="16.05" customHeight="1" x14ac:dyDescent="0.3">
      <c r="I15" s="65" t="s">
        <v>31</v>
      </c>
      <c r="J15" s="65" t="s">
        <v>77</v>
      </c>
      <c r="K15" s="31"/>
      <c r="L15" s="31"/>
      <c r="M15" s="64" t="str" cm="1">
        <f t="array" ref="M15">IF(SUMPRODUCT(--($AA$7:$AC$13=I15))&gt;0, I15, "")</f>
        <v/>
      </c>
      <c r="N15" s="64" t="str" cm="1">
        <f t="array" ref="N15">IF(SUMPRODUCT(--($AA$6:$AB$6=I15))&gt;0, I15, "")</f>
        <v/>
      </c>
      <c r="O15" s="64" t="str" cm="1">
        <f t="array" ref="O15">IF(SUMPRODUCT(--($AA$14:$AB$27=I15))&gt;0, I15, "")</f>
        <v>WPG</v>
      </c>
      <c r="P15" s="64" t="str" cm="1">
        <f t="array" ref="P15">IF(SUMPRODUCT(--($AA$4:$AB$4=I15))&gt;0, I15, "")</f>
        <v/>
      </c>
      <c r="Q15" s="64" t="str" cm="1">
        <f t="array" ref="Q15">IF(SUMPRODUCT(--($AA$28:$AB$42=I15))&gt;0, I15, "")</f>
        <v>WPG</v>
      </c>
      <c r="R15" s="64" t="str" cm="1">
        <f t="array" ref="R15">IF(SUMPRODUCT(--($AA$43:$AB$50=I15))&gt;0, I15, "")</f>
        <v/>
      </c>
      <c r="S15" s="64" t="str" cm="1">
        <f t="array" ref="S15">IF(SUMPRODUCT(--($AA$51:$AB$55=I15))&gt;0, I15, "")</f>
        <v>WPG</v>
      </c>
      <c r="T15" s="72" cm="1">
        <f t="array" ref="T15">SUMPRODUCT(--(M15:S15&lt;&gt;""), --(ISTEXT(M15:S15)))</f>
        <v>3</v>
      </c>
      <c r="U15" s="2"/>
      <c r="V15" s="2">
        <v>9</v>
      </c>
      <c r="W15" s="3" t="s">
        <v>117</v>
      </c>
      <c r="X15" s="4">
        <v>45252</v>
      </c>
      <c r="Y15" s="5">
        <v>0.79166666666666663</v>
      </c>
      <c r="Z15" s="5">
        <v>0.79166666666666663</v>
      </c>
      <c r="AA15" s="29" t="s">
        <v>6</v>
      </c>
      <c r="AB15" s="29" t="s">
        <v>8</v>
      </c>
      <c r="AC15" cm="1">
        <f t="array" ref="AC15">SUMPRODUCT(--($AA$7:$AB$39="CBJ"), --(ISTEXT($AA$7:$AB$39)))</f>
        <v>2</v>
      </c>
      <c r="AD15" cm="1">
        <f t="array" ref="AD15">SUMPRODUCT(--($AA$7:$AB$55="CBJ"), --(ISTEXT($AA$7:$AB$55)))</f>
        <v>3</v>
      </c>
      <c r="AE15" t="s">
        <v>8</v>
      </c>
      <c r="AF15" t="s">
        <v>89</v>
      </c>
      <c r="AG15" s="2">
        <f>SUM('Week 1 '!AC15+'Week 2'!AC15+'Week 3'!AC15+'Week 4'!AD15+'Week 5'!AD15+'Week 6'!AD15+'Week 7'!AD15)</f>
        <v>22</v>
      </c>
    </row>
    <row r="16" spans="8:34" ht="16.05" customHeight="1" x14ac:dyDescent="0.3">
      <c r="I16" s="65" t="s">
        <v>20</v>
      </c>
      <c r="J16" s="65" t="s">
        <v>77</v>
      </c>
      <c r="K16" s="31"/>
      <c r="L16" s="31"/>
      <c r="M16" s="64" t="str" cm="1">
        <f t="array" ref="M16">IF(SUMPRODUCT(--($AA$7:$AC$13=I16))&gt;0, I16, "")</f>
        <v/>
      </c>
      <c r="N16" s="64" t="str" cm="1">
        <f t="array" ref="N16">IF(SUMPRODUCT(--($AA$6:$AB$6=I16))&gt;0, I16, "")</f>
        <v/>
      </c>
      <c r="O16" s="64" t="str" cm="1">
        <f t="array" ref="O16">IF(SUMPRODUCT(--($AA$14:$AB$27=I16))&gt;0, I16, "")</f>
        <v/>
      </c>
      <c r="P16" s="64" t="str" cm="1">
        <f t="array" ref="P16">IF(SUMPRODUCT(--($AA$4:$AB$4=I16))&gt;0, I16, "")</f>
        <v/>
      </c>
      <c r="Q16" s="64" t="str" cm="1">
        <f t="array" ref="Q16">IF(SUMPRODUCT(--($AA$28:$AB$42=I16))&gt;0, I16, "")</f>
        <v>OTT</v>
      </c>
      <c r="R16" s="64" t="str" cm="1">
        <f t="array" ref="R16">IF(SUMPRODUCT(--($AA$43:$AB$50=I16))&gt;0, I16, "")</f>
        <v/>
      </c>
      <c r="S16" s="64" t="str" cm="1">
        <f t="array" ref="S16">IF(SUMPRODUCT(--($AA$51:$AB$55=I16))&gt;0, I16, "")</f>
        <v/>
      </c>
      <c r="T16" s="72" cm="1">
        <f t="array" ref="T16">SUMPRODUCT(--(M16:S16&lt;&gt;""), --(ISTEXT(M16:S16)))</f>
        <v>1</v>
      </c>
      <c r="U16" s="2"/>
      <c r="V16" s="2">
        <v>10</v>
      </c>
      <c r="W16" s="3" t="s">
        <v>117</v>
      </c>
      <c r="X16" s="4">
        <v>45252</v>
      </c>
      <c r="Y16" s="5">
        <v>0.79166666666666663</v>
      </c>
      <c r="Z16" s="5">
        <v>0.79166666666666663</v>
      </c>
      <c r="AA16" s="29" t="s">
        <v>17</v>
      </c>
      <c r="AB16" s="29" t="s">
        <v>10</v>
      </c>
      <c r="AC16" cm="1">
        <f t="array" ref="AC16">SUMPRODUCT(--($AA$7:$AB$39="DAL"), --(ISTEXT($AA$7:$AB$39)))</f>
        <v>2</v>
      </c>
      <c r="AD16" cm="1">
        <f t="array" ref="AD16">SUMPRODUCT(--($AA$7:$AB$55="DAL"), --(ISTEXT($AA$7:$AB$55)))</f>
        <v>3</v>
      </c>
      <c r="AE16" t="s">
        <v>9</v>
      </c>
      <c r="AF16" t="s">
        <v>90</v>
      </c>
      <c r="AG16" s="2">
        <f>SUM('Week 1 '!AC16+'Week 2'!AC16+'Week 3'!AC16+'Week 4'!AD16+'Week 5'!AD16+'Week 6'!AD16+'Week 7'!AD16)</f>
        <v>19</v>
      </c>
    </row>
    <row r="17" spans="9:33" ht="16.05" customHeight="1" x14ac:dyDescent="0.3">
      <c r="I17" s="65" t="s">
        <v>14</v>
      </c>
      <c r="J17" s="65" t="s">
        <v>78</v>
      </c>
      <c r="K17" s="31"/>
      <c r="L17" s="31"/>
      <c r="M17" s="64" t="str" cm="1">
        <f t="array" ref="M17">IF(SUMPRODUCT(--($AA$7:$AC$13=I17))&gt;0, I17, "")</f>
        <v/>
      </c>
      <c r="N17" s="64" t="str" cm="1">
        <f t="array" ref="N17">IF(SUMPRODUCT(--($AA$6:$AB$6=I17))&gt;0, I17, "")</f>
        <v/>
      </c>
      <c r="O17" s="64" t="str" cm="1">
        <f t="array" ref="O17">IF(SUMPRODUCT(--($AA$14:$AB$27=I17))&gt;0, I17, "")</f>
        <v/>
      </c>
      <c r="P17" s="64" t="str" cm="1">
        <f t="array" ref="P17">IF(SUMPRODUCT(--($AA$4:$AB$4=I17))&gt;0, I17, "")</f>
        <v/>
      </c>
      <c r="Q17" s="64" t="str" cm="1">
        <f t="array" ref="Q17">IF(SUMPRODUCT(--($AA$28:$AB$42=I17))&gt;0, I17, "")</f>
        <v>MIN</v>
      </c>
      <c r="R17" s="64" t="str" cm="1">
        <f t="array" ref="R17">IF(SUMPRODUCT(--($AA$43:$AB$50=I17))&gt;0, I17, "")</f>
        <v/>
      </c>
      <c r="S17" s="64" t="str" cm="1">
        <f t="array" ref="S17">IF(SUMPRODUCT(--($AA$51:$AB$55=I17))&gt;0, I17, "")</f>
        <v>MIN</v>
      </c>
      <c r="T17" s="72" cm="1">
        <f t="array" ref="T17">SUMPRODUCT(--(M17:S17&lt;&gt;""), --(ISTEXT(M17:S17)))</f>
        <v>2</v>
      </c>
      <c r="U17" s="2"/>
      <c r="V17" s="2">
        <v>11</v>
      </c>
      <c r="W17" s="3" t="s">
        <v>117</v>
      </c>
      <c r="X17" s="4">
        <v>45252</v>
      </c>
      <c r="Y17" s="5">
        <v>0.79166666666666663</v>
      </c>
      <c r="Z17" s="5">
        <v>0.79166666666666663</v>
      </c>
      <c r="AA17" s="29" t="s">
        <v>2</v>
      </c>
      <c r="AB17" s="29" t="s">
        <v>12</v>
      </c>
      <c r="AC17" cm="1">
        <f t="array" ref="AC17">SUMPRODUCT(--($AA$7:$AB$39="DET"), --(ISTEXT($AA$7:$AB$39)))</f>
        <v>2</v>
      </c>
      <c r="AD17" cm="1">
        <f t="array" ref="AD17">SUMPRODUCT(--($AA$7:$AB$55="DET"), --(ISTEXT($AA$7:$AB$55)))</f>
        <v>3</v>
      </c>
      <c r="AE17" t="s">
        <v>10</v>
      </c>
      <c r="AF17" t="s">
        <v>101</v>
      </c>
      <c r="AG17" s="2">
        <f>SUM('Week 1 '!AC17+'Week 2'!AC17+'Week 3'!AC17+'Week 4'!AD17+'Week 5'!AD17+'Week 6'!AD17+'Week 7'!AD17)</f>
        <v>20</v>
      </c>
    </row>
    <row r="18" spans="9:33" ht="16.05" customHeight="1" x14ac:dyDescent="0.3">
      <c r="I18" s="65" t="s">
        <v>29</v>
      </c>
      <c r="J18" s="65" t="s">
        <v>78</v>
      </c>
      <c r="K18" s="31"/>
      <c r="L18" s="31"/>
      <c r="M18" s="64" t="str" cm="1">
        <f t="array" ref="M18">IF(SUMPRODUCT(--($AA$7:$AC$13=I18))&gt;0, I18, "")</f>
        <v/>
      </c>
      <c r="N18" s="64" t="str" cm="1">
        <f t="array" ref="N18">IF(SUMPRODUCT(--($AA$6:$AB$6=I18))&gt;0, I18, "")</f>
        <v/>
      </c>
      <c r="O18" s="64" t="str" cm="1">
        <f t="array" ref="O18">IF(SUMPRODUCT(--($AA$14:$AB$27=I18))&gt;0, I18, "")</f>
        <v>VGK</v>
      </c>
      <c r="P18" s="64" t="str" cm="1">
        <f t="array" ref="P18">IF(SUMPRODUCT(--($AA$4:$AB$4=I18))&gt;0, I18, "")</f>
        <v/>
      </c>
      <c r="Q18" s="64" t="str" cm="1">
        <f t="array" ref="Q18">IF(SUMPRODUCT(--($AA$28:$AB$42=I18))&gt;0, I18, "")</f>
        <v/>
      </c>
      <c r="R18" s="64" t="str" cm="1">
        <f t="array" ref="R18">IF(SUMPRODUCT(--($AA$43:$AB$50=I18))&gt;0, I18, "")</f>
        <v>VGK</v>
      </c>
      <c r="S18" s="64" t="str" cm="1">
        <f t="array" ref="S18">IF(SUMPRODUCT(--($AA$51:$AB$55=I18))&gt;0, I18, "")</f>
        <v/>
      </c>
      <c r="T18" s="72" cm="1">
        <f t="array" ref="T18">SUMPRODUCT(--(M18:S18&lt;&gt;""), --(ISTEXT(M18:S18)))</f>
        <v>2</v>
      </c>
      <c r="U18" s="2"/>
      <c r="V18" s="2">
        <v>12</v>
      </c>
      <c r="W18" s="3" t="s">
        <v>117</v>
      </c>
      <c r="X18" s="4">
        <v>45252</v>
      </c>
      <c r="Y18" s="5">
        <v>0.79166666666666663</v>
      </c>
      <c r="Z18" s="5">
        <v>0.79166666666666663</v>
      </c>
      <c r="AA18" s="29" t="s">
        <v>19</v>
      </c>
      <c r="AB18" s="29" t="s">
        <v>22</v>
      </c>
      <c r="AC18" cm="1">
        <f t="array" ref="AC18">SUMPRODUCT(--($AA$7:$AB$39="EDM"), --(ISTEXT($AA$7:$AB$39)))</f>
        <v>3</v>
      </c>
      <c r="AD18" cm="1">
        <f t="array" ref="AD18">SUMPRODUCT(--($AA$7:$AB$55="EDM"), --(ISTEXT($AA$7:$AB$55)))</f>
        <v>4</v>
      </c>
      <c r="AE18" t="s">
        <v>11</v>
      </c>
      <c r="AF18" t="s">
        <v>91</v>
      </c>
      <c r="AG18" s="2">
        <f>SUM('Week 1 '!AC18+'Week 2'!AC18+'Week 3'!AC18+'Week 4'!AD18+'Week 5'!AD18+'Week 6'!AD18+'Week 7'!AD18)</f>
        <v>20</v>
      </c>
    </row>
    <row r="19" spans="9:33" ht="16.05" customHeight="1" x14ac:dyDescent="0.3">
      <c r="I19" s="65" t="s">
        <v>30</v>
      </c>
      <c r="J19" s="65" t="s">
        <v>79</v>
      </c>
      <c r="K19" s="31"/>
      <c r="L19" s="31"/>
      <c r="M19" s="64" t="str" cm="1">
        <f t="array" ref="M19">IF(SUMPRODUCT(--($AA$7:$AC$13=I19))&gt;0, I19, "")</f>
        <v/>
      </c>
      <c r="N19" s="64" t="str" cm="1">
        <f t="array" ref="N19">IF(SUMPRODUCT(--($AA$6:$AB$6=I19))&gt;0, I19, "")</f>
        <v/>
      </c>
      <c r="O19" s="64" t="str" cm="1">
        <f t="array" ref="O19">IF(SUMPRODUCT(--($AA$14:$AB$27=I19))&gt;0, I19, "")</f>
        <v>WSH</v>
      </c>
      <c r="P19" s="64" t="str" cm="1">
        <f t="array" ref="P19">IF(SUMPRODUCT(--($AA$4:$AB$4=I19))&gt;0, I19, "")</f>
        <v/>
      </c>
      <c r="Q19" s="64" t="str" cm="1">
        <f t="array" ref="Q19">IF(SUMPRODUCT(--($AA$28:$AB$42=I19))&gt;0, I19, "")</f>
        <v>WSH</v>
      </c>
      <c r="R19" s="64" t="str" cm="1">
        <f t="array" ref="R19">IF(SUMPRODUCT(--($AA$43:$AB$50=I19))&gt;0, I19, "")</f>
        <v/>
      </c>
      <c r="S19" s="64" t="str" cm="1">
        <f t="array" ref="S19">IF(SUMPRODUCT(--($AA$51:$AB$55=I19))&gt;0, I19, "")</f>
        <v/>
      </c>
      <c r="T19" s="72" cm="1">
        <f t="array" ref="T19">SUMPRODUCT(--(M19:S19&lt;&gt;""), --(ISTEXT(M19:S19)))</f>
        <v>2</v>
      </c>
      <c r="U19" s="2"/>
      <c r="V19" s="2">
        <v>13</v>
      </c>
      <c r="W19" s="3" t="s">
        <v>117</v>
      </c>
      <c r="X19" s="4">
        <v>45252</v>
      </c>
      <c r="Y19" s="5">
        <v>0.79166666666666663</v>
      </c>
      <c r="Z19" s="5">
        <v>0.79166666666666663</v>
      </c>
      <c r="AA19" s="29" t="s">
        <v>31</v>
      </c>
      <c r="AB19" s="29" t="s">
        <v>26</v>
      </c>
      <c r="AC19" cm="1">
        <f t="array" ref="AC19">SUMPRODUCT(--($AA$7:$AB$39="FLA"), --(ISTEXT($AA$7:$AB$39)))</f>
        <v>3</v>
      </c>
      <c r="AD19" cm="1">
        <f t="array" ref="AD19">SUMPRODUCT(--($AA$7:$AB$55="FLA"), --(ISTEXT($AA$7:$AB$55)))</f>
        <v>3</v>
      </c>
      <c r="AE19" t="s">
        <v>12</v>
      </c>
      <c r="AF19" t="s">
        <v>92</v>
      </c>
      <c r="AG19" s="2">
        <f>SUM('Week 1 '!AC19+'Week 2'!AC19+'Week 3'!AC19+'Week 4'!AD19+'Week 5'!AD19+'Week 6'!AD19+'Week 7'!AD19)</f>
        <v>21</v>
      </c>
    </row>
    <row r="20" spans="9:33" ht="16.05" customHeight="1" thickBot="1" x14ac:dyDescent="0.35">
      <c r="I20" s="65" t="s">
        <v>27</v>
      </c>
      <c r="J20" s="65" t="s">
        <v>79</v>
      </c>
      <c r="K20" s="31"/>
      <c r="L20" s="31"/>
      <c r="M20" s="80" t="str" cm="1">
        <f t="array" ref="M20">IF(SUMPRODUCT(--($AA$7:$AC$13=I20))&gt;0, I20, "")</f>
        <v/>
      </c>
      <c r="N20" s="80" t="str" cm="1">
        <f t="array" ref="N20">IF(SUMPRODUCT(--($AA$6:$AB$6=I20))&gt;0, I20, "")</f>
        <v/>
      </c>
      <c r="O20" s="80" t="str" cm="1">
        <f t="array" ref="O20">IF(SUMPRODUCT(--($AA$14:$AB$27=I20))&gt;0, I20, "")</f>
        <v/>
      </c>
      <c r="P20" s="80" t="str" cm="1">
        <f t="array" ref="P20">IF(SUMPRODUCT(--($AA$4:$AB$4=I20))&gt;0, I20, "")</f>
        <v/>
      </c>
      <c r="Q20" s="80" t="str" cm="1">
        <f t="array" ref="Q20">IF(SUMPRODUCT(--($AA$28:$AB$42=I20))&gt;0, I20, "")</f>
        <v>TOR</v>
      </c>
      <c r="R20" s="80" t="str" cm="1">
        <f t="array" ref="R20">IF(SUMPRODUCT(--($AA$43:$AB$50=I20))&gt;0, I20, "")</f>
        <v>TOR</v>
      </c>
      <c r="S20" s="80" t="str" cm="1">
        <f t="array" ref="S20">IF(SUMPRODUCT(--($AA$51:$AB$55=I20))&gt;0, I20, "")</f>
        <v/>
      </c>
      <c r="T20" s="73" cm="1">
        <f t="array" ref="T20">SUMPRODUCT(--(M20:S20&lt;&gt;""), --(ISTEXT(M20:S20)))</f>
        <v>2</v>
      </c>
      <c r="U20" s="2"/>
      <c r="V20" s="2">
        <v>14</v>
      </c>
      <c r="W20" s="3" t="s">
        <v>117</v>
      </c>
      <c r="X20" s="4">
        <v>45252</v>
      </c>
      <c r="Y20" s="5">
        <v>0.79166666666666663</v>
      </c>
      <c r="Z20" s="5">
        <v>0.79166666666666663</v>
      </c>
      <c r="AA20" s="29" t="s">
        <v>3</v>
      </c>
      <c r="AB20" s="29" t="s">
        <v>30</v>
      </c>
      <c r="AC20" cm="1">
        <f t="array" ref="AC20">SUMPRODUCT(--($AA$7:$AB$39="LAK"), --(ISTEXT($AA$7:$AB$39)))</f>
        <v>2</v>
      </c>
      <c r="AD20" cm="1">
        <f t="array" ref="AD20">SUMPRODUCT(--($AA$7:$AB$55="LAK"), --(ISTEXT($AA$7:$AB$55)))</f>
        <v>3</v>
      </c>
      <c r="AE20" t="s">
        <v>13</v>
      </c>
      <c r="AF20" t="s">
        <v>93</v>
      </c>
      <c r="AG20" s="2">
        <f>SUM('Week 1 '!AC20+'Week 2'!AC20+'Week 3'!AC20+'Week 4'!AD20+'Week 5'!AD20+'Week 6'!AD20+'Week 7'!AD20)</f>
        <v>19</v>
      </c>
    </row>
    <row r="21" spans="9:33" ht="16.05" customHeight="1" x14ac:dyDescent="0.3">
      <c r="I21" s="65" t="s">
        <v>3</v>
      </c>
      <c r="J21" s="63" t="s">
        <v>79</v>
      </c>
      <c r="K21" s="31"/>
      <c r="L21" s="31"/>
      <c r="M21" s="81" t="str" cm="1">
        <f t="array" ref="M21">IF(SUMPRODUCT(--($AA$7:$AC$13=I21))&gt;0, I21, "")</f>
        <v/>
      </c>
      <c r="N21" s="81" t="str" cm="1">
        <f t="array" ref="N21">IF(SUMPRODUCT(--($AA$6:$AB$6=I21))&gt;0, I21, "")</f>
        <v/>
      </c>
      <c r="O21" s="81" t="str" cm="1">
        <f t="array" ref="O21">IF(SUMPRODUCT(--($AA$14:$AB$27=I21))&gt;0, I21, "")</f>
        <v>BUF</v>
      </c>
      <c r="P21" s="81" t="str" cm="1">
        <f t="array" ref="P21">IF(SUMPRODUCT(--($AA$4:$AB$4=I21))&gt;0, I21, "")</f>
        <v/>
      </c>
      <c r="Q21" s="81" t="str" cm="1">
        <f t="array" ref="Q21">IF(SUMPRODUCT(--($AA$28:$AB$42=I21))&gt;0, I21, "")</f>
        <v>BUF</v>
      </c>
      <c r="R21" s="81" t="str" cm="1">
        <f t="array" ref="R21">IF(SUMPRODUCT(--($AA$43:$AB$50=I21))&gt;0, I21, "")</f>
        <v>BUF</v>
      </c>
      <c r="S21" s="81" t="str" cm="1">
        <f t="array" ref="S21">IF(SUMPRODUCT(--($AA$51:$AB$55=I21))&gt;0, I21, "")</f>
        <v/>
      </c>
      <c r="T21" s="52" cm="1">
        <f t="array" ref="T21">SUMPRODUCT(--(M21:S21&lt;&gt;""), --(ISTEXT(M21:S21)))</f>
        <v>3</v>
      </c>
      <c r="U21" s="2"/>
      <c r="V21" s="2">
        <v>15</v>
      </c>
      <c r="W21" s="3" t="s">
        <v>117</v>
      </c>
      <c r="X21" s="4">
        <v>45252</v>
      </c>
      <c r="Y21" s="5">
        <v>0.8125</v>
      </c>
      <c r="Z21" s="5">
        <v>0.8125</v>
      </c>
      <c r="AA21" s="29" t="s">
        <v>21</v>
      </c>
      <c r="AB21" s="29" t="s">
        <v>18</v>
      </c>
      <c r="AC21" cm="1">
        <f t="array" ref="AC21">SUMPRODUCT(--($AA$7:$AB$39="MIN"), --(ISTEXT($AA$7:$AB$39)))</f>
        <v>0</v>
      </c>
      <c r="AD21" cm="1">
        <f t="array" ref="AD21">SUMPRODUCT(--($AA$7:$AB$55="MIN"), --(ISTEXT($AA$7:$AB$55)))</f>
        <v>2</v>
      </c>
      <c r="AE21" t="s">
        <v>14</v>
      </c>
      <c r="AF21" t="s">
        <v>94</v>
      </c>
      <c r="AG21" s="2">
        <f>SUM('Week 1 '!AC21+'Week 2'!AC21+'Week 3'!AC21+'Week 4'!AD21+'Week 5'!AD21+'Week 6'!AD21+'Week 7'!AD21)</f>
        <v>20</v>
      </c>
    </row>
    <row r="22" spans="9:33" ht="16.05" customHeight="1" x14ac:dyDescent="0.3">
      <c r="I22" s="65" t="s">
        <v>5</v>
      </c>
      <c r="J22" s="63" t="s">
        <v>79</v>
      </c>
      <c r="K22" s="31"/>
      <c r="L22" s="31"/>
      <c r="M22" s="82" t="str" cm="1">
        <f t="array" ref="M22">IF(SUMPRODUCT(--($AA$7:$AC$13=I22))&gt;0, I22, "")</f>
        <v/>
      </c>
      <c r="N22" s="82" t="str" cm="1">
        <f t="array" ref="N22">IF(SUMPRODUCT(--($AA$6:$AB$6=I22))&gt;0, I22, "")</f>
        <v/>
      </c>
      <c r="O22" s="82" t="str" cm="1">
        <f t="array" ref="O22">IF(SUMPRODUCT(--($AA$14:$AB$27=I22))&gt;0, I22, "")</f>
        <v>CAR</v>
      </c>
      <c r="P22" s="82" t="str" cm="1">
        <f t="array" ref="P22">IF(SUMPRODUCT(--($AA$4:$AB$4=I22))&gt;0, I22, "")</f>
        <v/>
      </c>
      <c r="Q22" s="82" t="str" cm="1">
        <f t="array" ref="Q22">IF(SUMPRODUCT(--($AA$28:$AB$42=I22))&gt;0, I22, "")</f>
        <v>CAR</v>
      </c>
      <c r="R22" s="82" t="str" cm="1">
        <f t="array" ref="R22">IF(SUMPRODUCT(--($AA$43:$AB$50=I22))&gt;0, I22, "")</f>
        <v/>
      </c>
      <c r="S22" s="82" t="str" cm="1">
        <f t="array" ref="S22">IF(SUMPRODUCT(--($AA$51:$AB$55=I22))&gt;0, I22, "")</f>
        <v>CAR</v>
      </c>
      <c r="T22" s="52" cm="1">
        <f t="array" ref="T22">SUMPRODUCT(--(M22:S22&lt;&gt;""), --(ISTEXT(M22:S22)))</f>
        <v>3</v>
      </c>
      <c r="U22" s="2"/>
      <c r="V22" s="2">
        <v>16</v>
      </c>
      <c r="W22" s="3" t="s">
        <v>117</v>
      </c>
      <c r="X22" s="4">
        <v>45252</v>
      </c>
      <c r="Y22" s="5">
        <v>0.875</v>
      </c>
      <c r="Z22" s="5">
        <v>0.79166666666666663</v>
      </c>
      <c r="AA22" s="29" t="s">
        <v>25</v>
      </c>
      <c r="AB22" s="29" t="s">
        <v>1</v>
      </c>
      <c r="AC22" cm="1">
        <f t="array" ref="AC22">SUMPRODUCT(--($AA$7:$AB$39="MTL"), --(ISTEXT($AA$7:$AB$39)))</f>
        <v>2</v>
      </c>
      <c r="AD22" cm="1">
        <f t="array" ref="AD22">SUMPRODUCT(--($AA$7:$AB$55="MTL"), --(ISTEXT($AA$7:$AB$55)))</f>
        <v>3</v>
      </c>
      <c r="AE22" t="s">
        <v>15</v>
      </c>
      <c r="AF22" t="s">
        <v>95</v>
      </c>
      <c r="AG22" s="2">
        <f>SUM('Week 1 '!AC22+'Week 2'!AC22+'Week 3'!AC22+'Week 4'!AD22+'Week 5'!AD22+'Week 6'!AD22+'Week 7'!AD22)</f>
        <v>21</v>
      </c>
    </row>
    <row r="23" spans="9:33" ht="16.05" customHeight="1" x14ac:dyDescent="0.3">
      <c r="I23" s="65" t="s">
        <v>6</v>
      </c>
      <c r="J23" s="63" t="s">
        <v>80</v>
      </c>
      <c r="K23" s="31"/>
      <c r="L23" s="31"/>
      <c r="M23" s="82" t="str" cm="1">
        <f t="array" ref="M23">IF(SUMPRODUCT(--($AA$7:$AC$13=I23))&gt;0, I23, "")</f>
        <v/>
      </c>
      <c r="N23" s="82" t="str" cm="1">
        <f t="array" ref="N23">IF(SUMPRODUCT(--($AA$6:$AB$6=I23))&gt;0, I23, "")</f>
        <v/>
      </c>
      <c r="O23" s="82" t="str" cm="1">
        <f t="array" ref="O23">IF(SUMPRODUCT(--($AA$14:$AB$27=I23))&gt;0, I23, "")</f>
        <v>CHI</v>
      </c>
      <c r="P23" s="82" t="str" cm="1">
        <f t="array" ref="P23">IF(SUMPRODUCT(--($AA$4:$AB$4=I23))&gt;0, I23, "")</f>
        <v/>
      </c>
      <c r="Q23" s="82" t="str" cm="1">
        <f t="array" ref="Q23">IF(SUMPRODUCT(--($AA$28:$AB$42=I23))&gt;0, I23, "")</f>
        <v>CHI</v>
      </c>
      <c r="R23" s="82" t="str" cm="1">
        <f t="array" ref="R23">IF(SUMPRODUCT(--($AA$43:$AB$50=I23))&gt;0, I23, "")</f>
        <v/>
      </c>
      <c r="S23" s="82" t="str" cm="1">
        <f t="array" ref="S23">IF(SUMPRODUCT(--($AA$51:$AB$55=I23))&gt;0, I23, "")</f>
        <v>CHI</v>
      </c>
      <c r="T23" s="52" cm="1">
        <f t="array" ref="T23">SUMPRODUCT(--(M23:S23&lt;&gt;""), --(ISTEXT(M23:S23)))</f>
        <v>3</v>
      </c>
      <c r="U23" s="2"/>
      <c r="V23" s="2">
        <v>17</v>
      </c>
      <c r="W23" s="3" t="s">
        <v>117</v>
      </c>
      <c r="X23" s="4">
        <v>45252</v>
      </c>
      <c r="Y23" s="5">
        <v>0.875</v>
      </c>
      <c r="Z23" s="5">
        <v>0.83333333333333337</v>
      </c>
      <c r="AA23" s="29" t="s">
        <v>4</v>
      </c>
      <c r="AB23" s="29" t="s">
        <v>16</v>
      </c>
      <c r="AC23" cm="1">
        <f t="array" ref="AC23">SUMPRODUCT(--($AA$7:$AB$39="NSH"), --(ISTEXT($AA$7:$AB$39)))</f>
        <v>3</v>
      </c>
      <c r="AD23" cm="1">
        <f t="array" ref="AD23">SUMPRODUCT(--($AA$7:$AB$55="NSH"), --(ISTEXT($AA$7:$AB$55)))</f>
        <v>4</v>
      </c>
      <c r="AE23" t="s">
        <v>16</v>
      </c>
      <c r="AF23" t="s">
        <v>97</v>
      </c>
      <c r="AG23" s="2">
        <f>SUM('Week 1 '!AC23+'Week 2'!AC23+'Week 3'!AC23+'Week 4'!AD23+'Week 5'!AD23+'Week 6'!AD23+'Week 7'!AD23)</f>
        <v>20</v>
      </c>
    </row>
    <row r="24" spans="9:33" ht="16.05" customHeight="1" x14ac:dyDescent="0.3">
      <c r="I24" s="65" t="s">
        <v>8</v>
      </c>
      <c r="J24" s="63" t="s">
        <v>80</v>
      </c>
      <c r="K24" s="31"/>
      <c r="L24" s="31"/>
      <c r="M24" s="82" t="str" cm="1">
        <f t="array" ref="M24">IF(SUMPRODUCT(--($AA$7:$AC$13=I24))&gt;0, I24, "")</f>
        <v/>
      </c>
      <c r="N24" s="82" t="str" cm="1">
        <f t="array" ref="N24">IF(SUMPRODUCT(--($AA$6:$AB$6=I24))&gt;0, I24, "")</f>
        <v/>
      </c>
      <c r="O24" s="82" t="str" cm="1">
        <f t="array" ref="O24">IF(SUMPRODUCT(--($AA$14:$AB$27=I24))&gt;0, I24, "")</f>
        <v>CBJ</v>
      </c>
      <c r="P24" s="82" t="str" cm="1">
        <f t="array" ref="P24">IF(SUMPRODUCT(--($AA$4:$AB$4=I24))&gt;0, I24, "")</f>
        <v/>
      </c>
      <c r="Q24" s="82" t="str" cm="1">
        <f t="array" ref="Q24">IF(SUMPRODUCT(--($AA$28:$AB$42=I24))&gt;0, I24, "")</f>
        <v>CBJ</v>
      </c>
      <c r="R24" s="82" t="str" cm="1">
        <f t="array" ref="R24">IF(SUMPRODUCT(--($AA$43:$AB$50=I24))&gt;0, I24, "")</f>
        <v/>
      </c>
      <c r="S24" s="82" t="str" cm="1">
        <f t="array" ref="S24">IF(SUMPRODUCT(--($AA$51:$AB$55=I24))&gt;0, I24, "")</f>
        <v>CBJ</v>
      </c>
      <c r="T24" s="52" cm="1">
        <f t="array" ref="T24">SUMPRODUCT(--(M24:S24&lt;&gt;""), --(ISTEXT(M24:S24)))</f>
        <v>3</v>
      </c>
      <c r="U24" s="2"/>
      <c r="V24" s="2">
        <v>18</v>
      </c>
      <c r="W24" s="3" t="s">
        <v>117</v>
      </c>
      <c r="X24" s="4">
        <v>45252</v>
      </c>
      <c r="Y24" s="5">
        <v>0.89583333333333337</v>
      </c>
      <c r="Z24" s="5">
        <v>0.85416666666666663</v>
      </c>
      <c r="AA24" s="29" t="s">
        <v>29</v>
      </c>
      <c r="AB24" s="29" t="s">
        <v>9</v>
      </c>
      <c r="AC24" cm="1">
        <f t="array" ref="AC24">SUMPRODUCT(--($AA$7:$AB$39="NJD"), --(ISTEXT($AA$7:$AB$39)))</f>
        <v>2</v>
      </c>
      <c r="AD24" cm="1">
        <f t="array" ref="AD24">SUMPRODUCT(--($AA$7:$AB$55="NJD"), --(ISTEXT($AA$7:$AB$55)))</f>
        <v>3</v>
      </c>
      <c r="AE24" t="s">
        <v>17</v>
      </c>
      <c r="AF24" t="s">
        <v>96</v>
      </c>
      <c r="AG24" s="2">
        <f>SUM('Week 1 '!AC24+'Week 2'!AC24+'Week 3'!AC24+'Week 4'!AD24+'Week 5'!AD24+'Week 6'!AD24+'Week 7'!AD24)</f>
        <v>19</v>
      </c>
    </row>
    <row r="25" spans="9:33" ht="16.05" customHeight="1" x14ac:dyDescent="0.3">
      <c r="I25" s="65" t="s">
        <v>12</v>
      </c>
      <c r="J25" s="63" t="s">
        <v>80</v>
      </c>
      <c r="K25" s="31"/>
      <c r="L25" s="31"/>
      <c r="M25" s="82" t="str" cm="1">
        <f t="array" ref="M25">IF(SUMPRODUCT(--($AA$7:$AC$13=I25))&gt;0, I25, "")</f>
        <v>FLA</v>
      </c>
      <c r="N25" s="82" t="str" cm="1">
        <f t="array" ref="N25">IF(SUMPRODUCT(--($AA$6:$AB$6=I25))&gt;0, I25, "")</f>
        <v/>
      </c>
      <c r="O25" s="82" t="str" cm="1">
        <f t="array" ref="O25">IF(SUMPRODUCT(--($AA$14:$AB$27=I25))&gt;0, I25, "")</f>
        <v>FLA</v>
      </c>
      <c r="P25" s="82" t="str" cm="1">
        <f t="array" ref="P25">IF(SUMPRODUCT(--($AA$4:$AB$4=I25))&gt;0, I25, "")</f>
        <v/>
      </c>
      <c r="Q25" s="82" t="str" cm="1">
        <f t="array" ref="Q25">IF(SUMPRODUCT(--($AA$28:$AB$42=I25))&gt;0, I25, "")</f>
        <v>FLA</v>
      </c>
      <c r="R25" s="82" t="str" cm="1">
        <f t="array" ref="R25">IF(SUMPRODUCT(--($AA$43:$AB$50=I25))&gt;0, I25, "")</f>
        <v/>
      </c>
      <c r="S25" s="82" t="str" cm="1">
        <f t="array" ref="S25">IF(SUMPRODUCT(--($AA$51:$AB$55=I25))&gt;0, I25, "")</f>
        <v/>
      </c>
      <c r="T25" s="52" cm="1">
        <f t="array" ref="T25">SUMPRODUCT(--(M25:S25&lt;&gt;""), --(ISTEXT(M25:S25)))</f>
        <v>3</v>
      </c>
      <c r="U25" s="2"/>
      <c r="V25" s="2">
        <v>19</v>
      </c>
      <c r="W25" s="3" t="s">
        <v>117</v>
      </c>
      <c r="X25" s="4">
        <v>45252</v>
      </c>
      <c r="Y25" s="5">
        <v>0.91666666666666663</v>
      </c>
      <c r="Z25" s="5">
        <v>0.79166666666666663</v>
      </c>
      <c r="AA25" s="29" t="s">
        <v>15</v>
      </c>
      <c r="AB25" s="29" t="s">
        <v>0</v>
      </c>
      <c r="AC25" cm="1">
        <f t="array" ref="AC25">SUMPRODUCT(--($AA$7:$AB$39="NYI"), --(ISTEXT($AA$7:$AB$39)))</f>
        <v>2</v>
      </c>
      <c r="AD25" cm="1">
        <f t="array" ref="AD25">SUMPRODUCT(--($AA$7:$AB$55="NYI"), --(ISTEXT($AA$7:$AB$55)))</f>
        <v>3</v>
      </c>
      <c r="AE25" t="s">
        <v>18</v>
      </c>
      <c r="AF25" t="s">
        <v>98</v>
      </c>
      <c r="AG25" s="2">
        <f>SUM('Week 1 '!AC25+'Week 2'!AC25+'Week 3'!AC25+'Week 4'!AD25+'Week 5'!AD25+'Week 6'!AD25+'Week 7'!AD25)</f>
        <v>20</v>
      </c>
    </row>
    <row r="26" spans="9:33" ht="16.05" customHeight="1" thickBot="1" x14ac:dyDescent="0.35">
      <c r="I26" s="65" t="s">
        <v>13</v>
      </c>
      <c r="J26" s="63" t="s">
        <v>80</v>
      </c>
      <c r="K26" s="31"/>
      <c r="L26" s="31"/>
      <c r="M26" s="82" t="str" cm="1">
        <f t="array" ref="M26">IF(SUMPRODUCT(--($AA$7:$AC$13=I26))&gt;0, I26, "")</f>
        <v>LAK</v>
      </c>
      <c r="N26" s="82" t="str" cm="1">
        <f t="array" ref="N26">IF(SUMPRODUCT(--($AA$6:$AB$6=I26))&gt;0, I26, "")</f>
        <v/>
      </c>
      <c r="O26" s="82" t="str" cm="1">
        <f t="array" ref="O26">IF(SUMPRODUCT(--($AA$14:$AB$27=I26))&gt;0, I26, "")</f>
        <v/>
      </c>
      <c r="P26" s="82" t="str" cm="1">
        <f t="array" ref="P26">IF(SUMPRODUCT(--($AA$4:$AB$4=I26))&gt;0, I26, "")</f>
        <v/>
      </c>
      <c r="Q26" s="82" t="str" cm="1">
        <f t="array" ref="Q26">IF(SUMPRODUCT(--($AA$28:$AB$42=I26))&gt;0, I26, "")</f>
        <v>LAK</v>
      </c>
      <c r="R26" s="82" t="str" cm="1">
        <f t="array" ref="R26">IF(SUMPRODUCT(--($AA$43:$AB$50=I26))&gt;0, I26, "")</f>
        <v>LAK</v>
      </c>
      <c r="S26" s="82" t="str" cm="1">
        <f t="array" ref="S26">IF(SUMPRODUCT(--($AA$51:$AB$55=I26))&gt;0, I26, "")</f>
        <v/>
      </c>
      <c r="T26" s="52" cm="1">
        <f t="array" ref="T26">SUMPRODUCT(--(M26:S26&lt;&gt;""), --(ISTEXT(M26:S26)))</f>
        <v>3</v>
      </c>
      <c r="U26" s="2"/>
      <c r="V26" s="2">
        <v>20</v>
      </c>
      <c r="W26" s="3" t="s">
        <v>117</v>
      </c>
      <c r="X26" s="4">
        <v>45252</v>
      </c>
      <c r="Y26" s="5">
        <v>0.91666666666666663</v>
      </c>
      <c r="Z26" s="5">
        <v>0.83333333333333337</v>
      </c>
      <c r="AA26" s="29" t="s">
        <v>28</v>
      </c>
      <c r="AB26" s="29" t="s">
        <v>7</v>
      </c>
      <c r="AC26" cm="1">
        <f t="array" ref="AC26">SUMPRODUCT(--($AA$7:$AB$39="NYR"), --(ISTEXT($AA$7:$AB$39)))</f>
        <v>3</v>
      </c>
      <c r="AD26" cm="1">
        <f t="array" ref="AD26">SUMPRODUCT(--($AA$7:$AB$55="NYR"), --(ISTEXT($AA$7:$AB$55)))</f>
        <v>4</v>
      </c>
      <c r="AE26" t="s">
        <v>19</v>
      </c>
      <c r="AF26" t="s">
        <v>99</v>
      </c>
      <c r="AG26" s="2">
        <f>SUM('Week 1 '!AC26+'Week 2'!AC26+'Week 3'!AC26+'Week 4'!AD26+'Week 5'!AD26+'Week 6'!AD26+'Week 7'!AD26)</f>
        <v>19</v>
      </c>
    </row>
    <row r="27" spans="9:33" ht="16.05" customHeight="1" thickBot="1" x14ac:dyDescent="0.35">
      <c r="I27" s="65" t="s">
        <v>18</v>
      </c>
      <c r="J27" s="63" t="s">
        <v>114</v>
      </c>
      <c r="K27" s="31"/>
      <c r="L27" s="31"/>
      <c r="M27" s="82" t="str" cm="1">
        <f t="array" ref="M27">IF(SUMPRODUCT(--($AA$7:$AC$13=I27))&gt;0, I27, "")</f>
        <v/>
      </c>
      <c r="N27" s="82" t="str" cm="1">
        <f t="array" ref="N27">IF(SUMPRODUCT(--($AA$6:$AB$6=I27))&gt;0, I27, "")</f>
        <v/>
      </c>
      <c r="O27" s="82" t="str" cm="1">
        <f t="array" ref="O27">IF(SUMPRODUCT(--($AA$14:$AB$27=I27))&gt;0, I27, "")</f>
        <v>NYI</v>
      </c>
      <c r="P27" s="82" t="str" cm="1">
        <f t="array" ref="P27">IF(SUMPRODUCT(--($AA$4:$AB$4=I27))&gt;0, I27, "")</f>
        <v/>
      </c>
      <c r="Q27" s="82" t="str" cm="1">
        <f t="array" ref="Q27">IF(SUMPRODUCT(--($AA$28:$AB$42=I27))&gt;0, I27, "")</f>
        <v>NYI</v>
      </c>
      <c r="R27" s="82" t="str" cm="1">
        <f t="array" ref="R27">IF(SUMPRODUCT(--($AA$43:$AB$50=I27))&gt;0, I27, "")</f>
        <v>NYI</v>
      </c>
      <c r="S27" s="82" t="str" cm="1">
        <f t="array" ref="S27">IF(SUMPRODUCT(--($AA$51:$AB$55=I27))&gt;0, I27, "")</f>
        <v/>
      </c>
      <c r="T27" s="62">
        <f>SUM(T7:T20)</f>
        <v>44</v>
      </c>
      <c r="U27" s="2"/>
      <c r="V27" s="2">
        <v>21</v>
      </c>
      <c r="W27" s="3" t="s">
        <v>117</v>
      </c>
      <c r="X27" s="4">
        <v>45252</v>
      </c>
      <c r="Y27" s="5">
        <v>0.91666666666666663</v>
      </c>
      <c r="Z27" s="5">
        <v>0.79166666666666663</v>
      </c>
      <c r="AA27" s="29" t="s">
        <v>23</v>
      </c>
      <c r="AB27" s="29" t="s">
        <v>24</v>
      </c>
      <c r="AC27" cm="1">
        <f t="array" ref="AC27">SUMPRODUCT(--($AA$7:$AB$39="OTT"), --(ISTEXT($AA$7:$AB$39)))</f>
        <v>1</v>
      </c>
      <c r="AD27" cm="1">
        <f t="array" ref="AD27">SUMPRODUCT(--($AA$7:$AB$55="OTT"), --(ISTEXT($AA$7:$AB$55)))</f>
        <v>1</v>
      </c>
      <c r="AE27" t="s">
        <v>20</v>
      </c>
      <c r="AF27" t="s">
        <v>100</v>
      </c>
      <c r="AG27" s="2">
        <f>SUM('Week 1 '!AC27+'Week 2'!AC27+'Week 3'!AC27+'Week 4'!AD27+'Week 5'!AD27+'Week 6'!AD27+'Week 7'!AD27)</f>
        <v>16</v>
      </c>
    </row>
    <row r="28" spans="9:33" ht="16.05" customHeight="1" x14ac:dyDescent="0.3">
      <c r="I28" s="65" t="s">
        <v>21</v>
      </c>
      <c r="J28" s="63" t="s">
        <v>114</v>
      </c>
      <c r="K28" s="31"/>
      <c r="L28" s="31"/>
      <c r="M28" s="82" t="str" cm="1">
        <f t="array" ref="M28">IF(SUMPRODUCT(--($AA$7:$AC$13=I28))&gt;0, I28, "")</f>
        <v/>
      </c>
      <c r="N28" s="82" t="str" cm="1">
        <f t="array" ref="N28">IF(SUMPRODUCT(--($AA$6:$AB$6=I28))&gt;0, I28, "")</f>
        <v/>
      </c>
      <c r="O28" s="82" t="str" cm="1">
        <f t="array" ref="O28">IF(SUMPRODUCT(--($AA$14:$AB$27=I28))&gt;0, I28, "")</f>
        <v>PHI</v>
      </c>
      <c r="P28" s="82" t="str" cm="1">
        <f t="array" ref="P28">IF(SUMPRODUCT(--($AA$4:$AB$4=I28))&gt;0, I28, "")</f>
        <v/>
      </c>
      <c r="Q28" s="82" t="str" cm="1">
        <f t="array" ref="Q28">IF(SUMPRODUCT(--($AA$28:$AB$42=I28))&gt;0, I28, "")</f>
        <v>PHI</v>
      </c>
      <c r="R28" s="82" t="str" cm="1">
        <f t="array" ref="R28">IF(SUMPRODUCT(--($AA$43:$AB$50=I28))&gt;0, I28, "")</f>
        <v>PHI</v>
      </c>
      <c r="S28" s="82" t="str" cm="1">
        <f t="array" ref="S28">IF(SUMPRODUCT(--($AA$51:$AB$55=I28))&gt;0, I28, "")</f>
        <v/>
      </c>
      <c r="U28" s="2"/>
      <c r="V28" s="2">
        <v>22</v>
      </c>
      <c r="W28" s="3" t="s">
        <v>119</v>
      </c>
      <c r="X28" s="4">
        <v>45254</v>
      </c>
      <c r="Y28" s="5">
        <v>0.54166666666666663</v>
      </c>
      <c r="Z28" s="5">
        <v>0.54166666666666663</v>
      </c>
      <c r="AA28" s="67" t="s">
        <v>10</v>
      </c>
      <c r="AB28" s="67" t="s">
        <v>2</v>
      </c>
      <c r="AC28" cm="1">
        <f t="array" ref="AC28">SUMPRODUCT(--($AA$7:$AB$39="PHI"), --(ISTEXT($AA$7:$AB$39)))</f>
        <v>2</v>
      </c>
      <c r="AD28" cm="1">
        <f t="array" ref="AD28">SUMPRODUCT(--($AA$7:$AB$55="PHI"), --(ISTEXT($AA$7:$AB$55)))</f>
        <v>3</v>
      </c>
      <c r="AE28" t="s">
        <v>21</v>
      </c>
      <c r="AF28" t="s">
        <v>102</v>
      </c>
      <c r="AG28" s="2">
        <f>SUM('Week 1 '!AC28+'Week 2'!AC28+'Week 3'!AC28+'Week 4'!AD28+'Week 5'!AD28+'Week 6'!AD28+'Week 7'!AD28)</f>
        <v>21</v>
      </c>
    </row>
    <row r="29" spans="9:33" ht="16.05" customHeight="1" x14ac:dyDescent="0.3">
      <c r="I29" s="65" t="s">
        <v>22</v>
      </c>
      <c r="J29" s="63" t="s">
        <v>114</v>
      </c>
      <c r="K29" s="31"/>
      <c r="L29" s="31"/>
      <c r="M29" s="82" t="str" cm="1">
        <f t="array" ref="M29">IF(SUMPRODUCT(--($AA$7:$AC$13=I29))&gt;0, I29, "")</f>
        <v/>
      </c>
      <c r="N29" s="82" t="str" cm="1">
        <f t="array" ref="N29">IF(SUMPRODUCT(--($AA$6:$AB$6=I29))&gt;0, I29, "")</f>
        <v/>
      </c>
      <c r="O29" s="82" t="str" cm="1">
        <f t="array" ref="O29">IF(SUMPRODUCT(--($AA$14:$AB$27=I29))&gt;0, I29, "")</f>
        <v>PIT</v>
      </c>
      <c r="P29" s="82" t="str" cm="1">
        <f t="array" ref="P29">IF(SUMPRODUCT(--($AA$4:$AB$4=I29))&gt;0, I29, "")</f>
        <v/>
      </c>
      <c r="Q29" s="82" t="str" cm="1">
        <f t="array" ref="Q29">IF(SUMPRODUCT(--($AA$28:$AB$42=I29))&gt;0, I29, "")</f>
        <v>PIT</v>
      </c>
      <c r="R29" s="82" t="str" cm="1">
        <f t="array" ref="R29">IF(SUMPRODUCT(--($AA$43:$AB$50=I29))&gt;0, I29, "")</f>
        <v>PIT</v>
      </c>
      <c r="S29" s="82" t="str" cm="1">
        <f t="array" ref="S29">IF(SUMPRODUCT(--($AA$51:$AB$55=I29))&gt;0, I29, "")</f>
        <v/>
      </c>
      <c r="U29" s="2"/>
      <c r="V29" s="2">
        <v>23</v>
      </c>
      <c r="W29" s="3" t="s">
        <v>119</v>
      </c>
      <c r="X29" s="4">
        <v>45254</v>
      </c>
      <c r="Y29" s="5">
        <v>0.54166666666666663</v>
      </c>
      <c r="Z29" s="5">
        <v>0.54166666666666663</v>
      </c>
      <c r="AA29" s="67" t="s">
        <v>19</v>
      </c>
      <c r="AB29" s="67" t="s">
        <v>21</v>
      </c>
      <c r="AC29" cm="1">
        <f t="array" ref="AC29">SUMPRODUCT(--($AA$7:$AB$39="PIT"), --(ISTEXT($AA$7:$AB$39)))</f>
        <v>2</v>
      </c>
      <c r="AD29" cm="1">
        <f t="array" ref="AD29">SUMPRODUCT(--($AA$7:$AB$55="PIT"), --(ISTEXT($AA$7:$AB$55)))</f>
        <v>3</v>
      </c>
      <c r="AE29" t="s">
        <v>22</v>
      </c>
      <c r="AF29" t="s">
        <v>103</v>
      </c>
      <c r="AG29" s="2">
        <f>SUM('Week 1 '!AC29+'Week 2'!AC29+'Week 3'!AC29+'Week 4'!AD29+'Week 5'!AD29+'Week 6'!AD29+'Week 7'!AD29)</f>
        <v>20</v>
      </c>
    </row>
    <row r="30" spans="9:33" ht="16.05" customHeight="1" thickBot="1" x14ac:dyDescent="0.35">
      <c r="I30" s="65" t="s">
        <v>1</v>
      </c>
      <c r="J30" s="63" t="s">
        <v>114</v>
      </c>
      <c r="K30" s="31"/>
      <c r="L30" s="31"/>
      <c r="M30" s="82" t="str" cm="1">
        <f t="array" ref="M30">IF(SUMPRODUCT(--($AA$7:$AC$13=I30))&gt;0, I30, "")</f>
        <v>ARI</v>
      </c>
      <c r="N30" s="82" t="str" cm="1">
        <f t="array" ref="N30">IF(SUMPRODUCT(--($AA$6:$AB$6=I30))&gt;0, I30, "")</f>
        <v/>
      </c>
      <c r="O30" s="82" t="str" cm="1">
        <f t="array" ref="O30">IF(SUMPRODUCT(--($AA$14:$AB$27=I30))&gt;0, I30, "")</f>
        <v>ARI</v>
      </c>
      <c r="P30" s="82" t="str" cm="1">
        <f t="array" ref="P30">IF(SUMPRODUCT(--($AA$4:$AB$4=I30))&gt;0, I30, "")</f>
        <v/>
      </c>
      <c r="Q30" s="82" t="str" cm="1">
        <f t="array" ref="Q30">IF(SUMPRODUCT(--($AA$28:$AB$42=I30))&gt;0, I30, "")</f>
        <v/>
      </c>
      <c r="R30" s="82" t="str" cm="1">
        <f t="array" ref="R30">IF(SUMPRODUCT(--($AA$43:$AB$50=I30))&gt;0, I30, "")</f>
        <v>ARI</v>
      </c>
      <c r="S30" s="82" t="str" cm="1">
        <f t="array" ref="S30">IF(SUMPRODUCT(--($AA$51:$AB$55=I30))&gt;0, I30, "")</f>
        <v/>
      </c>
      <c r="U30" s="2"/>
      <c r="V30" s="2">
        <v>24</v>
      </c>
      <c r="W30" s="3" t="s">
        <v>119</v>
      </c>
      <c r="X30" s="4">
        <v>45254</v>
      </c>
      <c r="Y30" s="5">
        <v>0.58333333333333337</v>
      </c>
      <c r="Z30" s="5">
        <v>0.54166666666666663</v>
      </c>
      <c r="AA30" s="67" t="s">
        <v>27</v>
      </c>
      <c r="AB30" s="67" t="s">
        <v>6</v>
      </c>
      <c r="AC30" cm="1">
        <f t="array" ref="AC30">SUMPRODUCT(--($AA$7:$AB$39="SJS"), --(ISTEXT($AA$7:$AB$39)))</f>
        <v>3</v>
      </c>
      <c r="AD30" cm="1">
        <f t="array" ref="AD30">SUMPRODUCT(--($AA$7:$AB$55="SJS"), --(ISTEXT($AA$7:$AB$55)))</f>
        <v>4</v>
      </c>
      <c r="AE30" t="s">
        <v>23</v>
      </c>
      <c r="AF30" t="s">
        <v>104</v>
      </c>
      <c r="AG30" s="2">
        <f>SUM('Week 1 '!AC30+'Week 2'!AC30+'Week 3'!AC30+'Week 4'!AD30+'Week 5'!AD30+'Week 6'!AD30+'Week 7'!AD30)</f>
        <v>20</v>
      </c>
    </row>
    <row r="31" spans="9:33" ht="16.05" customHeight="1" thickBot="1" x14ac:dyDescent="0.35">
      <c r="M31" s="1" cm="1">
        <f t="array" ref="M31">SUMPRODUCT(--(M7:M20&lt;&gt;""), --(ISTEXT(M7:M20)))</f>
        <v>8</v>
      </c>
      <c r="N31" s="1" cm="1">
        <f t="array" ref="N31">SUMPRODUCT(--(N7:N20&lt;&gt;""), --(ISTEXT(N7:N20)))</f>
        <v>0</v>
      </c>
      <c r="O31" s="1" cm="1">
        <f t="array" ref="O31">SUMPRODUCT(--(O7:O20&lt;&gt;""), --(ISTEXT(O7:O20)))</f>
        <v>11</v>
      </c>
      <c r="P31" s="1" cm="1">
        <f t="array" ref="P31">SUMPRODUCT(--(P7:P20&lt;&gt;""), --(ISTEXT(P7:P20)))</f>
        <v>0</v>
      </c>
      <c r="Q31" s="1" cm="1">
        <f t="array" ref="Q31">SUMPRODUCT(--(Q7:Q20&lt;&gt;""), --(ISTEXT(Q7:Q20)))</f>
        <v>13</v>
      </c>
      <c r="R31" s="1" cm="1">
        <f t="array" ref="R31">SUMPRODUCT(--(R7:R20&lt;&gt;""), --(ISTEXT(R7:R20)))</f>
        <v>8</v>
      </c>
      <c r="S31" s="1" cm="1">
        <f t="array" ref="S31">SUMPRODUCT(--(S7:S20&lt;&gt;""), --(ISTEXT(S7:S20)))</f>
        <v>4</v>
      </c>
      <c r="T31" s="62">
        <f>SUM(M31:S31)</f>
        <v>44</v>
      </c>
      <c r="U31" s="2"/>
      <c r="V31" s="2">
        <v>25</v>
      </c>
      <c r="W31" s="3" t="s">
        <v>119</v>
      </c>
      <c r="X31" s="4">
        <v>45254</v>
      </c>
      <c r="Y31" s="5">
        <v>0.625</v>
      </c>
      <c r="Z31" s="5">
        <v>0.625</v>
      </c>
      <c r="AA31" s="67" t="s">
        <v>8</v>
      </c>
      <c r="AB31" s="67" t="s">
        <v>17</v>
      </c>
      <c r="AC31" cm="1">
        <f t="array" ref="AC31">SUMPRODUCT(--($AA$7:$AB$39="SEA"), --(ISTEXT($AA$7:$AB$39)))</f>
        <v>2</v>
      </c>
      <c r="AD31" cm="1">
        <f t="array" ref="AD31">SUMPRODUCT(--($AA$7:$AB$55="SEA"), --(ISTEXT($AA$7:$AB$55)))</f>
        <v>3</v>
      </c>
      <c r="AE31" t="s">
        <v>24</v>
      </c>
      <c r="AF31" t="s">
        <v>105</v>
      </c>
      <c r="AG31" s="2">
        <f>SUM('Week 1 '!AC31+'Week 2'!AC31+'Week 3'!AC31+'Week 4'!AD31+'Week 5'!AD31+'Week 6'!AD31+'Week 7'!AD31)</f>
        <v>22</v>
      </c>
    </row>
    <row r="32" spans="9:33" ht="16.05" customHeight="1" x14ac:dyDescent="0.3">
      <c r="U32" s="2"/>
      <c r="V32" s="2">
        <v>26</v>
      </c>
      <c r="W32" s="3" t="s">
        <v>119</v>
      </c>
      <c r="X32" s="4">
        <v>45254</v>
      </c>
      <c r="Y32" s="5">
        <v>0.625</v>
      </c>
      <c r="Z32" s="5">
        <v>0.58333333333333337</v>
      </c>
      <c r="AA32" s="67" t="s">
        <v>16</v>
      </c>
      <c r="AB32" s="67" t="s">
        <v>25</v>
      </c>
      <c r="AC32" cm="1">
        <f t="array" ref="AC32">SUMPRODUCT(--($AA$7:$AB$39="STL"), --(ISTEXT($AA$7:$AB$39)))</f>
        <v>2</v>
      </c>
      <c r="AD32" cm="1">
        <f t="array" ref="AD32">SUMPRODUCT(--($AA$7:$AB$55="STL"), --(ISTEXT($AA$7:$AB$55)))</f>
        <v>3</v>
      </c>
      <c r="AE32" t="s">
        <v>25</v>
      </c>
      <c r="AF32" t="s">
        <v>106</v>
      </c>
      <c r="AG32" s="2">
        <f>SUM('Week 1 '!AC32+'Week 2'!AC32+'Week 3'!AC32+'Week 4'!AD32+'Week 5'!AD32+'Week 6'!AD32+'Week 7'!AD32)</f>
        <v>20</v>
      </c>
    </row>
    <row r="33" spans="21:33" ht="16.05" customHeight="1" x14ac:dyDescent="0.3">
      <c r="U33" s="2"/>
      <c r="V33" s="2">
        <v>27</v>
      </c>
      <c r="W33" s="3" t="s">
        <v>119</v>
      </c>
      <c r="X33" s="4">
        <v>45254</v>
      </c>
      <c r="Y33" s="5">
        <v>0.625</v>
      </c>
      <c r="Z33" s="5">
        <v>0.625</v>
      </c>
      <c r="AA33" s="67" t="s">
        <v>11</v>
      </c>
      <c r="AB33" s="67" t="s">
        <v>30</v>
      </c>
      <c r="AC33" cm="1">
        <f t="array" ref="AC33">SUMPRODUCT(--($AA$7:$AB$39="TBL"), --(ISTEXT($AA$7:$AB$39)))</f>
        <v>3</v>
      </c>
      <c r="AD33" cm="1">
        <f t="array" ref="AD33">SUMPRODUCT(--($AA$7:$AB$55="TBL"), --(ISTEXT($AA$7:$AB$55)))</f>
        <v>3</v>
      </c>
      <c r="AE33" t="s">
        <v>26</v>
      </c>
      <c r="AF33" t="s">
        <v>107</v>
      </c>
      <c r="AG33" s="2">
        <f>SUM('Week 1 '!AC33+'Week 2'!AC33+'Week 3'!AC33+'Week 4'!AD33+'Week 5'!AD33+'Week 6'!AD33+'Week 7'!AD33)</f>
        <v>21</v>
      </c>
    </row>
    <row r="34" spans="21:33" ht="16.05" customHeight="1" x14ac:dyDescent="0.3">
      <c r="U34" s="2"/>
      <c r="V34" s="2">
        <v>28</v>
      </c>
      <c r="W34" s="3" t="s">
        <v>119</v>
      </c>
      <c r="X34" s="4">
        <v>45254</v>
      </c>
      <c r="Y34" s="5">
        <v>0.64583333333333337</v>
      </c>
      <c r="Z34" s="5">
        <v>0.52083333333333337</v>
      </c>
      <c r="AA34" s="67" t="s">
        <v>13</v>
      </c>
      <c r="AB34" s="67" t="s">
        <v>0</v>
      </c>
      <c r="AC34" cm="1">
        <f t="array" ref="AC34">SUMPRODUCT(--($AA$7:$AB$39="TOR"), --(ISTEXT($AA$7:$AB$39)))</f>
        <v>1</v>
      </c>
      <c r="AD34" cm="1">
        <f t="array" ref="AD34">SUMPRODUCT(--($AA$7:$AB$55="TOR"), --(ISTEXT($AA$7:$AB$55)))</f>
        <v>2</v>
      </c>
      <c r="AE34" t="s">
        <v>27</v>
      </c>
      <c r="AF34" t="s">
        <v>108</v>
      </c>
      <c r="AG34" s="2">
        <f>SUM('Week 1 '!AC34+'Week 2'!AC34+'Week 3'!AC34+'Week 4'!AD34+'Week 5'!AD34+'Week 6'!AD34+'Week 7'!AD34)</f>
        <v>19</v>
      </c>
    </row>
    <row r="35" spans="21:33" ht="16.05" customHeight="1" x14ac:dyDescent="0.3">
      <c r="U35" s="2"/>
      <c r="V35" s="2">
        <v>29</v>
      </c>
      <c r="W35" s="3" t="s">
        <v>119</v>
      </c>
      <c r="X35" s="4">
        <v>45254</v>
      </c>
      <c r="Y35" s="5">
        <v>0.64583333333333337</v>
      </c>
      <c r="Z35" s="5">
        <v>0.52083333333333337</v>
      </c>
      <c r="AA35" s="67" t="s">
        <v>15</v>
      </c>
      <c r="AB35" s="67" t="s">
        <v>23</v>
      </c>
      <c r="AC35" cm="1">
        <f t="array" ref="AC35">SUMPRODUCT(--($AA$7:$AB$39="VAN"), --(ISTEXT($AA$7:$AB$39)))</f>
        <v>2</v>
      </c>
      <c r="AD35" cm="1">
        <f t="array" ref="AD35">SUMPRODUCT(--($AA$7:$AB$55="VAN"), --(ISTEXT($AA$7:$AB$55)))</f>
        <v>4</v>
      </c>
      <c r="AE35" t="s">
        <v>28</v>
      </c>
      <c r="AF35" t="s">
        <v>109</v>
      </c>
      <c r="AG35" s="2">
        <f>SUM('Week 1 '!AC35+'Week 2'!AC35+'Week 3'!AC35+'Week 4'!AD35+'Week 5'!AD35+'Week 6'!AD35+'Week 7'!AD35)</f>
        <v>22</v>
      </c>
    </row>
    <row r="36" spans="21:33" ht="16.05" customHeight="1" x14ac:dyDescent="0.3">
      <c r="U36" s="2"/>
      <c r="V36" s="2">
        <v>30</v>
      </c>
      <c r="W36" s="3" t="s">
        <v>119</v>
      </c>
      <c r="X36" s="4">
        <v>45254</v>
      </c>
      <c r="Y36" s="5">
        <v>0.75</v>
      </c>
      <c r="Z36" s="5">
        <v>0.75</v>
      </c>
      <c r="AA36" s="67" t="s">
        <v>22</v>
      </c>
      <c r="AB36" s="67" t="s">
        <v>3</v>
      </c>
      <c r="AC36" cm="1">
        <f t="array" ref="AC36">SUMPRODUCT(--($AA$7:$AB$39="VGK"), --(ISTEXT($AA$7:$AB$39)))</f>
        <v>1</v>
      </c>
      <c r="AD36" cm="1">
        <f t="array" ref="AD36">SUMPRODUCT(--($AA$7:$AB$55="VGK"), --(ISTEXT($AA$7:$AB$55)))</f>
        <v>2</v>
      </c>
      <c r="AE36" t="s">
        <v>29</v>
      </c>
      <c r="AF36" t="s">
        <v>112</v>
      </c>
      <c r="AG36" s="2">
        <f>SUM('Week 1 '!AC36+'Week 2'!AC36+'Week 3'!AC36+'Week 4'!AD36+'Week 5'!AD36+'Week 6'!AD36+'Week 7'!AD36)</f>
        <v>20</v>
      </c>
    </row>
    <row r="37" spans="21:33" ht="16.05" customHeight="1" x14ac:dyDescent="0.3">
      <c r="U37" s="2"/>
      <c r="V37" s="2">
        <v>31</v>
      </c>
      <c r="W37" s="3" t="s">
        <v>119</v>
      </c>
      <c r="X37" s="4">
        <v>45254</v>
      </c>
      <c r="Y37" s="5">
        <v>0.8125</v>
      </c>
      <c r="Z37" s="5">
        <v>0.8125</v>
      </c>
      <c r="AA37" s="67" t="s">
        <v>18</v>
      </c>
      <c r="AB37" s="67" t="s">
        <v>20</v>
      </c>
      <c r="AC37" cm="1">
        <f t="array" ref="AC37">SUMPRODUCT(--($AA$7:$AB$39="WSH"), --(ISTEXT($AA$7:$AB$39)))</f>
        <v>2</v>
      </c>
      <c r="AD37" cm="1">
        <f t="array" ref="AD37">SUMPRODUCT(--($AA$7:$AB$55="WSH"), --(ISTEXT($AA$7:$AB$55)))</f>
        <v>2</v>
      </c>
      <c r="AE37" t="s">
        <v>30</v>
      </c>
      <c r="AF37" t="s">
        <v>110</v>
      </c>
      <c r="AG37" s="2">
        <f>SUM('Week 1 '!AC37+'Week 2'!AC37+'Week 3'!AC37+'Week 4'!AD37+'Week 5'!AD37+'Week 6'!AD37+'Week 7'!AD37)</f>
        <v>17</v>
      </c>
    </row>
    <row r="38" spans="21:33" x14ac:dyDescent="0.3">
      <c r="V38" s="2">
        <v>32</v>
      </c>
      <c r="W38" s="3" t="s">
        <v>119</v>
      </c>
      <c r="X38" s="4">
        <v>45254</v>
      </c>
      <c r="Y38" s="5">
        <v>0.83333333333333337</v>
      </c>
      <c r="Z38" s="5">
        <v>0.83333333333333337</v>
      </c>
      <c r="AA38" s="67" t="s">
        <v>26</v>
      </c>
      <c r="AB38" s="67" t="s">
        <v>5</v>
      </c>
      <c r="AC38" cm="1">
        <f t="array" ref="AC38">SUMPRODUCT(--($AA$7:$AB$39="WPG"), --(ISTEXT($AA$7:$AB$39)))</f>
        <v>2</v>
      </c>
      <c r="AD38" cm="1">
        <f t="array" ref="AD38">SUMPRODUCT(--($AA$7:$AB$55="WPG"), --(ISTEXT($AA$7:$AB$55)))</f>
        <v>3</v>
      </c>
      <c r="AE38" t="s">
        <v>31</v>
      </c>
      <c r="AF38" t="s">
        <v>111</v>
      </c>
      <c r="AG38" s="2">
        <f>SUM('Week 1 '!AC38+'Week 2'!AC38+'Week 3'!AC38+'Week 4'!AD38+'Week 5'!AD38+'Week 6'!AD38+'Week 7'!AD38)</f>
        <v>20</v>
      </c>
    </row>
    <row r="39" spans="21:33" x14ac:dyDescent="0.3">
      <c r="V39" s="2">
        <v>33</v>
      </c>
      <c r="W39" s="3" t="s">
        <v>119</v>
      </c>
      <c r="X39" s="4">
        <v>45254</v>
      </c>
      <c r="Y39" s="5">
        <v>0.83333333333333337</v>
      </c>
      <c r="Z39" s="5">
        <v>0.83333333333333337</v>
      </c>
      <c r="AA39" s="67" t="s">
        <v>31</v>
      </c>
      <c r="AB39" s="67" t="s">
        <v>12</v>
      </c>
      <c r="AC39">
        <v>33</v>
      </c>
      <c r="AD39" s="53">
        <f>SUM(AD7:AD38)</f>
        <v>98</v>
      </c>
    </row>
    <row r="40" spans="21:33" x14ac:dyDescent="0.3">
      <c r="V40" s="2">
        <v>34</v>
      </c>
      <c r="W40" s="3" t="s">
        <v>119</v>
      </c>
      <c r="X40" s="4">
        <v>45254</v>
      </c>
      <c r="Y40" s="5">
        <v>0.85416666666666663</v>
      </c>
      <c r="Z40" s="5">
        <v>0.8125</v>
      </c>
      <c r="AA40" s="67" t="s">
        <v>4</v>
      </c>
      <c r="AB40" s="67" t="s">
        <v>9</v>
      </c>
      <c r="AC40">
        <v>34</v>
      </c>
    </row>
    <row r="41" spans="21:33" x14ac:dyDescent="0.3">
      <c r="V41" s="2">
        <v>35</v>
      </c>
      <c r="W41" s="3" t="s">
        <v>119</v>
      </c>
      <c r="X41" s="4">
        <v>45254</v>
      </c>
      <c r="Y41" s="5">
        <v>0.85416666666666663</v>
      </c>
      <c r="Z41" s="5">
        <v>0.8125</v>
      </c>
      <c r="AA41" s="67" t="s">
        <v>7</v>
      </c>
      <c r="AB41" s="67" t="s">
        <v>14</v>
      </c>
      <c r="AC41">
        <v>35</v>
      </c>
    </row>
    <row r="42" spans="21:33" x14ac:dyDescent="0.3">
      <c r="U42" s="2"/>
      <c r="V42" s="2">
        <v>36</v>
      </c>
      <c r="W42" s="3" t="s">
        <v>119</v>
      </c>
      <c r="X42" s="4">
        <v>45254</v>
      </c>
      <c r="Y42" s="5">
        <v>0.91666666666666663</v>
      </c>
      <c r="Z42" s="5">
        <v>0.79166666666666663</v>
      </c>
      <c r="AA42" s="67" t="s">
        <v>28</v>
      </c>
      <c r="AB42" s="67" t="s">
        <v>24</v>
      </c>
      <c r="AC42">
        <v>36</v>
      </c>
    </row>
    <row r="43" spans="21:33" x14ac:dyDescent="0.3">
      <c r="U43" s="2"/>
      <c r="V43" s="2">
        <v>37</v>
      </c>
      <c r="W43" s="3" t="s">
        <v>120</v>
      </c>
      <c r="X43" s="4">
        <v>45255</v>
      </c>
      <c r="Y43" s="5">
        <v>0.54166666666666663</v>
      </c>
      <c r="Z43" s="5">
        <v>0.54166666666666663</v>
      </c>
      <c r="AA43" s="41" t="s">
        <v>2</v>
      </c>
      <c r="AB43" s="41" t="s">
        <v>19</v>
      </c>
      <c r="AC43">
        <v>37</v>
      </c>
    </row>
    <row r="44" spans="21:33" x14ac:dyDescent="0.3">
      <c r="U44" s="2"/>
      <c r="V44" s="2">
        <v>38</v>
      </c>
      <c r="W44" s="3" t="s">
        <v>120</v>
      </c>
      <c r="X44" s="4">
        <v>45255</v>
      </c>
      <c r="Y44" s="5">
        <v>0.66666666666666663</v>
      </c>
      <c r="Z44" s="5">
        <v>0.54166666666666663</v>
      </c>
      <c r="AA44" s="41" t="s">
        <v>15</v>
      </c>
      <c r="AB44" s="41" t="s">
        <v>13</v>
      </c>
      <c r="AC44">
        <v>38</v>
      </c>
    </row>
    <row r="45" spans="21:33" x14ac:dyDescent="0.3">
      <c r="U45" s="2"/>
      <c r="V45" s="2">
        <v>39</v>
      </c>
      <c r="W45" s="3" t="s">
        <v>120</v>
      </c>
      <c r="X45" s="4">
        <v>45255</v>
      </c>
      <c r="Y45" s="5">
        <v>0.79166666666666663</v>
      </c>
      <c r="Z45" s="5">
        <v>0.79166666666666663</v>
      </c>
      <c r="AA45" s="41" t="s">
        <v>3</v>
      </c>
      <c r="AB45" s="41" t="s">
        <v>17</v>
      </c>
      <c r="AC45">
        <v>39</v>
      </c>
    </row>
    <row r="46" spans="21:33" x14ac:dyDescent="0.3">
      <c r="U46" s="2"/>
      <c r="V46" s="2">
        <v>40</v>
      </c>
      <c r="W46" s="3" t="s">
        <v>120</v>
      </c>
      <c r="X46" s="4">
        <v>45255</v>
      </c>
      <c r="Y46" s="5">
        <v>0.79166666666666663</v>
      </c>
      <c r="Z46" s="5">
        <v>0.79166666666666663</v>
      </c>
      <c r="AA46" s="41" t="s">
        <v>27</v>
      </c>
      <c r="AB46" s="41" t="s">
        <v>22</v>
      </c>
      <c r="AC46">
        <v>40</v>
      </c>
    </row>
    <row r="47" spans="21:33" x14ac:dyDescent="0.3">
      <c r="U47" s="2"/>
      <c r="V47" s="2">
        <v>41</v>
      </c>
      <c r="W47" s="3" t="s">
        <v>120</v>
      </c>
      <c r="X47" s="4">
        <v>45255</v>
      </c>
      <c r="Y47" s="5">
        <v>0.8125</v>
      </c>
      <c r="Z47" s="5">
        <v>0.8125</v>
      </c>
      <c r="AA47" s="41" t="s">
        <v>21</v>
      </c>
      <c r="AB47" s="41" t="s">
        <v>18</v>
      </c>
      <c r="AC47">
        <v>41</v>
      </c>
    </row>
    <row r="48" spans="21:33" x14ac:dyDescent="0.3">
      <c r="U48" s="2"/>
      <c r="V48" s="2">
        <v>42</v>
      </c>
      <c r="W48" s="3" t="s">
        <v>120</v>
      </c>
      <c r="X48" s="4">
        <v>45255</v>
      </c>
      <c r="Y48" s="5">
        <v>0.91666666666666663</v>
      </c>
      <c r="Z48" s="5">
        <v>0.83333333333333337</v>
      </c>
      <c r="AA48" s="41" t="s">
        <v>4</v>
      </c>
      <c r="AB48" s="41" t="s">
        <v>7</v>
      </c>
      <c r="AC48">
        <v>42</v>
      </c>
    </row>
    <row r="49" spans="21:29" x14ac:dyDescent="0.3">
      <c r="U49" s="2"/>
      <c r="V49" s="2">
        <v>43</v>
      </c>
      <c r="W49" s="3" t="s">
        <v>120</v>
      </c>
      <c r="X49" s="4">
        <v>45255</v>
      </c>
      <c r="Y49" s="5">
        <v>0.91666666666666663</v>
      </c>
      <c r="Z49" s="5">
        <v>0.79166666666666663</v>
      </c>
      <c r="AA49" s="41" t="s">
        <v>28</v>
      </c>
      <c r="AB49" s="41" t="s">
        <v>23</v>
      </c>
      <c r="AC49">
        <v>43</v>
      </c>
    </row>
    <row r="50" spans="21:29" x14ac:dyDescent="0.3">
      <c r="U50" s="2"/>
      <c r="V50" s="2">
        <v>44</v>
      </c>
      <c r="W50" s="3" t="s">
        <v>120</v>
      </c>
      <c r="X50" s="4">
        <v>45255</v>
      </c>
      <c r="Y50" s="5">
        <v>0.91666666666666663</v>
      </c>
      <c r="Z50" s="5">
        <v>0.79166666666666663</v>
      </c>
      <c r="AA50" s="41" t="s">
        <v>1</v>
      </c>
      <c r="AB50" s="41" t="s">
        <v>29</v>
      </c>
      <c r="AC50">
        <v>44</v>
      </c>
    </row>
    <row r="51" spans="21:29" x14ac:dyDescent="0.3">
      <c r="U51" s="2"/>
      <c r="V51" s="78">
        <v>45</v>
      </c>
      <c r="W51" s="3" t="s">
        <v>121</v>
      </c>
      <c r="X51" s="4">
        <v>45256</v>
      </c>
      <c r="Y51" s="5">
        <v>0.54166666666666663</v>
      </c>
      <c r="Z51" s="5">
        <v>0.54166666666666663</v>
      </c>
      <c r="AA51" s="69" t="s">
        <v>14</v>
      </c>
      <c r="AB51" s="69" t="s">
        <v>10</v>
      </c>
      <c r="AC51">
        <v>45</v>
      </c>
    </row>
    <row r="52" spans="21:29" x14ac:dyDescent="0.3">
      <c r="U52" s="2"/>
      <c r="V52" s="78">
        <v>46</v>
      </c>
      <c r="W52" s="3" t="s">
        <v>121</v>
      </c>
      <c r="X52" s="4">
        <v>45256</v>
      </c>
      <c r="Y52" s="5">
        <v>0.58333333333333337</v>
      </c>
      <c r="Z52" s="5">
        <v>0.54166666666666663</v>
      </c>
      <c r="AA52" s="69" t="s">
        <v>25</v>
      </c>
      <c r="AB52" s="69" t="s">
        <v>6</v>
      </c>
      <c r="AC52">
        <v>46</v>
      </c>
    </row>
    <row r="53" spans="21:29" x14ac:dyDescent="0.3">
      <c r="U53" s="2"/>
      <c r="V53" s="78">
        <v>47</v>
      </c>
      <c r="W53" s="3" t="s">
        <v>121</v>
      </c>
      <c r="X53" s="4">
        <v>45256</v>
      </c>
      <c r="Y53" s="5">
        <v>0.70833333333333337</v>
      </c>
      <c r="Z53" s="5">
        <v>0.70833333333333337</v>
      </c>
      <c r="AA53" s="69" t="s">
        <v>8</v>
      </c>
      <c r="AB53" s="69" t="s">
        <v>5</v>
      </c>
    </row>
    <row r="54" spans="21:29" x14ac:dyDescent="0.3">
      <c r="U54" s="2"/>
      <c r="V54" s="78">
        <v>48</v>
      </c>
      <c r="W54" s="3" t="s">
        <v>121</v>
      </c>
      <c r="X54" s="4">
        <v>45256</v>
      </c>
      <c r="Y54" s="5">
        <v>0.83333333333333337</v>
      </c>
      <c r="Z54" s="5">
        <v>0.79166666666666663</v>
      </c>
      <c r="AA54" s="69" t="s">
        <v>31</v>
      </c>
      <c r="AB54" s="69" t="s">
        <v>16</v>
      </c>
    </row>
    <row r="55" spans="21:29" x14ac:dyDescent="0.3">
      <c r="U55" s="2"/>
      <c r="V55" s="17">
        <v>49</v>
      </c>
      <c r="W55" s="3" t="s">
        <v>121</v>
      </c>
      <c r="X55" s="4">
        <v>45256</v>
      </c>
      <c r="Y55" s="5">
        <v>0.875</v>
      </c>
      <c r="Z55" s="5">
        <v>0.79166666666666663</v>
      </c>
      <c r="AA55" s="69" t="s">
        <v>0</v>
      </c>
      <c r="AB55" s="69" t="s">
        <v>11</v>
      </c>
    </row>
    <row r="56" spans="21:29" x14ac:dyDescent="0.3">
      <c r="U56" s="2"/>
      <c r="V56" s="2"/>
      <c r="W56" s="35"/>
      <c r="X56" s="36"/>
      <c r="Y56" s="37"/>
      <c r="Z56" s="37"/>
      <c r="AA56" s="2"/>
      <c r="AB56" s="2"/>
    </row>
    <row r="57" spans="21:29" x14ac:dyDescent="0.3">
      <c r="U57" s="2"/>
      <c r="V57" s="2"/>
      <c r="W57" s="35"/>
      <c r="X57" s="36"/>
      <c r="Y57" s="37"/>
      <c r="Z57" s="37"/>
      <c r="AA57" s="2"/>
      <c r="AB57" s="2"/>
    </row>
    <row r="58" spans="21:29" x14ac:dyDescent="0.3">
      <c r="U58" s="2"/>
      <c r="V58" s="2"/>
      <c r="W58" s="35"/>
      <c r="X58" s="36"/>
      <c r="Y58" s="37"/>
      <c r="Z58" s="37"/>
      <c r="AA58" s="2"/>
      <c r="AB58" s="2"/>
    </row>
    <row r="59" spans="21:29" x14ac:dyDescent="0.3">
      <c r="U59" s="2"/>
      <c r="V59" s="2"/>
      <c r="W59" s="35"/>
      <c r="X59" s="36"/>
      <c r="Y59" s="37"/>
      <c r="Z59" s="37"/>
      <c r="AA59" s="2"/>
      <c r="AB59" s="2"/>
    </row>
    <row r="60" spans="21:29" x14ac:dyDescent="0.3">
      <c r="U60" s="2"/>
      <c r="V60" s="2"/>
      <c r="W60" s="35"/>
      <c r="X60" s="36"/>
      <c r="Y60" s="37"/>
      <c r="Z60" s="37"/>
      <c r="AA60" s="2"/>
      <c r="AB60" s="2"/>
    </row>
    <row r="61" spans="21:29" x14ac:dyDescent="0.3">
      <c r="U61" s="2"/>
      <c r="V61" s="2"/>
      <c r="W61" s="35"/>
      <c r="X61" s="36"/>
      <c r="Y61" s="37"/>
      <c r="Z61" s="37"/>
      <c r="AA61" s="2"/>
      <c r="AB61" s="2"/>
    </row>
    <row r="62" spans="21:29" x14ac:dyDescent="0.3">
      <c r="U62" s="2"/>
      <c r="V62" s="2"/>
      <c r="W62" s="35"/>
      <c r="X62" s="36"/>
      <c r="Y62" s="37"/>
      <c r="Z62" s="37"/>
      <c r="AA62" s="2"/>
      <c r="AB62" s="2"/>
    </row>
    <row r="63" spans="21:29" x14ac:dyDescent="0.3">
      <c r="U63" s="2"/>
      <c r="V63" s="2"/>
      <c r="W63" s="35"/>
      <c r="X63" s="36"/>
      <c r="Y63" s="37"/>
      <c r="Z63" s="37"/>
      <c r="AA63" s="2"/>
      <c r="AB63" s="2"/>
    </row>
    <row r="64" spans="21:29" x14ac:dyDescent="0.3">
      <c r="U64" s="2"/>
      <c r="V64" s="2"/>
      <c r="W64" s="35"/>
      <c r="X64" s="36"/>
      <c r="Y64" s="37"/>
      <c r="Z64" s="37"/>
      <c r="AA64" s="2"/>
      <c r="AB64" s="2"/>
    </row>
    <row r="65" spans="21:28" x14ac:dyDescent="0.3">
      <c r="U65" s="2"/>
      <c r="V65" s="2"/>
      <c r="W65" s="35"/>
      <c r="X65" s="36"/>
      <c r="Y65" s="37"/>
      <c r="Z65" s="37"/>
      <c r="AA65" s="2"/>
      <c r="AB65" s="2"/>
    </row>
    <row r="66" spans="21:28" x14ac:dyDescent="0.3">
      <c r="U66" s="2"/>
      <c r="V66" s="2"/>
      <c r="W66" s="35"/>
      <c r="X66" s="36"/>
      <c r="Y66" s="37"/>
      <c r="Z66" s="37"/>
      <c r="AA66" s="2"/>
      <c r="AB66" s="2"/>
    </row>
    <row r="67" spans="21:28" x14ac:dyDescent="0.3">
      <c r="U67" s="2"/>
      <c r="V67" s="2"/>
      <c r="W67" s="35"/>
      <c r="X67" s="36"/>
      <c r="Y67" s="37"/>
      <c r="Z67" s="37"/>
      <c r="AA67" s="2"/>
      <c r="AB67" s="2"/>
    </row>
    <row r="68" spans="21:28" x14ac:dyDescent="0.3">
      <c r="U68" s="2"/>
      <c r="V68" s="2"/>
      <c r="W68" s="35"/>
      <c r="X68" s="36"/>
      <c r="Y68" s="37"/>
      <c r="Z68" s="37"/>
      <c r="AA68" s="2"/>
      <c r="AB68" s="2"/>
    </row>
    <row r="69" spans="21:28" x14ac:dyDescent="0.3">
      <c r="U69" s="2"/>
      <c r="V69" s="2"/>
      <c r="W69" s="35"/>
      <c r="X69" s="36"/>
      <c r="Y69" s="37"/>
      <c r="Z69" s="37"/>
      <c r="AA69" s="2"/>
      <c r="AB69" s="2"/>
    </row>
    <row r="70" spans="21:28" x14ac:dyDescent="0.3">
      <c r="U70" s="2"/>
      <c r="V70" s="2"/>
      <c r="W70" s="35"/>
      <c r="X70" s="36"/>
      <c r="Y70" s="37"/>
      <c r="Z70" s="37"/>
      <c r="AA70" s="2"/>
      <c r="AB70" s="2"/>
    </row>
    <row r="71" spans="21:28" x14ac:dyDescent="0.3">
      <c r="U71" s="2"/>
      <c r="V71" s="2"/>
      <c r="W71" s="35"/>
      <c r="X71" s="36"/>
      <c r="Y71" s="37"/>
      <c r="Z71" s="37"/>
      <c r="AA71" s="2"/>
      <c r="AB71" s="2"/>
    </row>
    <row r="72" spans="21:28" x14ac:dyDescent="0.3">
      <c r="U72" s="2"/>
      <c r="V72" s="2"/>
      <c r="W72" s="35"/>
      <c r="X72" s="36"/>
      <c r="Y72" s="37"/>
      <c r="Z72" s="37"/>
      <c r="AA72" s="2"/>
      <c r="AB72" s="2"/>
    </row>
    <row r="73" spans="21:28" x14ac:dyDescent="0.3">
      <c r="U73" s="2"/>
      <c r="V73" s="2"/>
      <c r="W73" s="35"/>
      <c r="X73" s="36"/>
      <c r="Y73" s="37"/>
      <c r="Z73" s="37"/>
      <c r="AA73" s="2"/>
      <c r="AB73" s="2"/>
    </row>
    <row r="74" spans="21:28" x14ac:dyDescent="0.3">
      <c r="U74" s="2"/>
      <c r="V74" s="2"/>
      <c r="W74" s="35"/>
      <c r="X74" s="36"/>
      <c r="Y74" s="37"/>
      <c r="Z74" s="37"/>
      <c r="AA74" s="2"/>
      <c r="AB74" s="2"/>
    </row>
    <row r="75" spans="21:28" x14ac:dyDescent="0.3">
      <c r="U75" s="2"/>
      <c r="V75" s="2"/>
      <c r="W75" s="35"/>
      <c r="X75" s="36"/>
      <c r="Y75" s="37"/>
      <c r="Z75" s="37"/>
      <c r="AA75" s="2"/>
      <c r="AB75" s="2"/>
    </row>
    <row r="76" spans="21:28" x14ac:dyDescent="0.3">
      <c r="U76" s="2"/>
      <c r="V76" s="2"/>
      <c r="W76" s="35"/>
      <c r="X76" s="36"/>
      <c r="Y76" s="37"/>
      <c r="Z76" s="37"/>
      <c r="AA76" s="2"/>
      <c r="AB76" s="2"/>
    </row>
    <row r="77" spans="21:28" x14ac:dyDescent="0.3">
      <c r="U77" s="2"/>
      <c r="V77" s="2"/>
      <c r="W77" s="35"/>
      <c r="X77" s="36"/>
      <c r="Y77" s="37"/>
      <c r="Z77" s="37"/>
      <c r="AA77" s="2"/>
      <c r="AB77" s="2"/>
    </row>
    <row r="78" spans="21:28" x14ac:dyDescent="0.3">
      <c r="U78" s="2"/>
      <c r="V78" s="2"/>
      <c r="W78" s="35"/>
      <c r="X78" s="36"/>
      <c r="Y78" s="37"/>
      <c r="Z78" s="37"/>
      <c r="AA78" s="2"/>
      <c r="AB78" s="2"/>
    </row>
  </sheetData>
  <mergeCells count="1">
    <mergeCell ref="AG6:AH6"/>
  </mergeCells>
  <phoneticPr fontId="22" type="noConversion"/>
  <conditionalFormatting sqref="M2:S2">
    <cfRule type="cellIs" dxfId="13" priority="2" operator="greaterThanOrEqual">
      <formula>7</formula>
    </cfRule>
    <cfRule type="cellIs" dxfId="12" priority="3" operator="equal">
      <formula>0</formula>
    </cfRule>
    <cfRule type="cellIs" dxfId="11" priority="4" operator="lessThan">
      <formula>6</formula>
    </cfRule>
    <cfRule type="cellIs" dxfId="10" priority="5" operator="lessThan">
      <formula>7</formula>
    </cfRule>
  </conditionalFormatting>
  <conditionalFormatting sqref="AD7:AD38">
    <cfRule type="cellIs" dxfId="9" priority="6" operator="greaterThan">
      <formula>3</formula>
    </cfRule>
    <cfRule type="cellIs" dxfId="8" priority="7" operator="greaterThanOrEqual">
      <formula>3</formula>
    </cfRule>
  </conditionalFormatting>
  <conditionalFormatting sqref="AG7:AG38">
    <cfRule type="top10" dxfId="7" priority="1" rank="2"/>
  </conditionalFormatting>
  <dataValidations count="1">
    <dataValidation type="list" allowBlank="1" showInputMessage="1" showErrorMessage="1" sqref="I7:I30" xr:uid="{F05AA81D-0D74-4169-84B9-2571CF220348}">
      <formula1>$AE$7:$AE$39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3"/>
  <sheetViews>
    <sheetView topLeftCell="A229" workbookViewId="0">
      <selection activeCell="A273" sqref="A273:F321"/>
    </sheetView>
  </sheetViews>
  <sheetFormatPr defaultColWidth="9.109375" defaultRowHeight="14.4" x14ac:dyDescent="0.3"/>
  <cols>
    <col min="1" max="6" width="14" style="2" customWidth="1"/>
    <col min="7" max="16384" width="9.109375" style="2"/>
  </cols>
  <sheetData>
    <row r="1" spans="1:8" x14ac:dyDescent="0.3">
      <c r="A1" s="1" t="s">
        <v>32</v>
      </c>
      <c r="B1" s="1" t="s">
        <v>33</v>
      </c>
      <c r="C1" s="1" t="s">
        <v>36</v>
      </c>
      <c r="D1" s="1" t="s">
        <v>37</v>
      </c>
      <c r="E1" s="1" t="s">
        <v>34</v>
      </c>
      <c r="F1" s="1" t="s">
        <v>35</v>
      </c>
    </row>
    <row r="2" spans="1:8" x14ac:dyDescent="0.3">
      <c r="A2" s="3">
        <v>45209</v>
      </c>
      <c r="B2" s="4">
        <v>45209</v>
      </c>
      <c r="C2" s="5">
        <v>0.72916666666666663</v>
      </c>
      <c r="D2" s="5">
        <v>0.72916666666666663</v>
      </c>
      <c r="E2" s="6" t="s">
        <v>16</v>
      </c>
      <c r="F2" s="6" t="s">
        <v>26</v>
      </c>
      <c r="G2" s="7">
        <v>1</v>
      </c>
      <c r="H2" s="2" t="s">
        <v>38</v>
      </c>
    </row>
    <row r="3" spans="1:8" x14ac:dyDescent="0.3">
      <c r="A3" s="3">
        <v>45209</v>
      </c>
      <c r="B3" s="4">
        <v>45209</v>
      </c>
      <c r="C3" s="5">
        <v>0.83333333333333337</v>
      </c>
      <c r="D3" s="5">
        <v>0.83333333333333337</v>
      </c>
      <c r="E3" s="6" t="s">
        <v>6</v>
      </c>
      <c r="F3" s="6" t="s">
        <v>22</v>
      </c>
      <c r="G3" s="7">
        <v>2</v>
      </c>
    </row>
    <row r="4" spans="1:8" x14ac:dyDescent="0.3">
      <c r="A4" s="3">
        <v>45209</v>
      </c>
      <c r="B4" s="4">
        <v>45209</v>
      </c>
      <c r="C4" s="5">
        <v>0.9375</v>
      </c>
      <c r="D4" s="5">
        <v>0.8125</v>
      </c>
      <c r="E4" s="6" t="s">
        <v>24</v>
      </c>
      <c r="F4" s="6" t="s">
        <v>29</v>
      </c>
      <c r="G4" s="7">
        <v>3</v>
      </c>
    </row>
    <row r="5" spans="1:8" x14ac:dyDescent="0.3">
      <c r="A5" s="3">
        <v>45210</v>
      </c>
      <c r="B5" s="4">
        <v>45210</v>
      </c>
      <c r="C5" s="5">
        <v>0.79166666666666663</v>
      </c>
      <c r="D5" s="5">
        <v>0.79166666666666663</v>
      </c>
      <c r="E5" s="6" t="s">
        <v>20</v>
      </c>
      <c r="F5" s="6" t="s">
        <v>5</v>
      </c>
      <c r="G5" s="7">
        <v>4</v>
      </c>
    </row>
    <row r="6" spans="1:8" x14ac:dyDescent="0.3">
      <c r="A6" s="3">
        <v>45210</v>
      </c>
      <c r="B6" s="4">
        <v>45210</v>
      </c>
      <c r="C6" s="5">
        <v>0.79166666666666663</v>
      </c>
      <c r="D6" s="5">
        <v>0.79166666666666663</v>
      </c>
      <c r="E6" s="6" t="s">
        <v>15</v>
      </c>
      <c r="F6" s="6" t="s">
        <v>27</v>
      </c>
      <c r="G6" s="7">
        <v>5</v>
      </c>
    </row>
    <row r="7" spans="1:8" x14ac:dyDescent="0.3">
      <c r="A7" s="3">
        <v>45210</v>
      </c>
      <c r="B7" s="4">
        <v>45210</v>
      </c>
      <c r="C7" s="5">
        <v>0.8125</v>
      </c>
      <c r="D7" s="5">
        <v>0.8125</v>
      </c>
      <c r="E7" s="6" t="s">
        <v>6</v>
      </c>
      <c r="F7" s="6" t="s">
        <v>2</v>
      </c>
      <c r="G7" s="7">
        <v>6</v>
      </c>
    </row>
    <row r="8" spans="1:8" x14ac:dyDescent="0.3">
      <c r="A8" s="3">
        <v>45210</v>
      </c>
      <c r="B8" s="4">
        <v>45210</v>
      </c>
      <c r="C8" s="5">
        <v>0.91666666666666663</v>
      </c>
      <c r="D8" s="5">
        <v>0.83333333333333337</v>
      </c>
      <c r="E8" s="6" t="s">
        <v>31</v>
      </c>
      <c r="F8" s="6" t="s">
        <v>4</v>
      </c>
      <c r="G8" s="7">
        <v>7</v>
      </c>
    </row>
    <row r="9" spans="1:8" x14ac:dyDescent="0.3">
      <c r="A9" s="3">
        <v>45210</v>
      </c>
      <c r="B9" s="4">
        <v>45210</v>
      </c>
      <c r="C9" s="5">
        <v>0.91666666666666663</v>
      </c>
      <c r="D9" s="5">
        <v>0.79166666666666663</v>
      </c>
      <c r="E9" s="6" t="s">
        <v>7</v>
      </c>
      <c r="F9" s="6" t="s">
        <v>13</v>
      </c>
      <c r="G9" s="7">
        <v>8</v>
      </c>
    </row>
    <row r="10" spans="1:8" x14ac:dyDescent="0.3">
      <c r="A10" s="3">
        <v>45210</v>
      </c>
      <c r="B10" s="4">
        <v>45210</v>
      </c>
      <c r="C10" s="5">
        <v>0.91666666666666663</v>
      </c>
      <c r="D10" s="5">
        <v>0.79166666666666663</v>
      </c>
      <c r="E10" s="6" t="s">
        <v>11</v>
      </c>
      <c r="F10" s="6" t="s">
        <v>28</v>
      </c>
      <c r="G10" s="7">
        <v>9</v>
      </c>
    </row>
    <row r="11" spans="1:8" x14ac:dyDescent="0.3">
      <c r="A11" s="3">
        <v>45211</v>
      </c>
      <c r="B11" s="4">
        <v>45211</v>
      </c>
      <c r="C11" s="5">
        <v>0.79166666666666663</v>
      </c>
      <c r="D11" s="5">
        <v>0.79166666666666663</v>
      </c>
      <c r="E11" s="6" t="s">
        <v>19</v>
      </c>
      <c r="F11" s="6" t="s">
        <v>3</v>
      </c>
      <c r="G11" s="7">
        <v>10</v>
      </c>
    </row>
    <row r="12" spans="1:8" x14ac:dyDescent="0.3">
      <c r="A12" s="3">
        <v>45211</v>
      </c>
      <c r="B12" s="4">
        <v>45211</v>
      </c>
      <c r="C12" s="5">
        <v>0.79166666666666663</v>
      </c>
      <c r="D12" s="5">
        <v>0.79166666666666663</v>
      </c>
      <c r="E12" s="6" t="s">
        <v>21</v>
      </c>
      <c r="F12" s="6" t="s">
        <v>8</v>
      </c>
      <c r="G12" s="7">
        <v>11</v>
      </c>
    </row>
    <row r="13" spans="1:8" x14ac:dyDescent="0.3">
      <c r="A13" s="3">
        <v>45211</v>
      </c>
      <c r="B13" s="4">
        <v>45211</v>
      </c>
      <c r="C13" s="5">
        <v>0.79166666666666663</v>
      </c>
      <c r="D13" s="5">
        <v>0.79166666666666663</v>
      </c>
      <c r="E13" s="6" t="s">
        <v>10</v>
      </c>
      <c r="F13" s="6" t="s">
        <v>17</v>
      </c>
      <c r="G13" s="7">
        <v>12</v>
      </c>
    </row>
    <row r="14" spans="1:8" x14ac:dyDescent="0.3">
      <c r="A14" s="3">
        <v>45211</v>
      </c>
      <c r="B14" s="4">
        <v>45211</v>
      </c>
      <c r="C14" s="5">
        <v>0.83333333333333337</v>
      </c>
      <c r="D14" s="5">
        <v>0.79166666666666663</v>
      </c>
      <c r="E14" s="6" t="s">
        <v>25</v>
      </c>
      <c r="F14" s="6" t="s">
        <v>9</v>
      </c>
      <c r="G14" s="7">
        <v>13</v>
      </c>
    </row>
    <row r="15" spans="1:8" x14ac:dyDescent="0.3">
      <c r="A15" s="3">
        <v>45211</v>
      </c>
      <c r="B15" s="4">
        <v>45211</v>
      </c>
      <c r="C15" s="5">
        <v>0.83333333333333337</v>
      </c>
      <c r="D15" s="5">
        <v>0.79166666666666663</v>
      </c>
      <c r="E15" s="6" t="s">
        <v>12</v>
      </c>
      <c r="F15" s="6" t="s">
        <v>14</v>
      </c>
      <c r="G15" s="7">
        <v>14</v>
      </c>
    </row>
    <row r="16" spans="1:8" x14ac:dyDescent="0.3">
      <c r="A16" s="3">
        <v>45211</v>
      </c>
      <c r="B16" s="4">
        <v>45211</v>
      </c>
      <c r="C16" s="5">
        <v>0.83333333333333337</v>
      </c>
      <c r="D16" s="5">
        <v>0.79166666666666663</v>
      </c>
      <c r="E16" s="6" t="s">
        <v>24</v>
      </c>
      <c r="F16" s="6" t="s">
        <v>16</v>
      </c>
      <c r="G16" s="7">
        <v>15</v>
      </c>
    </row>
    <row r="17" spans="1:7" x14ac:dyDescent="0.3">
      <c r="A17" s="3">
        <v>45211</v>
      </c>
      <c r="B17" s="4">
        <v>45211</v>
      </c>
      <c r="C17" s="5">
        <v>0.9375</v>
      </c>
      <c r="D17" s="5">
        <v>0.8125</v>
      </c>
      <c r="E17" s="6" t="s">
        <v>29</v>
      </c>
      <c r="F17" s="6" t="s">
        <v>23</v>
      </c>
      <c r="G17" s="7">
        <v>16</v>
      </c>
    </row>
    <row r="18" spans="1:7" x14ac:dyDescent="0.3">
      <c r="A18" s="3">
        <v>45212</v>
      </c>
      <c r="B18" s="4">
        <v>45212</v>
      </c>
      <c r="C18" s="5">
        <v>0.79166666666666663</v>
      </c>
      <c r="D18" s="5">
        <v>0.79166666666666663</v>
      </c>
      <c r="E18" s="6" t="s">
        <v>1</v>
      </c>
      <c r="F18" s="6" t="s">
        <v>17</v>
      </c>
      <c r="G18" s="7">
        <v>17</v>
      </c>
    </row>
    <row r="19" spans="1:7" x14ac:dyDescent="0.3">
      <c r="A19" s="3">
        <v>45212</v>
      </c>
      <c r="B19" s="4">
        <v>45212</v>
      </c>
      <c r="C19" s="5">
        <v>0.79166666666666663</v>
      </c>
      <c r="D19" s="5">
        <v>0.79166666666666663</v>
      </c>
      <c r="E19" s="6" t="s">
        <v>22</v>
      </c>
      <c r="F19" s="6" t="s">
        <v>30</v>
      </c>
      <c r="G19" s="7">
        <v>18</v>
      </c>
    </row>
    <row r="20" spans="1:7" x14ac:dyDescent="0.3">
      <c r="A20" s="3">
        <v>45213</v>
      </c>
      <c r="B20" s="4">
        <v>45213</v>
      </c>
      <c r="C20" s="5">
        <v>0.54166666666666663</v>
      </c>
      <c r="D20" s="5">
        <v>0.54166666666666663</v>
      </c>
      <c r="E20" s="6" t="s">
        <v>21</v>
      </c>
      <c r="F20" s="6" t="s">
        <v>20</v>
      </c>
      <c r="G20" s="7">
        <v>19</v>
      </c>
    </row>
    <row r="21" spans="1:7" x14ac:dyDescent="0.3">
      <c r="A21" s="3">
        <v>45213</v>
      </c>
      <c r="B21" s="4">
        <v>45213</v>
      </c>
      <c r="C21" s="5">
        <v>0.66666666666666663</v>
      </c>
      <c r="D21" s="5">
        <v>0.625</v>
      </c>
      <c r="E21" s="6" t="s">
        <v>12</v>
      </c>
      <c r="F21" s="6" t="s">
        <v>31</v>
      </c>
      <c r="G21" s="7">
        <v>20</v>
      </c>
    </row>
    <row r="22" spans="1:7" x14ac:dyDescent="0.3">
      <c r="A22" s="3">
        <v>45213</v>
      </c>
      <c r="B22" s="4">
        <v>45213</v>
      </c>
      <c r="C22" s="5">
        <v>0.79166666666666663</v>
      </c>
      <c r="D22" s="5">
        <v>0.79166666666666663</v>
      </c>
      <c r="E22" s="6" t="s">
        <v>16</v>
      </c>
      <c r="F22" s="6" t="s">
        <v>2</v>
      </c>
      <c r="G22" s="7">
        <v>21</v>
      </c>
    </row>
    <row r="23" spans="1:7" x14ac:dyDescent="0.3">
      <c r="A23" s="3">
        <v>45213</v>
      </c>
      <c r="B23" s="4">
        <v>45213</v>
      </c>
      <c r="C23" s="5">
        <v>0.79166666666666663</v>
      </c>
      <c r="D23" s="5">
        <v>0.79166666666666663</v>
      </c>
      <c r="E23" s="6" t="s">
        <v>19</v>
      </c>
      <c r="F23" s="6" t="s">
        <v>8</v>
      </c>
      <c r="G23" s="7">
        <v>22</v>
      </c>
    </row>
    <row r="24" spans="1:7" x14ac:dyDescent="0.3">
      <c r="A24" s="3">
        <v>45213</v>
      </c>
      <c r="B24" s="4">
        <v>45213</v>
      </c>
      <c r="C24" s="5">
        <v>0.79166666666666663</v>
      </c>
      <c r="D24" s="5">
        <v>0.79166666666666663</v>
      </c>
      <c r="E24" s="6" t="s">
        <v>26</v>
      </c>
      <c r="F24" s="6" t="s">
        <v>10</v>
      </c>
      <c r="G24" s="7">
        <v>23</v>
      </c>
    </row>
    <row r="25" spans="1:7" x14ac:dyDescent="0.3">
      <c r="A25" s="3">
        <v>45213</v>
      </c>
      <c r="B25" s="4">
        <v>45213</v>
      </c>
      <c r="C25" s="5">
        <v>0.79166666666666663</v>
      </c>
      <c r="D25" s="5">
        <v>0.79166666666666663</v>
      </c>
      <c r="E25" s="6" t="s">
        <v>6</v>
      </c>
      <c r="F25" s="6" t="s">
        <v>15</v>
      </c>
      <c r="G25" s="7">
        <v>24</v>
      </c>
    </row>
    <row r="26" spans="1:7" x14ac:dyDescent="0.3">
      <c r="A26" s="3">
        <v>45213</v>
      </c>
      <c r="B26" s="4">
        <v>45213</v>
      </c>
      <c r="C26" s="5">
        <v>0.79166666666666663</v>
      </c>
      <c r="D26" s="5">
        <v>0.79166666666666663</v>
      </c>
      <c r="E26" s="6" t="s">
        <v>4</v>
      </c>
      <c r="F26" s="6" t="s">
        <v>22</v>
      </c>
      <c r="G26" s="7">
        <v>25</v>
      </c>
    </row>
    <row r="27" spans="1:7" x14ac:dyDescent="0.3">
      <c r="A27" s="3">
        <v>45213</v>
      </c>
      <c r="B27" s="4">
        <v>45213</v>
      </c>
      <c r="C27" s="5">
        <v>0.79166666666666663</v>
      </c>
      <c r="D27" s="5">
        <v>0.79166666666666663</v>
      </c>
      <c r="E27" s="6" t="s">
        <v>14</v>
      </c>
      <c r="F27" s="6" t="s">
        <v>27</v>
      </c>
      <c r="G27" s="7">
        <v>26</v>
      </c>
    </row>
    <row r="28" spans="1:7" x14ac:dyDescent="0.3">
      <c r="A28" s="3">
        <v>45213</v>
      </c>
      <c r="B28" s="4">
        <v>45213</v>
      </c>
      <c r="C28" s="5">
        <v>0.8125</v>
      </c>
      <c r="D28" s="5">
        <v>0.8125</v>
      </c>
      <c r="E28" s="6" t="s">
        <v>3</v>
      </c>
      <c r="F28" s="6" t="s">
        <v>18</v>
      </c>
      <c r="G28" s="7">
        <v>27</v>
      </c>
    </row>
    <row r="29" spans="1:7" x14ac:dyDescent="0.3">
      <c r="A29" s="3">
        <v>45213</v>
      </c>
      <c r="B29" s="4">
        <v>45213</v>
      </c>
      <c r="C29" s="5">
        <v>0.83333333333333337</v>
      </c>
      <c r="D29" s="5">
        <v>0.79166666666666663</v>
      </c>
      <c r="E29" s="6" t="s">
        <v>24</v>
      </c>
      <c r="F29" s="6" t="s">
        <v>25</v>
      </c>
      <c r="G29" s="7">
        <v>28</v>
      </c>
    </row>
    <row r="30" spans="1:7" x14ac:dyDescent="0.3">
      <c r="A30" s="3">
        <v>45213</v>
      </c>
      <c r="B30" s="4">
        <v>45213</v>
      </c>
      <c r="C30" s="5">
        <v>0.91666666666666663</v>
      </c>
      <c r="D30" s="5">
        <v>0.83333333333333337</v>
      </c>
      <c r="E30" s="6" t="s">
        <v>28</v>
      </c>
      <c r="F30" s="6" t="s">
        <v>11</v>
      </c>
      <c r="G30" s="7">
        <v>29</v>
      </c>
    </row>
    <row r="31" spans="1:7" x14ac:dyDescent="0.3">
      <c r="A31" s="3">
        <v>45213</v>
      </c>
      <c r="B31" s="4">
        <v>45213</v>
      </c>
      <c r="C31" s="5">
        <v>0.91666666666666663</v>
      </c>
      <c r="D31" s="5">
        <v>0.79166666666666663</v>
      </c>
      <c r="E31" s="6" t="s">
        <v>7</v>
      </c>
      <c r="F31" s="6" t="s">
        <v>23</v>
      </c>
      <c r="G31" s="7">
        <v>30</v>
      </c>
    </row>
    <row r="32" spans="1:7" x14ac:dyDescent="0.3">
      <c r="A32" s="3">
        <v>45213</v>
      </c>
      <c r="B32" s="4">
        <v>45213</v>
      </c>
      <c r="C32" s="5">
        <v>0.91666666666666663</v>
      </c>
      <c r="D32" s="5">
        <v>0.79166666666666663</v>
      </c>
      <c r="E32" s="6" t="s">
        <v>0</v>
      </c>
      <c r="F32" s="6" t="s">
        <v>29</v>
      </c>
      <c r="G32" s="7">
        <v>31</v>
      </c>
    </row>
    <row r="33" spans="1:8" x14ac:dyDescent="0.3">
      <c r="A33" s="3">
        <v>45213</v>
      </c>
      <c r="B33" s="4">
        <v>45213</v>
      </c>
      <c r="C33" s="5">
        <v>0.9375</v>
      </c>
      <c r="D33" s="5">
        <v>0.8125</v>
      </c>
      <c r="E33" s="6" t="s">
        <v>5</v>
      </c>
      <c r="F33" s="6" t="s">
        <v>13</v>
      </c>
      <c r="G33" s="7">
        <v>32</v>
      </c>
    </row>
    <row r="34" spans="1:8" x14ac:dyDescent="0.3">
      <c r="A34" s="3">
        <v>45214</v>
      </c>
      <c r="B34" s="4">
        <v>45214</v>
      </c>
      <c r="C34" s="5">
        <v>0.79166666666666663</v>
      </c>
      <c r="D34" s="5">
        <v>0.79166666666666663</v>
      </c>
      <c r="E34" s="6" t="s">
        <v>26</v>
      </c>
      <c r="F34" s="6" t="s">
        <v>20</v>
      </c>
      <c r="G34" s="7">
        <v>33</v>
      </c>
    </row>
    <row r="35" spans="1:8" x14ac:dyDescent="0.3">
      <c r="A35" s="3">
        <v>45214</v>
      </c>
      <c r="B35" s="4">
        <v>45214</v>
      </c>
      <c r="C35" s="5">
        <v>0.85416666666666663</v>
      </c>
      <c r="D35" s="5">
        <v>0.72916666666666663</v>
      </c>
      <c r="E35" s="6" t="s">
        <v>5</v>
      </c>
      <c r="F35" s="6" t="s">
        <v>0</v>
      </c>
      <c r="G35" s="7">
        <v>34</v>
      </c>
    </row>
    <row r="36" spans="1:8" x14ac:dyDescent="0.3">
      <c r="A36" s="3">
        <v>45215</v>
      </c>
      <c r="B36" s="4">
        <v>45215</v>
      </c>
      <c r="C36" s="5">
        <v>0.79166666666666663</v>
      </c>
      <c r="D36" s="5">
        <v>0.79166666666666663</v>
      </c>
      <c r="E36" s="6" t="s">
        <v>10</v>
      </c>
      <c r="F36" s="6" t="s">
        <v>8</v>
      </c>
      <c r="G36" s="8">
        <v>1</v>
      </c>
      <c r="H36" s="2" t="s">
        <v>39</v>
      </c>
    </row>
    <row r="37" spans="1:8" x14ac:dyDescent="0.3">
      <c r="A37" s="3">
        <v>45215</v>
      </c>
      <c r="B37" s="4">
        <v>45215</v>
      </c>
      <c r="C37" s="5">
        <v>0.79166666666666663</v>
      </c>
      <c r="D37" s="5">
        <v>0.79166666666666663</v>
      </c>
      <c r="E37" s="6" t="s">
        <v>12</v>
      </c>
      <c r="F37" s="6" t="s">
        <v>17</v>
      </c>
      <c r="G37" s="8">
        <v>2</v>
      </c>
    </row>
    <row r="38" spans="1:8" x14ac:dyDescent="0.3">
      <c r="A38" s="3">
        <v>45215</v>
      </c>
      <c r="B38" s="4">
        <v>45215</v>
      </c>
      <c r="C38" s="5">
        <v>0.79166666666666663</v>
      </c>
      <c r="D38" s="5">
        <v>0.79166666666666663</v>
      </c>
      <c r="E38" s="6" t="s">
        <v>1</v>
      </c>
      <c r="F38" s="6" t="s">
        <v>19</v>
      </c>
      <c r="G38" s="8">
        <v>3</v>
      </c>
    </row>
    <row r="39" spans="1:8" x14ac:dyDescent="0.3">
      <c r="A39" s="3">
        <v>45215</v>
      </c>
      <c r="B39" s="4">
        <v>45215</v>
      </c>
      <c r="C39" s="5">
        <v>0.79166666666666663</v>
      </c>
      <c r="D39" s="5">
        <v>0.79166666666666663</v>
      </c>
      <c r="E39" s="6" t="s">
        <v>6</v>
      </c>
      <c r="F39" s="6" t="s">
        <v>27</v>
      </c>
      <c r="G39" s="8">
        <v>4</v>
      </c>
    </row>
    <row r="40" spans="1:8" x14ac:dyDescent="0.3">
      <c r="A40" s="3">
        <v>45215</v>
      </c>
      <c r="B40" s="4">
        <v>45215</v>
      </c>
      <c r="C40" s="5">
        <v>0.79166666666666663</v>
      </c>
      <c r="D40" s="5">
        <v>0.79166666666666663</v>
      </c>
      <c r="E40" s="6" t="s">
        <v>4</v>
      </c>
      <c r="F40" s="6" t="s">
        <v>30</v>
      </c>
      <c r="G40" s="8">
        <v>5</v>
      </c>
    </row>
    <row r="41" spans="1:8" x14ac:dyDescent="0.3">
      <c r="A41" s="3">
        <v>45216</v>
      </c>
      <c r="B41" s="4">
        <v>45216</v>
      </c>
      <c r="C41" s="5">
        <v>0.79166666666666663</v>
      </c>
      <c r="D41" s="5">
        <v>0.79166666666666663</v>
      </c>
      <c r="E41" s="6" t="s">
        <v>26</v>
      </c>
      <c r="F41" s="6" t="s">
        <v>3</v>
      </c>
      <c r="G41" s="8">
        <v>6</v>
      </c>
    </row>
    <row r="42" spans="1:8" x14ac:dyDescent="0.3">
      <c r="A42" s="3">
        <v>45216</v>
      </c>
      <c r="B42" s="4">
        <v>45216</v>
      </c>
      <c r="C42" s="5">
        <v>0.79166666666666663</v>
      </c>
      <c r="D42" s="5">
        <v>0.79166666666666663</v>
      </c>
      <c r="E42" s="6" t="s">
        <v>14</v>
      </c>
      <c r="F42" s="6" t="s">
        <v>15</v>
      </c>
      <c r="G42" s="8">
        <v>7</v>
      </c>
    </row>
    <row r="43" spans="1:8" x14ac:dyDescent="0.3">
      <c r="A43" s="3">
        <v>45216</v>
      </c>
      <c r="B43" s="4">
        <v>45216</v>
      </c>
      <c r="C43" s="5">
        <v>0.79166666666666663</v>
      </c>
      <c r="D43" s="5">
        <v>0.79166666666666663</v>
      </c>
      <c r="E43" s="6" t="s">
        <v>28</v>
      </c>
      <c r="F43" s="6" t="s">
        <v>21</v>
      </c>
      <c r="G43" s="8">
        <v>8</v>
      </c>
    </row>
    <row r="44" spans="1:8" x14ac:dyDescent="0.3">
      <c r="A44" s="3">
        <v>45216</v>
      </c>
      <c r="B44" s="4">
        <v>45216</v>
      </c>
      <c r="C44" s="5">
        <v>0.8125</v>
      </c>
      <c r="D44" s="5">
        <v>0.8125</v>
      </c>
      <c r="E44" s="6" t="s">
        <v>1</v>
      </c>
      <c r="F44" s="6" t="s">
        <v>18</v>
      </c>
      <c r="G44" s="8">
        <v>9</v>
      </c>
    </row>
    <row r="45" spans="1:8" x14ac:dyDescent="0.3">
      <c r="A45" s="3">
        <v>45216</v>
      </c>
      <c r="B45" s="4">
        <v>45216</v>
      </c>
      <c r="C45" s="5">
        <v>0.83333333333333337</v>
      </c>
      <c r="D45" s="5">
        <v>0.79166666666666663</v>
      </c>
      <c r="E45" s="6" t="s">
        <v>11</v>
      </c>
      <c r="F45" s="6" t="s">
        <v>16</v>
      </c>
      <c r="G45" s="8">
        <v>10</v>
      </c>
    </row>
    <row r="46" spans="1:8" x14ac:dyDescent="0.3">
      <c r="A46" s="3">
        <v>45216</v>
      </c>
      <c r="B46" s="4">
        <v>45216</v>
      </c>
      <c r="C46" s="5">
        <v>0.83333333333333337</v>
      </c>
      <c r="D46" s="5">
        <v>0.79166666666666663</v>
      </c>
      <c r="E46" s="6" t="s">
        <v>13</v>
      </c>
      <c r="F46" s="6" t="s">
        <v>31</v>
      </c>
      <c r="G46" s="8">
        <v>11</v>
      </c>
    </row>
    <row r="47" spans="1:8" x14ac:dyDescent="0.3">
      <c r="A47" s="3">
        <v>45216</v>
      </c>
      <c r="B47" s="4">
        <v>45216</v>
      </c>
      <c r="C47" s="5">
        <v>0.91666666666666663</v>
      </c>
      <c r="D47" s="5">
        <v>0.79166666666666663</v>
      </c>
      <c r="E47" s="6" t="s">
        <v>7</v>
      </c>
      <c r="F47" s="6" t="s">
        <v>24</v>
      </c>
      <c r="G47" s="8">
        <v>12</v>
      </c>
    </row>
    <row r="48" spans="1:8" x14ac:dyDescent="0.3">
      <c r="A48" s="3">
        <v>45216</v>
      </c>
      <c r="B48" s="4">
        <v>45216</v>
      </c>
      <c r="C48" s="5">
        <v>0.9375</v>
      </c>
      <c r="D48" s="5">
        <v>0.8125</v>
      </c>
      <c r="E48" s="6" t="s">
        <v>5</v>
      </c>
      <c r="F48" s="6" t="s">
        <v>23</v>
      </c>
      <c r="G48" s="8">
        <v>13</v>
      </c>
    </row>
    <row r="49" spans="1:7" x14ac:dyDescent="0.3">
      <c r="A49" s="3">
        <v>45216</v>
      </c>
      <c r="B49" s="4">
        <v>45216</v>
      </c>
      <c r="C49" s="5">
        <v>0.9375</v>
      </c>
      <c r="D49" s="5">
        <v>0.8125</v>
      </c>
      <c r="E49" s="6" t="s">
        <v>9</v>
      </c>
      <c r="F49" s="6" t="s">
        <v>29</v>
      </c>
      <c r="G49" s="8">
        <v>14</v>
      </c>
    </row>
    <row r="50" spans="1:7" x14ac:dyDescent="0.3">
      <c r="A50" s="3">
        <v>45217</v>
      </c>
      <c r="B50" s="4">
        <v>45217</v>
      </c>
      <c r="C50" s="5">
        <v>0.79166666666666663</v>
      </c>
      <c r="D50" s="5">
        <v>0.79166666666666663</v>
      </c>
      <c r="E50" s="6" t="s">
        <v>30</v>
      </c>
      <c r="F50" s="6" t="s">
        <v>20</v>
      </c>
      <c r="G50" s="8">
        <v>15</v>
      </c>
    </row>
    <row r="51" spans="1:7" x14ac:dyDescent="0.3">
      <c r="A51" s="3">
        <v>45217</v>
      </c>
      <c r="B51" s="4">
        <v>45217</v>
      </c>
      <c r="C51" s="5">
        <v>0.8125</v>
      </c>
      <c r="D51" s="5">
        <v>0.8125</v>
      </c>
      <c r="E51" s="6" t="s">
        <v>22</v>
      </c>
      <c r="F51" s="6" t="s">
        <v>10</v>
      </c>
      <c r="G51" s="8">
        <v>16</v>
      </c>
    </row>
    <row r="52" spans="1:7" x14ac:dyDescent="0.3">
      <c r="A52" s="3">
        <v>45218</v>
      </c>
      <c r="B52" s="4">
        <v>45218</v>
      </c>
      <c r="C52" s="5">
        <v>0.79166666666666663</v>
      </c>
      <c r="D52" s="5">
        <v>0.79166666666666663</v>
      </c>
      <c r="E52" s="6" t="s">
        <v>4</v>
      </c>
      <c r="F52" s="6" t="s">
        <v>3</v>
      </c>
      <c r="G52" s="8">
        <v>17</v>
      </c>
    </row>
    <row r="53" spans="1:7" x14ac:dyDescent="0.3">
      <c r="A53" s="3">
        <v>45218</v>
      </c>
      <c r="B53" s="4">
        <v>45218</v>
      </c>
      <c r="C53" s="5">
        <v>0.79166666666666663</v>
      </c>
      <c r="D53" s="5">
        <v>0.79166666666666663</v>
      </c>
      <c r="E53" s="6" t="s">
        <v>27</v>
      </c>
      <c r="F53" s="6" t="s">
        <v>12</v>
      </c>
      <c r="G53" s="8">
        <v>18</v>
      </c>
    </row>
    <row r="54" spans="1:7" x14ac:dyDescent="0.3">
      <c r="A54" s="3">
        <v>45218</v>
      </c>
      <c r="B54" s="4">
        <v>45218</v>
      </c>
      <c r="C54" s="5">
        <v>0.79166666666666663</v>
      </c>
      <c r="D54" s="5">
        <v>0.79166666666666663</v>
      </c>
      <c r="E54" s="6" t="s">
        <v>16</v>
      </c>
      <c r="F54" s="6" t="s">
        <v>19</v>
      </c>
      <c r="G54" s="8">
        <v>19</v>
      </c>
    </row>
    <row r="55" spans="1:7" x14ac:dyDescent="0.3">
      <c r="A55" s="3">
        <v>45218</v>
      </c>
      <c r="B55" s="4">
        <v>45218</v>
      </c>
      <c r="C55" s="5">
        <v>0.79166666666666663</v>
      </c>
      <c r="D55" s="5">
        <v>0.79166666666666663</v>
      </c>
      <c r="E55" s="6" t="s">
        <v>11</v>
      </c>
      <c r="F55" s="6" t="s">
        <v>21</v>
      </c>
      <c r="G55" s="8">
        <v>20</v>
      </c>
    </row>
    <row r="56" spans="1:7" x14ac:dyDescent="0.3">
      <c r="A56" s="3">
        <v>45218</v>
      </c>
      <c r="B56" s="4">
        <v>45218</v>
      </c>
      <c r="C56" s="5">
        <v>0.79166666666666663</v>
      </c>
      <c r="D56" s="5">
        <v>0.79166666666666663</v>
      </c>
      <c r="E56" s="6" t="s">
        <v>28</v>
      </c>
      <c r="F56" s="6" t="s">
        <v>26</v>
      </c>
      <c r="G56" s="8">
        <v>21</v>
      </c>
    </row>
    <row r="57" spans="1:7" x14ac:dyDescent="0.3">
      <c r="A57" s="3">
        <v>45218</v>
      </c>
      <c r="B57" s="4">
        <v>45218</v>
      </c>
      <c r="C57" s="5">
        <v>0.83333333333333337</v>
      </c>
      <c r="D57" s="5">
        <v>0.79166666666666663</v>
      </c>
      <c r="E57" s="6" t="s">
        <v>13</v>
      </c>
      <c r="F57" s="6" t="s">
        <v>14</v>
      </c>
      <c r="G57" s="8">
        <v>22</v>
      </c>
    </row>
    <row r="58" spans="1:7" x14ac:dyDescent="0.3">
      <c r="A58" s="3">
        <v>45218</v>
      </c>
      <c r="B58" s="4">
        <v>45218</v>
      </c>
      <c r="C58" s="5">
        <v>0.83333333333333337</v>
      </c>
      <c r="D58" s="5">
        <v>0.79166666666666663</v>
      </c>
      <c r="E58" s="6" t="s">
        <v>1</v>
      </c>
      <c r="F58" s="6" t="s">
        <v>25</v>
      </c>
      <c r="G58" s="8">
        <v>23</v>
      </c>
    </row>
    <row r="59" spans="1:7" x14ac:dyDescent="0.3">
      <c r="A59" s="3">
        <v>45218</v>
      </c>
      <c r="B59" s="4">
        <v>45218</v>
      </c>
      <c r="C59" s="5">
        <v>0.83333333333333337</v>
      </c>
      <c r="D59" s="5">
        <v>0.79166666666666663</v>
      </c>
      <c r="E59" s="6" t="s">
        <v>29</v>
      </c>
      <c r="F59" s="6" t="s">
        <v>31</v>
      </c>
      <c r="G59" s="8">
        <v>24</v>
      </c>
    </row>
    <row r="60" spans="1:7" x14ac:dyDescent="0.3">
      <c r="A60" s="3">
        <v>45218</v>
      </c>
      <c r="B60" s="4">
        <v>45218</v>
      </c>
      <c r="C60" s="5">
        <v>0.91666666666666663</v>
      </c>
      <c r="D60" s="5">
        <v>0.79166666666666663</v>
      </c>
      <c r="E60" s="6" t="s">
        <v>9</v>
      </c>
      <c r="F60" s="6" t="s">
        <v>0</v>
      </c>
      <c r="G60" s="8">
        <v>25</v>
      </c>
    </row>
    <row r="61" spans="1:7" x14ac:dyDescent="0.3">
      <c r="A61" s="3">
        <v>45218</v>
      </c>
      <c r="B61" s="4">
        <v>45218</v>
      </c>
      <c r="C61" s="5">
        <v>0.91666666666666663</v>
      </c>
      <c r="D61" s="5">
        <v>0.79166666666666663</v>
      </c>
      <c r="E61" s="6" t="s">
        <v>5</v>
      </c>
      <c r="F61" s="6" t="s">
        <v>24</v>
      </c>
      <c r="G61" s="8">
        <v>26</v>
      </c>
    </row>
    <row r="62" spans="1:7" x14ac:dyDescent="0.3">
      <c r="A62" s="3">
        <v>45218</v>
      </c>
      <c r="B62" s="4">
        <v>45218</v>
      </c>
      <c r="C62" s="5">
        <v>0.9375</v>
      </c>
      <c r="D62" s="5">
        <v>0.85416666666666663</v>
      </c>
      <c r="E62" s="6" t="s">
        <v>6</v>
      </c>
      <c r="F62" s="6" t="s">
        <v>7</v>
      </c>
      <c r="G62" s="8">
        <v>27</v>
      </c>
    </row>
    <row r="63" spans="1:7" x14ac:dyDescent="0.3">
      <c r="A63" s="3">
        <v>45218</v>
      </c>
      <c r="B63" s="4">
        <v>45218</v>
      </c>
      <c r="C63" s="5">
        <v>0.9375</v>
      </c>
      <c r="D63" s="5">
        <v>0.8125</v>
      </c>
      <c r="E63" s="6" t="s">
        <v>2</v>
      </c>
      <c r="F63" s="6" t="s">
        <v>23</v>
      </c>
      <c r="G63" s="8">
        <v>28</v>
      </c>
    </row>
    <row r="64" spans="1:7" x14ac:dyDescent="0.3">
      <c r="A64" s="3">
        <v>45219</v>
      </c>
      <c r="B64" s="4">
        <v>45219</v>
      </c>
      <c r="C64" s="5">
        <v>0.79166666666666663</v>
      </c>
      <c r="D64" s="5">
        <v>0.79166666666666663</v>
      </c>
      <c r="E64" s="6" t="s">
        <v>4</v>
      </c>
      <c r="F64" s="6" t="s">
        <v>8</v>
      </c>
      <c r="G64" s="8">
        <v>29</v>
      </c>
    </row>
    <row r="65" spans="1:7" x14ac:dyDescent="0.3">
      <c r="A65" s="3">
        <v>45219</v>
      </c>
      <c r="B65" s="4">
        <v>45219</v>
      </c>
      <c r="C65" s="5">
        <v>0.8125</v>
      </c>
      <c r="D65" s="5">
        <v>0.8125</v>
      </c>
      <c r="E65" s="6" t="s">
        <v>17</v>
      </c>
      <c r="F65" s="6" t="s">
        <v>18</v>
      </c>
      <c r="G65" s="8">
        <v>30</v>
      </c>
    </row>
    <row r="66" spans="1:7" x14ac:dyDescent="0.3">
      <c r="A66" s="3">
        <v>45220</v>
      </c>
      <c r="B66" s="4">
        <v>45220</v>
      </c>
      <c r="C66" s="5">
        <v>0.54166666666666663</v>
      </c>
      <c r="D66" s="5">
        <v>0.54166666666666663</v>
      </c>
      <c r="E66" s="6" t="s">
        <v>10</v>
      </c>
      <c r="F66" s="6" t="s">
        <v>20</v>
      </c>
      <c r="G66" s="8">
        <v>31</v>
      </c>
    </row>
    <row r="67" spans="1:7" x14ac:dyDescent="0.3">
      <c r="A67" s="3">
        <v>45220</v>
      </c>
      <c r="B67" s="4">
        <v>45220</v>
      </c>
      <c r="C67" s="5">
        <v>0.66666666666666663</v>
      </c>
      <c r="D67" s="5">
        <v>0.54166666666666663</v>
      </c>
      <c r="E67" s="6" t="s">
        <v>0</v>
      </c>
      <c r="F67" s="6" t="s">
        <v>1</v>
      </c>
      <c r="G67" s="8">
        <v>32</v>
      </c>
    </row>
    <row r="68" spans="1:7" x14ac:dyDescent="0.3">
      <c r="A68" s="3">
        <v>45220</v>
      </c>
      <c r="B68" s="4">
        <v>45220</v>
      </c>
      <c r="C68" s="5">
        <v>0.79166666666666663</v>
      </c>
      <c r="D68" s="5">
        <v>0.79166666666666663</v>
      </c>
      <c r="E68" s="6" t="s">
        <v>18</v>
      </c>
      <c r="F68" s="6" t="s">
        <v>3</v>
      </c>
      <c r="G68" s="8">
        <v>33</v>
      </c>
    </row>
    <row r="69" spans="1:7" x14ac:dyDescent="0.3">
      <c r="A69" s="3">
        <v>45220</v>
      </c>
      <c r="B69" s="4">
        <v>45220</v>
      </c>
      <c r="C69" s="5">
        <v>0.79166666666666663</v>
      </c>
      <c r="D69" s="5">
        <v>0.79166666666666663</v>
      </c>
      <c r="E69" s="6" t="s">
        <v>28</v>
      </c>
      <c r="F69" s="6" t="s">
        <v>12</v>
      </c>
      <c r="G69" s="8">
        <v>34</v>
      </c>
    </row>
    <row r="70" spans="1:7" x14ac:dyDescent="0.3">
      <c r="A70" s="3">
        <v>45220</v>
      </c>
      <c r="B70" s="4">
        <v>45220</v>
      </c>
      <c r="C70" s="5">
        <v>0.79166666666666663</v>
      </c>
      <c r="D70" s="5">
        <v>0.79166666666666663</v>
      </c>
      <c r="E70" s="6" t="s">
        <v>30</v>
      </c>
      <c r="F70" s="6" t="s">
        <v>15</v>
      </c>
      <c r="G70" s="8">
        <v>35</v>
      </c>
    </row>
    <row r="71" spans="1:7" x14ac:dyDescent="0.3">
      <c r="A71" s="3">
        <v>45220</v>
      </c>
      <c r="B71" s="4">
        <v>45220</v>
      </c>
      <c r="C71" s="5">
        <v>0.79166666666666663</v>
      </c>
      <c r="D71" s="5">
        <v>0.79166666666666663</v>
      </c>
      <c r="E71" s="6" t="s">
        <v>27</v>
      </c>
      <c r="F71" s="6" t="s">
        <v>26</v>
      </c>
      <c r="G71" s="8">
        <v>36</v>
      </c>
    </row>
    <row r="72" spans="1:7" x14ac:dyDescent="0.3">
      <c r="A72" s="3">
        <v>45220</v>
      </c>
      <c r="B72" s="4">
        <v>45220</v>
      </c>
      <c r="C72" s="5">
        <v>0.83333333333333337</v>
      </c>
      <c r="D72" s="5">
        <v>0.79166666666666663</v>
      </c>
      <c r="E72" s="6" t="s">
        <v>29</v>
      </c>
      <c r="F72" s="6" t="s">
        <v>6</v>
      </c>
      <c r="G72" s="8">
        <v>37</v>
      </c>
    </row>
    <row r="73" spans="1:7" x14ac:dyDescent="0.3">
      <c r="A73" s="3">
        <v>45220</v>
      </c>
      <c r="B73" s="4">
        <v>45220</v>
      </c>
      <c r="C73" s="5">
        <v>0.83333333333333337</v>
      </c>
      <c r="D73" s="5">
        <v>0.79166666666666663</v>
      </c>
      <c r="E73" s="6" t="s">
        <v>21</v>
      </c>
      <c r="F73" s="6" t="s">
        <v>9</v>
      </c>
      <c r="G73" s="8">
        <v>38</v>
      </c>
    </row>
    <row r="74" spans="1:7" x14ac:dyDescent="0.3">
      <c r="A74" s="3">
        <v>45220</v>
      </c>
      <c r="B74" s="4">
        <v>45220</v>
      </c>
      <c r="C74" s="5">
        <v>0.83333333333333337</v>
      </c>
      <c r="D74" s="5">
        <v>0.79166666666666663</v>
      </c>
      <c r="E74" s="6" t="s">
        <v>8</v>
      </c>
      <c r="F74" s="6" t="s">
        <v>14</v>
      </c>
      <c r="G74" s="8">
        <v>39</v>
      </c>
    </row>
    <row r="75" spans="1:7" x14ac:dyDescent="0.3">
      <c r="A75" s="3">
        <v>45220</v>
      </c>
      <c r="B75" s="4">
        <v>45220</v>
      </c>
      <c r="C75" s="5">
        <v>0.83333333333333337</v>
      </c>
      <c r="D75" s="5">
        <v>0.79166666666666663</v>
      </c>
      <c r="E75" s="6" t="s">
        <v>23</v>
      </c>
      <c r="F75" s="6" t="s">
        <v>16</v>
      </c>
      <c r="G75" s="8">
        <v>40</v>
      </c>
    </row>
    <row r="76" spans="1:7" x14ac:dyDescent="0.3">
      <c r="A76" s="3">
        <v>45220</v>
      </c>
      <c r="B76" s="4">
        <v>45220</v>
      </c>
      <c r="C76" s="5">
        <v>0.83333333333333337</v>
      </c>
      <c r="D76" s="5">
        <v>0.79166666666666663</v>
      </c>
      <c r="E76" s="6" t="s">
        <v>22</v>
      </c>
      <c r="F76" s="6" t="s">
        <v>25</v>
      </c>
      <c r="G76" s="8">
        <v>41</v>
      </c>
    </row>
    <row r="77" spans="1:7" x14ac:dyDescent="0.3">
      <c r="A77" s="3">
        <v>45220</v>
      </c>
      <c r="B77" s="4">
        <v>45220</v>
      </c>
      <c r="C77" s="5">
        <v>0.875</v>
      </c>
      <c r="D77" s="5">
        <v>0.79166666666666663</v>
      </c>
      <c r="E77" s="6" t="s">
        <v>5</v>
      </c>
      <c r="F77" s="6" t="s">
        <v>7</v>
      </c>
      <c r="G77" s="8">
        <v>42</v>
      </c>
    </row>
    <row r="78" spans="1:7" x14ac:dyDescent="0.3">
      <c r="A78" s="3">
        <v>45220</v>
      </c>
      <c r="B78" s="4">
        <v>45220</v>
      </c>
      <c r="C78" s="5">
        <v>0.91666666666666663</v>
      </c>
      <c r="D78" s="5">
        <v>0.83333333333333337</v>
      </c>
      <c r="E78" s="6" t="s">
        <v>31</v>
      </c>
      <c r="F78" s="6" t="s">
        <v>11</v>
      </c>
      <c r="G78" s="8">
        <v>43</v>
      </c>
    </row>
    <row r="79" spans="1:7" x14ac:dyDescent="0.3">
      <c r="A79" s="3">
        <v>45220</v>
      </c>
      <c r="B79" s="4">
        <v>45220</v>
      </c>
      <c r="C79" s="5">
        <v>0.91666666666666663</v>
      </c>
      <c r="D79" s="5">
        <v>0.79166666666666663</v>
      </c>
      <c r="E79" s="6" t="s">
        <v>19</v>
      </c>
      <c r="F79" s="6" t="s">
        <v>24</v>
      </c>
      <c r="G79" s="8">
        <v>44</v>
      </c>
    </row>
    <row r="80" spans="1:7" x14ac:dyDescent="0.3">
      <c r="A80" s="3">
        <v>45220</v>
      </c>
      <c r="B80" s="4">
        <v>45220</v>
      </c>
      <c r="C80" s="5">
        <v>0.9375</v>
      </c>
      <c r="D80" s="5">
        <v>0.8125</v>
      </c>
      <c r="E80" s="6" t="s">
        <v>2</v>
      </c>
      <c r="F80" s="6" t="s">
        <v>13</v>
      </c>
      <c r="G80" s="8">
        <v>45</v>
      </c>
    </row>
    <row r="81" spans="1:8" x14ac:dyDescent="0.3">
      <c r="A81" s="3">
        <v>45221</v>
      </c>
      <c r="B81" s="4">
        <v>45221</v>
      </c>
      <c r="C81" s="5">
        <v>0.70833333333333337</v>
      </c>
      <c r="D81" s="5">
        <v>0.70833333333333337</v>
      </c>
      <c r="E81" s="6" t="s">
        <v>4</v>
      </c>
      <c r="F81" s="6" t="s">
        <v>10</v>
      </c>
      <c r="G81" s="8">
        <v>46</v>
      </c>
    </row>
    <row r="82" spans="1:8" x14ac:dyDescent="0.3">
      <c r="A82" s="3">
        <v>45221</v>
      </c>
      <c r="B82" s="4">
        <v>45221</v>
      </c>
      <c r="C82" s="5">
        <v>0.85416666666666663</v>
      </c>
      <c r="D82" s="5">
        <v>0.72916666666666663</v>
      </c>
      <c r="E82" s="6" t="s">
        <v>2</v>
      </c>
      <c r="F82" s="6" t="s">
        <v>0</v>
      </c>
      <c r="G82" s="8">
        <v>47</v>
      </c>
    </row>
    <row r="83" spans="1:8" x14ac:dyDescent="0.3">
      <c r="A83" s="3">
        <v>45222</v>
      </c>
      <c r="B83" s="4">
        <v>45222</v>
      </c>
      <c r="C83" s="5">
        <v>0.79166666666666663</v>
      </c>
      <c r="D83" s="5">
        <v>0.79166666666666663</v>
      </c>
      <c r="E83" s="6" t="s">
        <v>15</v>
      </c>
      <c r="F83" s="6" t="s">
        <v>3</v>
      </c>
      <c r="G83" s="9">
        <v>1</v>
      </c>
      <c r="H83" s="2" t="s">
        <v>40</v>
      </c>
    </row>
    <row r="84" spans="1:8" x14ac:dyDescent="0.3">
      <c r="A84" s="3">
        <v>45223</v>
      </c>
      <c r="B84" s="4">
        <v>45223</v>
      </c>
      <c r="C84" s="5">
        <v>0.75</v>
      </c>
      <c r="D84" s="5">
        <v>0.75</v>
      </c>
      <c r="E84" s="6" t="s">
        <v>27</v>
      </c>
      <c r="F84" s="6" t="s">
        <v>30</v>
      </c>
      <c r="G84" s="9">
        <v>2</v>
      </c>
    </row>
    <row r="85" spans="1:8" x14ac:dyDescent="0.3">
      <c r="A85" s="3">
        <v>45223</v>
      </c>
      <c r="B85" s="4">
        <v>45223</v>
      </c>
      <c r="C85" s="5">
        <v>0.77083333333333337</v>
      </c>
      <c r="D85" s="5">
        <v>0.77083333333333337</v>
      </c>
      <c r="E85" s="6" t="s">
        <v>0</v>
      </c>
      <c r="F85" s="6" t="s">
        <v>8</v>
      </c>
      <c r="G85" s="9">
        <v>3</v>
      </c>
    </row>
    <row r="86" spans="1:8" x14ac:dyDescent="0.3">
      <c r="A86" s="3">
        <v>45223</v>
      </c>
      <c r="B86" s="4">
        <v>45223</v>
      </c>
      <c r="C86" s="5">
        <v>0.78125</v>
      </c>
      <c r="D86" s="5">
        <v>0.78125</v>
      </c>
      <c r="E86" s="6" t="s">
        <v>3</v>
      </c>
      <c r="F86" s="6" t="s">
        <v>20</v>
      </c>
      <c r="G86" s="9">
        <v>4</v>
      </c>
    </row>
    <row r="87" spans="1:8" x14ac:dyDescent="0.3">
      <c r="A87" s="3">
        <v>45223</v>
      </c>
      <c r="B87" s="4">
        <v>45223</v>
      </c>
      <c r="C87" s="5">
        <v>0.79166666666666663</v>
      </c>
      <c r="D87" s="5">
        <v>0.79166666666666663</v>
      </c>
      <c r="E87" s="6" t="s">
        <v>5</v>
      </c>
      <c r="F87" s="6" t="s">
        <v>26</v>
      </c>
      <c r="G87" s="9">
        <v>5</v>
      </c>
    </row>
    <row r="88" spans="1:8" x14ac:dyDescent="0.3">
      <c r="A88" s="3">
        <v>45223</v>
      </c>
      <c r="B88" s="4">
        <v>45223</v>
      </c>
      <c r="C88" s="5">
        <v>0.80208333333333337</v>
      </c>
      <c r="D88" s="5">
        <v>0.80208333333333337</v>
      </c>
      <c r="E88" s="6" t="s">
        <v>17</v>
      </c>
      <c r="F88" s="6" t="s">
        <v>15</v>
      </c>
      <c r="G88" s="9">
        <v>6</v>
      </c>
    </row>
    <row r="89" spans="1:8" x14ac:dyDescent="0.3">
      <c r="A89" s="3">
        <v>45223</v>
      </c>
      <c r="B89" s="4">
        <v>45223</v>
      </c>
      <c r="C89" s="5">
        <v>0.8125</v>
      </c>
      <c r="D89" s="5">
        <v>0.8125</v>
      </c>
      <c r="E89" s="6" t="s">
        <v>9</v>
      </c>
      <c r="F89" s="6" t="s">
        <v>22</v>
      </c>
      <c r="G89" s="9">
        <v>7</v>
      </c>
    </row>
    <row r="90" spans="1:8" x14ac:dyDescent="0.3">
      <c r="A90" s="3">
        <v>45223</v>
      </c>
      <c r="B90" s="4">
        <v>45223</v>
      </c>
      <c r="C90" s="5">
        <v>0.82291666666666663</v>
      </c>
      <c r="D90" s="5">
        <v>0.82291666666666663</v>
      </c>
      <c r="E90" s="6" t="s">
        <v>23</v>
      </c>
      <c r="F90" s="6" t="s">
        <v>12</v>
      </c>
      <c r="G90" s="9">
        <v>8</v>
      </c>
    </row>
    <row r="91" spans="1:8" x14ac:dyDescent="0.3">
      <c r="A91" s="3">
        <v>45223</v>
      </c>
      <c r="B91" s="4">
        <v>45223</v>
      </c>
      <c r="C91" s="5">
        <v>0.83333333333333337</v>
      </c>
      <c r="D91" s="5">
        <v>0.83333333333333337</v>
      </c>
      <c r="E91" s="6" t="s">
        <v>7</v>
      </c>
      <c r="F91" s="6" t="s">
        <v>18</v>
      </c>
      <c r="G91" s="9">
        <v>9</v>
      </c>
    </row>
    <row r="92" spans="1:8" x14ac:dyDescent="0.3">
      <c r="A92" s="3">
        <v>45223</v>
      </c>
      <c r="B92" s="4">
        <v>45223</v>
      </c>
      <c r="C92" s="5">
        <v>0.84375</v>
      </c>
      <c r="D92" s="5">
        <v>0.84375</v>
      </c>
      <c r="E92" s="6" t="s">
        <v>24</v>
      </c>
      <c r="F92" s="6" t="s">
        <v>10</v>
      </c>
      <c r="G92" s="9">
        <v>10</v>
      </c>
    </row>
    <row r="93" spans="1:8" x14ac:dyDescent="0.3">
      <c r="A93" s="3">
        <v>45223</v>
      </c>
      <c r="B93" s="4">
        <v>45223</v>
      </c>
      <c r="C93" s="5">
        <v>0.85416666666666663</v>
      </c>
      <c r="D93" s="5">
        <v>0.8125</v>
      </c>
      <c r="E93" s="6" t="s">
        <v>2</v>
      </c>
      <c r="F93" s="6" t="s">
        <v>6</v>
      </c>
      <c r="G93" s="9">
        <v>11</v>
      </c>
    </row>
    <row r="94" spans="1:8" x14ac:dyDescent="0.3">
      <c r="A94" s="3">
        <v>45223</v>
      </c>
      <c r="B94" s="4">
        <v>45223</v>
      </c>
      <c r="C94" s="5">
        <v>0.86458333333333337</v>
      </c>
      <c r="D94" s="5">
        <v>0.82291666666666663</v>
      </c>
      <c r="E94" s="6" t="s">
        <v>25</v>
      </c>
      <c r="F94" s="6" t="s">
        <v>31</v>
      </c>
      <c r="G94" s="9">
        <v>12</v>
      </c>
    </row>
    <row r="95" spans="1:8" x14ac:dyDescent="0.3">
      <c r="A95" s="3">
        <v>45223</v>
      </c>
      <c r="B95" s="4">
        <v>45223</v>
      </c>
      <c r="C95" s="5">
        <v>0.875</v>
      </c>
      <c r="D95" s="5">
        <v>0.83333333333333337</v>
      </c>
      <c r="E95" s="6" t="s">
        <v>11</v>
      </c>
      <c r="F95" s="6" t="s">
        <v>14</v>
      </c>
      <c r="G95" s="9">
        <v>13</v>
      </c>
    </row>
    <row r="96" spans="1:8" x14ac:dyDescent="0.3">
      <c r="A96" s="3">
        <v>45223</v>
      </c>
      <c r="B96" s="4">
        <v>45223</v>
      </c>
      <c r="C96" s="5">
        <v>0.88541666666666663</v>
      </c>
      <c r="D96" s="5">
        <v>0.84375</v>
      </c>
      <c r="E96" s="6" t="s">
        <v>28</v>
      </c>
      <c r="F96" s="6" t="s">
        <v>16</v>
      </c>
      <c r="G96" s="9">
        <v>14</v>
      </c>
    </row>
    <row r="97" spans="1:7" x14ac:dyDescent="0.3">
      <c r="A97" s="3">
        <v>45223</v>
      </c>
      <c r="B97" s="4">
        <v>45223</v>
      </c>
      <c r="C97" s="5">
        <v>0.90625</v>
      </c>
      <c r="D97" s="5">
        <v>0.82291666666666663</v>
      </c>
      <c r="E97" s="6" t="s">
        <v>19</v>
      </c>
      <c r="F97" s="6" t="s">
        <v>4</v>
      </c>
      <c r="G97" s="9">
        <v>15</v>
      </c>
    </row>
    <row r="98" spans="1:7" x14ac:dyDescent="0.3">
      <c r="A98" s="3">
        <v>45223</v>
      </c>
      <c r="B98" s="4">
        <v>45223</v>
      </c>
      <c r="C98" s="5">
        <v>0.9375</v>
      </c>
      <c r="D98" s="5">
        <v>0.8125</v>
      </c>
      <c r="E98" s="6" t="s">
        <v>1</v>
      </c>
      <c r="F98" s="6" t="s">
        <v>13</v>
      </c>
      <c r="G98" s="9">
        <v>16</v>
      </c>
    </row>
    <row r="99" spans="1:7" x14ac:dyDescent="0.3">
      <c r="A99" s="3">
        <v>45223</v>
      </c>
      <c r="B99" s="4">
        <v>45223</v>
      </c>
      <c r="C99" s="5">
        <v>0.95833333333333337</v>
      </c>
      <c r="D99" s="5">
        <v>0.83333333333333337</v>
      </c>
      <c r="E99" s="6" t="s">
        <v>21</v>
      </c>
      <c r="F99" s="6" t="s">
        <v>29</v>
      </c>
      <c r="G99" s="9">
        <v>17</v>
      </c>
    </row>
    <row r="100" spans="1:7" x14ac:dyDescent="0.3">
      <c r="A100" s="3">
        <v>45224</v>
      </c>
      <c r="B100" s="4">
        <v>45224</v>
      </c>
      <c r="C100" s="5">
        <v>0.8125</v>
      </c>
      <c r="D100" s="5">
        <v>0.8125</v>
      </c>
      <c r="E100" s="6" t="s">
        <v>30</v>
      </c>
      <c r="F100" s="6" t="s">
        <v>17</v>
      </c>
      <c r="G100" s="9">
        <v>18</v>
      </c>
    </row>
    <row r="101" spans="1:7" x14ac:dyDescent="0.3">
      <c r="A101" s="3">
        <v>45225</v>
      </c>
      <c r="B101" s="4">
        <v>45225</v>
      </c>
      <c r="C101" s="5">
        <v>0.79166666666666663</v>
      </c>
      <c r="D101" s="5">
        <v>0.79166666666666663</v>
      </c>
      <c r="E101" s="6" t="s">
        <v>0</v>
      </c>
      <c r="F101" s="6" t="s">
        <v>2</v>
      </c>
      <c r="G101" s="9">
        <v>19</v>
      </c>
    </row>
    <row r="102" spans="1:7" x14ac:dyDescent="0.3">
      <c r="A102" s="3">
        <v>45225</v>
      </c>
      <c r="B102" s="4">
        <v>45225</v>
      </c>
      <c r="C102" s="5">
        <v>0.79166666666666663</v>
      </c>
      <c r="D102" s="5">
        <v>0.79166666666666663</v>
      </c>
      <c r="E102" s="6" t="s">
        <v>24</v>
      </c>
      <c r="F102" s="6" t="s">
        <v>5</v>
      </c>
      <c r="G102" s="9">
        <v>20</v>
      </c>
    </row>
    <row r="103" spans="1:7" x14ac:dyDescent="0.3">
      <c r="A103" s="3">
        <v>45225</v>
      </c>
      <c r="B103" s="4">
        <v>45225</v>
      </c>
      <c r="C103" s="5">
        <v>0.79166666666666663</v>
      </c>
      <c r="D103" s="5">
        <v>0.79166666666666663</v>
      </c>
      <c r="E103" s="6" t="s">
        <v>31</v>
      </c>
      <c r="F103" s="6" t="s">
        <v>10</v>
      </c>
      <c r="G103" s="9">
        <v>21</v>
      </c>
    </row>
    <row r="104" spans="1:7" x14ac:dyDescent="0.3">
      <c r="A104" s="3">
        <v>45225</v>
      </c>
      <c r="B104" s="4">
        <v>45225</v>
      </c>
      <c r="C104" s="5">
        <v>0.79166666666666663</v>
      </c>
      <c r="D104" s="5">
        <v>0.79166666666666663</v>
      </c>
      <c r="E104" s="6" t="s">
        <v>8</v>
      </c>
      <c r="F104" s="6" t="s">
        <v>15</v>
      </c>
      <c r="G104" s="9">
        <v>22</v>
      </c>
    </row>
    <row r="105" spans="1:7" x14ac:dyDescent="0.3">
      <c r="A105" s="3">
        <v>45225</v>
      </c>
      <c r="B105" s="4">
        <v>45225</v>
      </c>
      <c r="C105" s="5">
        <v>0.79166666666666663</v>
      </c>
      <c r="D105" s="5">
        <v>0.79166666666666663</v>
      </c>
      <c r="E105" s="6" t="s">
        <v>14</v>
      </c>
      <c r="F105" s="6" t="s">
        <v>21</v>
      </c>
      <c r="G105" s="9">
        <v>23</v>
      </c>
    </row>
    <row r="106" spans="1:7" x14ac:dyDescent="0.3">
      <c r="A106" s="3">
        <v>45225</v>
      </c>
      <c r="B106" s="4">
        <v>45225</v>
      </c>
      <c r="C106" s="5">
        <v>0.79166666666666663</v>
      </c>
      <c r="D106" s="5">
        <v>0.79166666666666663</v>
      </c>
      <c r="E106" s="6" t="s">
        <v>7</v>
      </c>
      <c r="F106" s="6" t="s">
        <v>22</v>
      </c>
      <c r="G106" s="9">
        <v>24</v>
      </c>
    </row>
    <row r="107" spans="1:7" x14ac:dyDescent="0.3">
      <c r="A107" s="3">
        <v>45225</v>
      </c>
      <c r="B107" s="4">
        <v>45225</v>
      </c>
      <c r="C107" s="5">
        <v>0.79166666666666663</v>
      </c>
      <c r="D107" s="5">
        <v>0.79166666666666663</v>
      </c>
      <c r="E107" s="6" t="s">
        <v>23</v>
      </c>
      <c r="F107" s="6" t="s">
        <v>26</v>
      </c>
      <c r="G107" s="9">
        <v>25</v>
      </c>
    </row>
    <row r="108" spans="1:7" x14ac:dyDescent="0.3">
      <c r="A108" s="3">
        <v>45225</v>
      </c>
      <c r="B108" s="4">
        <v>45225</v>
      </c>
      <c r="C108" s="5">
        <v>0.8125</v>
      </c>
      <c r="D108" s="5">
        <v>0.8125</v>
      </c>
      <c r="E108" s="6" t="s">
        <v>20</v>
      </c>
      <c r="F108" s="6" t="s">
        <v>18</v>
      </c>
      <c r="G108" s="9">
        <v>26</v>
      </c>
    </row>
    <row r="109" spans="1:7" x14ac:dyDescent="0.3">
      <c r="A109" s="3">
        <v>45225</v>
      </c>
      <c r="B109" s="4">
        <v>45225</v>
      </c>
      <c r="C109" s="5">
        <v>0.83333333333333337</v>
      </c>
      <c r="D109" s="5">
        <v>0.79166666666666663</v>
      </c>
      <c r="E109" s="6" t="s">
        <v>27</v>
      </c>
      <c r="F109" s="6" t="s">
        <v>9</v>
      </c>
      <c r="G109" s="9">
        <v>27</v>
      </c>
    </row>
    <row r="110" spans="1:7" x14ac:dyDescent="0.3">
      <c r="A110" s="3">
        <v>45225</v>
      </c>
      <c r="B110" s="4">
        <v>45225</v>
      </c>
      <c r="C110" s="5">
        <v>0.875</v>
      </c>
      <c r="D110" s="5">
        <v>0.79166666666666663</v>
      </c>
      <c r="E110" s="6" t="s">
        <v>25</v>
      </c>
      <c r="F110" s="6" t="s">
        <v>4</v>
      </c>
      <c r="G110" s="9">
        <v>28</v>
      </c>
    </row>
    <row r="111" spans="1:7" x14ac:dyDescent="0.3">
      <c r="A111" s="3">
        <v>45225</v>
      </c>
      <c r="B111" s="4">
        <v>45225</v>
      </c>
      <c r="C111" s="5">
        <v>0.875</v>
      </c>
      <c r="D111" s="5">
        <v>0.79166666666666663</v>
      </c>
      <c r="E111" s="6" t="s">
        <v>19</v>
      </c>
      <c r="F111" s="6" t="s">
        <v>11</v>
      </c>
      <c r="G111" s="9">
        <v>29</v>
      </c>
    </row>
    <row r="112" spans="1:7" x14ac:dyDescent="0.3">
      <c r="A112" s="3">
        <v>45226</v>
      </c>
      <c r="B112" s="4">
        <v>45226</v>
      </c>
      <c r="C112" s="5">
        <v>0.75</v>
      </c>
      <c r="D112" s="5">
        <v>0.625</v>
      </c>
      <c r="E112" s="6" t="s">
        <v>6</v>
      </c>
      <c r="F112" s="6" t="s">
        <v>29</v>
      </c>
      <c r="G112" s="9">
        <v>30</v>
      </c>
    </row>
    <row r="113" spans="1:7" x14ac:dyDescent="0.3">
      <c r="A113" s="3">
        <v>45226</v>
      </c>
      <c r="B113" s="4">
        <v>45226</v>
      </c>
      <c r="C113" s="5">
        <v>0.79166666666666663</v>
      </c>
      <c r="D113" s="5">
        <v>0.79166666666666663</v>
      </c>
      <c r="E113" s="6" t="s">
        <v>23</v>
      </c>
      <c r="F113" s="6" t="s">
        <v>5</v>
      </c>
      <c r="G113" s="9">
        <v>31</v>
      </c>
    </row>
    <row r="114" spans="1:7" x14ac:dyDescent="0.3">
      <c r="A114" s="3">
        <v>45226</v>
      </c>
      <c r="B114" s="4">
        <v>45226</v>
      </c>
      <c r="C114" s="5">
        <v>0.79166666666666663</v>
      </c>
      <c r="D114" s="5">
        <v>0.79166666666666663</v>
      </c>
      <c r="E114" s="6" t="s">
        <v>3</v>
      </c>
      <c r="F114" s="6" t="s">
        <v>17</v>
      </c>
      <c r="G114" s="9">
        <v>32</v>
      </c>
    </row>
    <row r="115" spans="1:7" x14ac:dyDescent="0.3">
      <c r="A115" s="3">
        <v>45226</v>
      </c>
      <c r="B115" s="4">
        <v>45226</v>
      </c>
      <c r="C115" s="5">
        <v>0.79166666666666663</v>
      </c>
      <c r="D115" s="5">
        <v>0.79166666666666663</v>
      </c>
      <c r="E115" s="6" t="s">
        <v>14</v>
      </c>
      <c r="F115" s="6" t="s">
        <v>30</v>
      </c>
      <c r="G115" s="9">
        <v>33</v>
      </c>
    </row>
    <row r="116" spans="1:7" x14ac:dyDescent="0.3">
      <c r="A116" s="3">
        <v>45226</v>
      </c>
      <c r="B116" s="4">
        <v>45226</v>
      </c>
      <c r="C116" s="5">
        <v>0.91666666666666663</v>
      </c>
      <c r="D116" s="5">
        <v>0.79166666666666663</v>
      </c>
      <c r="E116" s="6" t="s">
        <v>13</v>
      </c>
      <c r="F116" s="6" t="s">
        <v>1</v>
      </c>
      <c r="G116" s="9">
        <v>34</v>
      </c>
    </row>
    <row r="117" spans="1:7" x14ac:dyDescent="0.3">
      <c r="A117" s="3">
        <v>45226</v>
      </c>
      <c r="B117" s="4">
        <v>45226</v>
      </c>
      <c r="C117" s="5">
        <v>0.91666666666666663</v>
      </c>
      <c r="D117" s="5">
        <v>0.79166666666666663</v>
      </c>
      <c r="E117" s="6" t="s">
        <v>25</v>
      </c>
      <c r="F117" s="6" t="s">
        <v>28</v>
      </c>
      <c r="G117" s="9">
        <v>35</v>
      </c>
    </row>
    <row r="118" spans="1:7" x14ac:dyDescent="0.3">
      <c r="A118" s="3">
        <v>45227</v>
      </c>
      <c r="B118" s="4">
        <v>45227</v>
      </c>
      <c r="C118" s="5">
        <v>0.54166666666666663</v>
      </c>
      <c r="D118" s="5">
        <v>0.54166666666666663</v>
      </c>
      <c r="E118" s="6" t="s">
        <v>0</v>
      </c>
      <c r="F118" s="6" t="s">
        <v>21</v>
      </c>
      <c r="G118" s="9">
        <v>36</v>
      </c>
    </row>
    <row r="119" spans="1:7" x14ac:dyDescent="0.3">
      <c r="A119" s="3">
        <v>45227</v>
      </c>
      <c r="B119" s="4">
        <v>45227</v>
      </c>
      <c r="C119" s="5">
        <v>0.75</v>
      </c>
      <c r="D119" s="5">
        <v>0.75</v>
      </c>
      <c r="E119" s="6" t="s">
        <v>24</v>
      </c>
      <c r="F119" s="6" t="s">
        <v>12</v>
      </c>
      <c r="G119" s="9">
        <v>37</v>
      </c>
    </row>
    <row r="120" spans="1:7" x14ac:dyDescent="0.3">
      <c r="A120" s="3">
        <v>45227</v>
      </c>
      <c r="B120" s="4">
        <v>45227</v>
      </c>
      <c r="C120" s="5">
        <v>0.79166666666666663</v>
      </c>
      <c r="D120" s="5">
        <v>0.79166666666666663</v>
      </c>
      <c r="E120" s="6" t="s">
        <v>10</v>
      </c>
      <c r="F120" s="6" t="s">
        <v>2</v>
      </c>
      <c r="G120" s="9">
        <v>38</v>
      </c>
    </row>
    <row r="121" spans="1:7" x14ac:dyDescent="0.3">
      <c r="A121" s="3">
        <v>45227</v>
      </c>
      <c r="B121" s="4">
        <v>45227</v>
      </c>
      <c r="C121" s="5">
        <v>0.79166666666666663</v>
      </c>
      <c r="D121" s="5">
        <v>0.79166666666666663</v>
      </c>
      <c r="E121" s="6" t="s">
        <v>18</v>
      </c>
      <c r="F121" s="6" t="s">
        <v>8</v>
      </c>
      <c r="G121" s="9">
        <v>39</v>
      </c>
    </row>
    <row r="122" spans="1:7" x14ac:dyDescent="0.3">
      <c r="A122" s="3">
        <v>45227</v>
      </c>
      <c r="B122" s="4">
        <v>45227</v>
      </c>
      <c r="C122" s="5">
        <v>0.79166666666666663</v>
      </c>
      <c r="D122" s="5">
        <v>0.79166666666666663</v>
      </c>
      <c r="E122" s="6" t="s">
        <v>31</v>
      </c>
      <c r="F122" s="6" t="s">
        <v>15</v>
      </c>
      <c r="G122" s="9">
        <v>40</v>
      </c>
    </row>
    <row r="123" spans="1:7" x14ac:dyDescent="0.3">
      <c r="A123" s="3">
        <v>45227</v>
      </c>
      <c r="B123" s="4">
        <v>45227</v>
      </c>
      <c r="C123" s="5">
        <v>0.79166666666666663</v>
      </c>
      <c r="D123" s="5">
        <v>0.75</v>
      </c>
      <c r="E123" s="6" t="s">
        <v>27</v>
      </c>
      <c r="F123" s="6" t="s">
        <v>16</v>
      </c>
      <c r="G123" s="9">
        <v>41</v>
      </c>
    </row>
    <row r="124" spans="1:7" x14ac:dyDescent="0.3">
      <c r="A124" s="3">
        <v>45227</v>
      </c>
      <c r="B124" s="4">
        <v>45227</v>
      </c>
      <c r="C124" s="5">
        <v>0.79166666666666663</v>
      </c>
      <c r="D124" s="5">
        <v>0.79166666666666663</v>
      </c>
      <c r="E124" s="6" t="s">
        <v>20</v>
      </c>
      <c r="F124" s="6" t="s">
        <v>22</v>
      </c>
      <c r="G124" s="9">
        <v>42</v>
      </c>
    </row>
    <row r="125" spans="1:7" x14ac:dyDescent="0.3">
      <c r="A125" s="3">
        <v>45227</v>
      </c>
      <c r="B125" s="4">
        <v>45227</v>
      </c>
      <c r="C125" s="5">
        <v>0.91666666666666663</v>
      </c>
      <c r="D125" s="5">
        <v>0.79166666666666663</v>
      </c>
      <c r="E125" s="6" t="s">
        <v>19</v>
      </c>
      <c r="F125" s="6" t="s">
        <v>28</v>
      </c>
      <c r="G125" s="9">
        <v>43</v>
      </c>
    </row>
    <row r="126" spans="1:7" x14ac:dyDescent="0.3">
      <c r="A126" s="3">
        <v>45227</v>
      </c>
      <c r="B126" s="4">
        <v>45227</v>
      </c>
      <c r="C126" s="5">
        <v>0.9375</v>
      </c>
      <c r="D126" s="5">
        <v>0.8125</v>
      </c>
      <c r="E126" s="6" t="s">
        <v>29</v>
      </c>
      <c r="F126" s="6" t="s">
        <v>13</v>
      </c>
      <c r="G126" s="9">
        <v>44</v>
      </c>
    </row>
    <row r="127" spans="1:7" x14ac:dyDescent="0.3">
      <c r="A127" s="3">
        <v>45228</v>
      </c>
      <c r="B127" s="4">
        <v>45228</v>
      </c>
      <c r="C127" s="5">
        <v>0.54166666666666663</v>
      </c>
      <c r="D127" s="5">
        <v>0.54166666666666663</v>
      </c>
      <c r="E127" s="6" t="s">
        <v>7</v>
      </c>
      <c r="F127" s="6" t="s">
        <v>3</v>
      </c>
      <c r="G127" s="9">
        <v>45</v>
      </c>
    </row>
    <row r="128" spans="1:7" x14ac:dyDescent="0.3">
      <c r="A128" s="3">
        <v>45228</v>
      </c>
      <c r="B128" s="4">
        <v>45228</v>
      </c>
      <c r="C128" s="5">
        <v>0.70833333333333337</v>
      </c>
      <c r="D128" s="5">
        <v>0.70833333333333337</v>
      </c>
      <c r="E128" s="6" t="s">
        <v>14</v>
      </c>
      <c r="F128" s="6" t="s">
        <v>17</v>
      </c>
      <c r="G128" s="9">
        <v>46</v>
      </c>
    </row>
    <row r="129" spans="1:8" x14ac:dyDescent="0.3">
      <c r="A129" s="3">
        <v>45228</v>
      </c>
      <c r="B129" s="4">
        <v>45228</v>
      </c>
      <c r="C129" s="5">
        <v>0.70833333333333337</v>
      </c>
      <c r="D129" s="5">
        <v>0.70833333333333337</v>
      </c>
      <c r="E129" s="6" t="s">
        <v>23</v>
      </c>
      <c r="F129" s="6" t="s">
        <v>30</v>
      </c>
      <c r="G129" s="9">
        <v>47</v>
      </c>
    </row>
    <row r="130" spans="1:8" x14ac:dyDescent="0.3">
      <c r="A130" s="3">
        <v>45228</v>
      </c>
      <c r="B130" s="4">
        <v>45228</v>
      </c>
      <c r="C130" s="5">
        <v>0.79166666666666663</v>
      </c>
      <c r="D130" s="5">
        <v>0.70833333333333337</v>
      </c>
      <c r="E130" s="6" t="s">
        <v>4</v>
      </c>
      <c r="F130" s="6" t="s">
        <v>11</v>
      </c>
      <c r="G130" s="9">
        <v>48</v>
      </c>
    </row>
    <row r="131" spans="1:8" x14ac:dyDescent="0.3">
      <c r="A131" s="3">
        <v>45229</v>
      </c>
      <c r="B131" s="4">
        <v>45229</v>
      </c>
      <c r="C131" s="5">
        <v>0.79166666666666663</v>
      </c>
      <c r="D131" s="5">
        <v>0.79166666666666663</v>
      </c>
      <c r="E131" s="6" t="s">
        <v>12</v>
      </c>
      <c r="F131" s="6" t="s">
        <v>2</v>
      </c>
      <c r="G131" s="10">
        <v>1</v>
      </c>
      <c r="H131" s="2" t="s">
        <v>41</v>
      </c>
    </row>
    <row r="132" spans="1:8" x14ac:dyDescent="0.3">
      <c r="A132" s="3">
        <v>45229</v>
      </c>
      <c r="B132" s="4">
        <v>45229</v>
      </c>
      <c r="C132" s="5">
        <v>0.79166666666666663</v>
      </c>
      <c r="D132" s="5">
        <v>0.79166666666666663</v>
      </c>
      <c r="E132" s="6" t="s">
        <v>5</v>
      </c>
      <c r="F132" s="6" t="s">
        <v>21</v>
      </c>
      <c r="G132" s="10">
        <v>2</v>
      </c>
    </row>
    <row r="133" spans="1:8" x14ac:dyDescent="0.3">
      <c r="A133" s="3">
        <v>45229</v>
      </c>
      <c r="B133" s="4">
        <v>45229</v>
      </c>
      <c r="C133" s="5">
        <v>0.79166666666666663</v>
      </c>
      <c r="D133" s="5">
        <v>0.79166666666666663</v>
      </c>
      <c r="E133" s="6" t="s">
        <v>0</v>
      </c>
      <c r="F133" s="6" t="s">
        <v>22</v>
      </c>
      <c r="G133" s="10">
        <v>3</v>
      </c>
    </row>
    <row r="134" spans="1:8" x14ac:dyDescent="0.3">
      <c r="A134" s="3">
        <v>45229</v>
      </c>
      <c r="B134" s="4">
        <v>45229</v>
      </c>
      <c r="C134" s="5">
        <v>0.79166666666666663</v>
      </c>
      <c r="D134" s="5">
        <v>0.79166666666666663</v>
      </c>
      <c r="E134" s="6" t="s">
        <v>24</v>
      </c>
      <c r="F134" s="6" t="s">
        <v>26</v>
      </c>
      <c r="G134" s="10">
        <v>4</v>
      </c>
    </row>
    <row r="135" spans="1:8" x14ac:dyDescent="0.3">
      <c r="A135" s="3">
        <v>45229</v>
      </c>
      <c r="B135" s="4">
        <v>45229</v>
      </c>
      <c r="C135" s="5">
        <v>0.8125</v>
      </c>
      <c r="D135" s="5">
        <v>0.8125</v>
      </c>
      <c r="E135" s="6" t="s">
        <v>10</v>
      </c>
      <c r="F135" s="6" t="s">
        <v>18</v>
      </c>
      <c r="G135" s="10">
        <v>5</v>
      </c>
    </row>
    <row r="136" spans="1:8" x14ac:dyDescent="0.3">
      <c r="A136" s="3">
        <v>45229</v>
      </c>
      <c r="B136" s="4">
        <v>45229</v>
      </c>
      <c r="C136" s="5">
        <v>0.8125</v>
      </c>
      <c r="D136" s="5">
        <v>0.77083333333333337</v>
      </c>
      <c r="E136" s="6" t="s">
        <v>19</v>
      </c>
      <c r="F136" s="6" t="s">
        <v>31</v>
      </c>
      <c r="G136" s="10">
        <v>6</v>
      </c>
    </row>
    <row r="137" spans="1:8" x14ac:dyDescent="0.3">
      <c r="A137" s="3">
        <v>45229</v>
      </c>
      <c r="B137" s="4">
        <v>45229</v>
      </c>
      <c r="C137" s="5">
        <v>0.83333333333333337</v>
      </c>
      <c r="D137" s="5">
        <v>0.79166666666666663</v>
      </c>
      <c r="E137" s="6" t="s">
        <v>8</v>
      </c>
      <c r="F137" s="6" t="s">
        <v>9</v>
      </c>
      <c r="G137" s="10">
        <v>7</v>
      </c>
    </row>
    <row r="138" spans="1:8" x14ac:dyDescent="0.3">
      <c r="A138" s="3">
        <v>45229</v>
      </c>
      <c r="B138" s="4">
        <v>45229</v>
      </c>
      <c r="C138" s="5">
        <v>0.91666666666666663</v>
      </c>
      <c r="D138" s="5">
        <v>0.79166666666666663</v>
      </c>
      <c r="E138" s="6" t="s">
        <v>6</v>
      </c>
      <c r="F138" s="6" t="s">
        <v>1</v>
      </c>
      <c r="G138" s="10">
        <v>8</v>
      </c>
    </row>
    <row r="139" spans="1:8" x14ac:dyDescent="0.3">
      <c r="A139" s="3">
        <v>45229</v>
      </c>
      <c r="B139" s="4">
        <v>45229</v>
      </c>
      <c r="C139" s="5">
        <v>0.91666666666666663</v>
      </c>
      <c r="D139" s="5">
        <v>0.79166666666666663</v>
      </c>
      <c r="E139" s="6" t="s">
        <v>15</v>
      </c>
      <c r="F139" s="6" t="s">
        <v>29</v>
      </c>
      <c r="G139" s="10">
        <v>9</v>
      </c>
    </row>
    <row r="140" spans="1:8" x14ac:dyDescent="0.3">
      <c r="A140" s="3">
        <v>45230</v>
      </c>
      <c r="B140" s="4">
        <v>45230</v>
      </c>
      <c r="C140" s="5">
        <v>0.83333333333333337</v>
      </c>
      <c r="D140" s="5">
        <v>0.83333333333333337</v>
      </c>
      <c r="E140" s="6" t="s">
        <v>13</v>
      </c>
      <c r="F140" s="6" t="s">
        <v>27</v>
      </c>
      <c r="G140" s="10">
        <v>10</v>
      </c>
    </row>
    <row r="141" spans="1:8" x14ac:dyDescent="0.3">
      <c r="A141" s="3">
        <v>45230</v>
      </c>
      <c r="B141" s="4">
        <v>45230</v>
      </c>
      <c r="C141" s="5">
        <v>0.91666666666666663</v>
      </c>
      <c r="D141" s="5">
        <v>0.79166666666666663</v>
      </c>
      <c r="E141" s="6" t="s">
        <v>16</v>
      </c>
      <c r="F141" s="6" t="s">
        <v>28</v>
      </c>
      <c r="G141" s="10">
        <v>11</v>
      </c>
    </row>
    <row r="142" spans="1:8" x14ac:dyDescent="0.3">
      <c r="A142" s="3">
        <v>45231</v>
      </c>
      <c r="B142" s="4">
        <v>45231</v>
      </c>
      <c r="C142" s="5">
        <v>0.79166666666666663</v>
      </c>
      <c r="D142" s="5">
        <v>0.79166666666666663</v>
      </c>
      <c r="E142" s="6" t="s">
        <v>3</v>
      </c>
      <c r="F142" s="6" t="s">
        <v>21</v>
      </c>
      <c r="G142" s="10">
        <v>12</v>
      </c>
    </row>
    <row r="143" spans="1:8" x14ac:dyDescent="0.3">
      <c r="A143" s="3">
        <v>45231</v>
      </c>
      <c r="B143" s="4">
        <v>45231</v>
      </c>
      <c r="C143" s="5">
        <v>0.85416666666666663</v>
      </c>
      <c r="D143" s="5">
        <v>0.77083333333333337</v>
      </c>
      <c r="E143" s="6" t="s">
        <v>9</v>
      </c>
      <c r="F143" s="6" t="s">
        <v>4</v>
      </c>
      <c r="G143" s="10">
        <v>13</v>
      </c>
    </row>
    <row r="144" spans="1:8" x14ac:dyDescent="0.3">
      <c r="A144" s="3">
        <v>45231</v>
      </c>
      <c r="B144" s="4">
        <v>45231</v>
      </c>
      <c r="C144" s="5">
        <v>0.89583333333333337</v>
      </c>
      <c r="D144" s="5">
        <v>0.8125</v>
      </c>
      <c r="E144" s="6" t="s">
        <v>25</v>
      </c>
      <c r="F144" s="6" t="s">
        <v>7</v>
      </c>
      <c r="G144" s="10">
        <v>14</v>
      </c>
    </row>
    <row r="145" spans="1:7" x14ac:dyDescent="0.3">
      <c r="A145" s="3">
        <v>45231</v>
      </c>
      <c r="B145" s="4">
        <v>45231</v>
      </c>
      <c r="C145" s="5">
        <v>0.91666666666666663</v>
      </c>
      <c r="D145" s="5">
        <v>0.79166666666666663</v>
      </c>
      <c r="E145" s="6" t="s">
        <v>1</v>
      </c>
      <c r="F145" s="6" t="s">
        <v>0</v>
      </c>
      <c r="G145" s="10">
        <v>15</v>
      </c>
    </row>
    <row r="146" spans="1:7" x14ac:dyDescent="0.3">
      <c r="A146" s="3">
        <v>45232</v>
      </c>
      <c r="B146" s="4">
        <v>45232</v>
      </c>
      <c r="C146" s="5">
        <v>0.79166666666666663</v>
      </c>
      <c r="D146" s="5">
        <v>0.79166666666666663</v>
      </c>
      <c r="E146" s="6" t="s">
        <v>27</v>
      </c>
      <c r="F146" s="6" t="s">
        <v>2</v>
      </c>
      <c r="G146" s="10">
        <v>16</v>
      </c>
    </row>
    <row r="147" spans="1:7" x14ac:dyDescent="0.3">
      <c r="A147" s="3">
        <v>45232</v>
      </c>
      <c r="B147" s="4">
        <v>45232</v>
      </c>
      <c r="C147" s="5">
        <v>0.79166666666666663</v>
      </c>
      <c r="D147" s="5">
        <v>0.79166666666666663</v>
      </c>
      <c r="E147" s="6" t="s">
        <v>26</v>
      </c>
      <c r="F147" s="6" t="s">
        <v>8</v>
      </c>
      <c r="G147" s="10">
        <v>17</v>
      </c>
    </row>
    <row r="148" spans="1:7" x14ac:dyDescent="0.3">
      <c r="A148" s="3">
        <v>45232</v>
      </c>
      <c r="B148" s="4">
        <v>45232</v>
      </c>
      <c r="C148" s="5">
        <v>0.79166666666666663</v>
      </c>
      <c r="D148" s="5">
        <v>0.79166666666666663</v>
      </c>
      <c r="E148" s="6" t="s">
        <v>12</v>
      </c>
      <c r="F148" s="6" t="s">
        <v>10</v>
      </c>
      <c r="G148" s="10">
        <v>18</v>
      </c>
    </row>
    <row r="149" spans="1:7" x14ac:dyDescent="0.3">
      <c r="A149" s="3">
        <v>45232</v>
      </c>
      <c r="B149" s="4">
        <v>45232</v>
      </c>
      <c r="C149" s="5">
        <v>0.79166666666666663</v>
      </c>
      <c r="D149" s="5">
        <v>0.79166666666666663</v>
      </c>
      <c r="E149" s="6" t="s">
        <v>5</v>
      </c>
      <c r="F149" s="6" t="s">
        <v>19</v>
      </c>
      <c r="G149" s="10">
        <v>19</v>
      </c>
    </row>
    <row r="150" spans="1:7" x14ac:dyDescent="0.3">
      <c r="A150" s="3">
        <v>45232</v>
      </c>
      <c r="B150" s="4">
        <v>45232</v>
      </c>
      <c r="C150" s="5">
        <v>0.79166666666666663</v>
      </c>
      <c r="D150" s="5">
        <v>0.79166666666666663</v>
      </c>
      <c r="E150" s="6" t="s">
        <v>13</v>
      </c>
      <c r="F150" s="6" t="s">
        <v>20</v>
      </c>
      <c r="G150" s="10">
        <v>20</v>
      </c>
    </row>
    <row r="151" spans="1:7" x14ac:dyDescent="0.3">
      <c r="A151" s="3">
        <v>45232</v>
      </c>
      <c r="B151" s="4">
        <v>45232</v>
      </c>
      <c r="C151" s="5">
        <v>0.79166666666666663</v>
      </c>
      <c r="D151" s="5">
        <v>0.79166666666666663</v>
      </c>
      <c r="E151" s="6" t="s">
        <v>18</v>
      </c>
      <c r="F151" s="6" t="s">
        <v>30</v>
      </c>
      <c r="G151" s="10">
        <v>21</v>
      </c>
    </row>
    <row r="152" spans="1:7" x14ac:dyDescent="0.3">
      <c r="A152" s="3">
        <v>45232</v>
      </c>
      <c r="B152" s="4">
        <v>45232</v>
      </c>
      <c r="C152" s="5">
        <v>0.83333333333333337</v>
      </c>
      <c r="D152" s="5">
        <v>0.79166666666666663</v>
      </c>
      <c r="E152" s="6" t="s">
        <v>17</v>
      </c>
      <c r="F152" s="6" t="s">
        <v>14</v>
      </c>
      <c r="G152" s="10">
        <v>22</v>
      </c>
    </row>
    <row r="153" spans="1:7" x14ac:dyDescent="0.3">
      <c r="A153" s="3">
        <v>45232</v>
      </c>
      <c r="B153" s="4">
        <v>45232</v>
      </c>
      <c r="C153" s="5">
        <v>0.875</v>
      </c>
      <c r="D153" s="5">
        <v>0.79166666666666663</v>
      </c>
      <c r="E153" s="6" t="s">
        <v>9</v>
      </c>
      <c r="F153" s="6" t="s">
        <v>11</v>
      </c>
      <c r="G153" s="10">
        <v>23</v>
      </c>
    </row>
    <row r="154" spans="1:7" x14ac:dyDescent="0.3">
      <c r="A154" s="3">
        <v>45232</v>
      </c>
      <c r="B154" s="4">
        <v>45232</v>
      </c>
      <c r="C154" s="5">
        <v>0.91666666666666663</v>
      </c>
      <c r="D154" s="5">
        <v>0.79166666666666663</v>
      </c>
      <c r="E154" s="6" t="s">
        <v>15</v>
      </c>
      <c r="F154" s="6" t="s">
        <v>1</v>
      </c>
      <c r="G154" s="10">
        <v>24</v>
      </c>
    </row>
    <row r="155" spans="1:7" x14ac:dyDescent="0.3">
      <c r="A155" s="3">
        <v>45232</v>
      </c>
      <c r="B155" s="4">
        <v>45232</v>
      </c>
      <c r="C155" s="5">
        <v>0.91666666666666663</v>
      </c>
      <c r="D155" s="5">
        <v>0.79166666666666663</v>
      </c>
      <c r="E155" s="6" t="s">
        <v>16</v>
      </c>
      <c r="F155" s="6" t="s">
        <v>24</v>
      </c>
      <c r="G155" s="10">
        <v>25</v>
      </c>
    </row>
    <row r="156" spans="1:7" x14ac:dyDescent="0.3">
      <c r="A156" s="3">
        <v>45232</v>
      </c>
      <c r="B156" s="4">
        <v>45232</v>
      </c>
      <c r="C156" s="5">
        <v>0.91666666666666663</v>
      </c>
      <c r="D156" s="5">
        <v>0.79166666666666663</v>
      </c>
      <c r="E156" s="6" t="s">
        <v>31</v>
      </c>
      <c r="F156" s="6" t="s">
        <v>29</v>
      </c>
      <c r="G156" s="10">
        <v>26</v>
      </c>
    </row>
    <row r="157" spans="1:7" x14ac:dyDescent="0.3">
      <c r="A157" s="3">
        <v>45232</v>
      </c>
      <c r="B157" s="4">
        <v>45232</v>
      </c>
      <c r="C157" s="5">
        <v>0.9375</v>
      </c>
      <c r="D157" s="5">
        <v>0.8125</v>
      </c>
      <c r="E157" s="6" t="s">
        <v>28</v>
      </c>
      <c r="F157" s="6" t="s">
        <v>23</v>
      </c>
      <c r="G157" s="10">
        <v>27</v>
      </c>
    </row>
    <row r="158" spans="1:7" x14ac:dyDescent="0.3">
      <c r="A158" s="3">
        <v>45233</v>
      </c>
      <c r="B158" s="4">
        <v>45233</v>
      </c>
      <c r="C158" s="5">
        <v>0.79166666666666663</v>
      </c>
      <c r="D158" s="5">
        <v>0.79166666666666663</v>
      </c>
      <c r="E158" s="6" t="s">
        <v>21</v>
      </c>
      <c r="F158" s="6" t="s">
        <v>3</v>
      </c>
      <c r="G158" s="10">
        <v>28</v>
      </c>
    </row>
    <row r="159" spans="1:7" x14ac:dyDescent="0.3">
      <c r="A159" s="3">
        <v>45233</v>
      </c>
      <c r="B159" s="4">
        <v>45233</v>
      </c>
      <c r="C159" s="5">
        <v>0.83333333333333337</v>
      </c>
      <c r="D159" s="5">
        <v>0.79166666666666663</v>
      </c>
      <c r="E159" s="6" t="s">
        <v>17</v>
      </c>
      <c r="F159" s="6" t="s">
        <v>25</v>
      </c>
      <c r="G159" s="10">
        <v>29</v>
      </c>
    </row>
    <row r="160" spans="1:7" x14ac:dyDescent="0.3">
      <c r="A160" s="3">
        <v>45234</v>
      </c>
      <c r="B160" s="4">
        <v>45234</v>
      </c>
      <c r="C160" s="5">
        <v>0.625</v>
      </c>
      <c r="D160" s="5">
        <v>0.54166666666666663</v>
      </c>
      <c r="E160" s="6" t="s">
        <v>16</v>
      </c>
      <c r="F160" s="6" t="s">
        <v>11</v>
      </c>
      <c r="G160" s="10">
        <v>30</v>
      </c>
    </row>
    <row r="161" spans="1:7" x14ac:dyDescent="0.3">
      <c r="A161" s="3">
        <v>45234</v>
      </c>
      <c r="B161" s="4">
        <v>45234</v>
      </c>
      <c r="C161" s="5">
        <v>0.66666666666666663</v>
      </c>
      <c r="D161" s="5">
        <v>0.54166666666666663</v>
      </c>
      <c r="E161" s="6" t="s">
        <v>31</v>
      </c>
      <c r="F161" s="6" t="s">
        <v>1</v>
      </c>
      <c r="G161" s="10">
        <v>31</v>
      </c>
    </row>
    <row r="162" spans="1:7" x14ac:dyDescent="0.3">
      <c r="A162" s="3">
        <v>45234</v>
      </c>
      <c r="B162" s="4">
        <v>45234</v>
      </c>
      <c r="C162" s="5">
        <v>0.79166666666666663</v>
      </c>
      <c r="D162" s="5">
        <v>0.79166666666666663</v>
      </c>
      <c r="E162" s="6" t="s">
        <v>2</v>
      </c>
      <c r="F162" s="6" t="s">
        <v>10</v>
      </c>
      <c r="G162" s="10">
        <v>32</v>
      </c>
    </row>
    <row r="163" spans="1:7" x14ac:dyDescent="0.3">
      <c r="A163" s="3">
        <v>45234</v>
      </c>
      <c r="B163" s="4">
        <v>45234</v>
      </c>
      <c r="C163" s="5">
        <v>0.79166666666666663</v>
      </c>
      <c r="D163" s="5">
        <v>0.79166666666666663</v>
      </c>
      <c r="E163" s="6" t="s">
        <v>26</v>
      </c>
      <c r="F163" s="6" t="s">
        <v>20</v>
      </c>
      <c r="G163" s="10">
        <v>33</v>
      </c>
    </row>
    <row r="164" spans="1:7" x14ac:dyDescent="0.3">
      <c r="A164" s="3">
        <v>45234</v>
      </c>
      <c r="B164" s="4">
        <v>45234</v>
      </c>
      <c r="C164" s="5">
        <v>0.79166666666666663</v>
      </c>
      <c r="D164" s="5">
        <v>0.79166666666666663</v>
      </c>
      <c r="E164" s="6" t="s">
        <v>13</v>
      </c>
      <c r="F164" s="6" t="s">
        <v>21</v>
      </c>
      <c r="G164" s="10">
        <v>34</v>
      </c>
    </row>
    <row r="165" spans="1:7" x14ac:dyDescent="0.3">
      <c r="A165" s="3">
        <v>45234</v>
      </c>
      <c r="B165" s="4">
        <v>45234</v>
      </c>
      <c r="C165" s="5">
        <v>0.79166666666666663</v>
      </c>
      <c r="D165" s="5">
        <v>0.75</v>
      </c>
      <c r="E165" s="6" t="s">
        <v>15</v>
      </c>
      <c r="F165" s="6" t="s">
        <v>25</v>
      </c>
      <c r="G165" s="10">
        <v>35</v>
      </c>
    </row>
    <row r="166" spans="1:7" x14ac:dyDescent="0.3">
      <c r="A166" s="3">
        <v>45234</v>
      </c>
      <c r="B166" s="4">
        <v>45234</v>
      </c>
      <c r="C166" s="5">
        <v>0.79166666666666663</v>
      </c>
      <c r="D166" s="5">
        <v>0.79166666666666663</v>
      </c>
      <c r="E166" s="6" t="s">
        <v>3</v>
      </c>
      <c r="F166" s="6" t="s">
        <v>27</v>
      </c>
      <c r="G166" s="10">
        <v>36</v>
      </c>
    </row>
    <row r="167" spans="1:7" x14ac:dyDescent="0.3">
      <c r="A167" s="3">
        <v>45234</v>
      </c>
      <c r="B167" s="4">
        <v>45234</v>
      </c>
      <c r="C167" s="5">
        <v>0.79166666666666663</v>
      </c>
      <c r="D167" s="5">
        <v>0.79166666666666663</v>
      </c>
      <c r="E167" s="6" t="s">
        <v>8</v>
      </c>
      <c r="F167" s="6" t="s">
        <v>30</v>
      </c>
      <c r="G167" s="10">
        <v>37</v>
      </c>
    </row>
    <row r="168" spans="1:7" x14ac:dyDescent="0.3">
      <c r="A168" s="3">
        <v>45234</v>
      </c>
      <c r="B168" s="4">
        <v>45234</v>
      </c>
      <c r="C168" s="5">
        <v>0.8125</v>
      </c>
      <c r="D168" s="5">
        <v>0.8125</v>
      </c>
      <c r="E168" s="6" t="s">
        <v>5</v>
      </c>
      <c r="F168" s="6" t="s">
        <v>18</v>
      </c>
      <c r="G168" s="10">
        <v>38</v>
      </c>
    </row>
    <row r="169" spans="1:7" x14ac:dyDescent="0.3">
      <c r="A169" s="3">
        <v>45234</v>
      </c>
      <c r="B169" s="4">
        <v>45234</v>
      </c>
      <c r="C169" s="5">
        <v>0.83333333333333337</v>
      </c>
      <c r="D169" s="5">
        <v>0.79166666666666663</v>
      </c>
      <c r="E169" s="6" t="s">
        <v>12</v>
      </c>
      <c r="F169" s="6" t="s">
        <v>6</v>
      </c>
      <c r="G169" s="10">
        <v>39</v>
      </c>
    </row>
    <row r="170" spans="1:7" x14ac:dyDescent="0.3">
      <c r="A170" s="3">
        <v>45234</v>
      </c>
      <c r="B170" s="4">
        <v>45234</v>
      </c>
      <c r="C170" s="5">
        <v>0.83333333333333337</v>
      </c>
      <c r="D170" s="5">
        <v>0.79166666666666663</v>
      </c>
      <c r="E170" s="6" t="s">
        <v>19</v>
      </c>
      <c r="F170" s="6" t="s">
        <v>14</v>
      </c>
      <c r="G170" s="10">
        <v>40</v>
      </c>
    </row>
    <row r="171" spans="1:7" x14ac:dyDescent="0.3">
      <c r="A171" s="3">
        <v>45234</v>
      </c>
      <c r="B171" s="4">
        <v>45234</v>
      </c>
      <c r="C171" s="5">
        <v>0.91666666666666663</v>
      </c>
      <c r="D171" s="5">
        <v>0.79166666666666663</v>
      </c>
      <c r="E171" s="6" t="s">
        <v>4</v>
      </c>
      <c r="F171" s="6" t="s">
        <v>24</v>
      </c>
      <c r="G171" s="10">
        <v>41</v>
      </c>
    </row>
    <row r="172" spans="1:7" x14ac:dyDescent="0.3">
      <c r="A172" s="3">
        <v>45234</v>
      </c>
      <c r="B172" s="4">
        <v>45234</v>
      </c>
      <c r="C172" s="5">
        <v>0.91666666666666663</v>
      </c>
      <c r="D172" s="5">
        <v>0.79166666666666663</v>
      </c>
      <c r="E172" s="6" t="s">
        <v>22</v>
      </c>
      <c r="F172" s="6" t="s">
        <v>23</v>
      </c>
      <c r="G172" s="10">
        <v>42</v>
      </c>
    </row>
    <row r="173" spans="1:7" x14ac:dyDescent="0.3">
      <c r="A173" s="3">
        <v>45234</v>
      </c>
      <c r="B173" s="4">
        <v>45234</v>
      </c>
      <c r="C173" s="5">
        <v>0.91666666666666663</v>
      </c>
      <c r="D173" s="5">
        <v>0.79166666666666663</v>
      </c>
      <c r="E173" s="6" t="s">
        <v>9</v>
      </c>
      <c r="F173" s="6" t="s">
        <v>28</v>
      </c>
      <c r="G173" s="10">
        <v>43</v>
      </c>
    </row>
    <row r="174" spans="1:7" x14ac:dyDescent="0.3">
      <c r="A174" s="3">
        <v>45234</v>
      </c>
      <c r="B174" s="4">
        <v>45234</v>
      </c>
      <c r="C174" s="5">
        <v>0.91666666666666663</v>
      </c>
      <c r="D174" s="5">
        <v>0.79166666666666663</v>
      </c>
      <c r="E174" s="6" t="s">
        <v>7</v>
      </c>
      <c r="F174" s="6" t="s">
        <v>29</v>
      </c>
      <c r="G174" s="10">
        <v>44</v>
      </c>
    </row>
    <row r="175" spans="1:7" x14ac:dyDescent="0.3">
      <c r="A175" s="3">
        <v>45235</v>
      </c>
      <c r="B175" s="4">
        <v>45235</v>
      </c>
      <c r="C175" s="5">
        <v>0.79166666666666663</v>
      </c>
      <c r="D175" s="5">
        <v>0.75</v>
      </c>
      <c r="E175" s="6" t="s">
        <v>17</v>
      </c>
      <c r="F175" s="6" t="s">
        <v>6</v>
      </c>
      <c r="G175" s="10">
        <v>45</v>
      </c>
    </row>
    <row r="176" spans="1:7" x14ac:dyDescent="0.3">
      <c r="A176" s="3">
        <v>45235</v>
      </c>
      <c r="B176" s="4">
        <v>45235</v>
      </c>
      <c r="C176" s="5">
        <v>0.83333333333333337</v>
      </c>
      <c r="D176" s="5">
        <v>0.70833333333333337</v>
      </c>
      <c r="E176" s="6" t="s">
        <v>29</v>
      </c>
      <c r="F176" s="6" t="s">
        <v>0</v>
      </c>
      <c r="G176" s="10">
        <v>46</v>
      </c>
    </row>
    <row r="177" spans="1:8" x14ac:dyDescent="0.3">
      <c r="A177" s="3">
        <v>45236</v>
      </c>
      <c r="B177" s="4">
        <v>45236</v>
      </c>
      <c r="C177" s="5">
        <v>0.79166666666666663</v>
      </c>
      <c r="D177" s="5">
        <v>0.79166666666666663</v>
      </c>
      <c r="E177" s="6" t="s">
        <v>8</v>
      </c>
      <c r="F177" s="6" t="s">
        <v>12</v>
      </c>
      <c r="G177" s="11">
        <v>1</v>
      </c>
      <c r="H177" s="2" t="s">
        <v>42</v>
      </c>
    </row>
    <row r="178" spans="1:8" x14ac:dyDescent="0.3">
      <c r="A178" s="3">
        <v>45236</v>
      </c>
      <c r="B178" s="4">
        <v>45236</v>
      </c>
      <c r="C178" s="5">
        <v>0.79166666666666663</v>
      </c>
      <c r="D178" s="5">
        <v>0.79166666666666663</v>
      </c>
      <c r="E178" s="6" t="s">
        <v>26</v>
      </c>
      <c r="F178" s="6" t="s">
        <v>27</v>
      </c>
      <c r="G178" s="11">
        <v>2</v>
      </c>
    </row>
    <row r="179" spans="1:8" x14ac:dyDescent="0.3">
      <c r="A179" s="3">
        <v>45236</v>
      </c>
      <c r="B179" s="4">
        <v>45236</v>
      </c>
      <c r="C179" s="5">
        <v>0.83333333333333337</v>
      </c>
      <c r="D179" s="5">
        <v>0.79166666666666663</v>
      </c>
      <c r="E179" s="6" t="s">
        <v>2</v>
      </c>
      <c r="F179" s="6" t="s">
        <v>9</v>
      </c>
      <c r="G179" s="11">
        <v>3</v>
      </c>
    </row>
    <row r="180" spans="1:8" x14ac:dyDescent="0.3">
      <c r="A180" s="3">
        <v>45236</v>
      </c>
      <c r="B180" s="4">
        <v>45236</v>
      </c>
      <c r="C180" s="5">
        <v>0.91666666666666663</v>
      </c>
      <c r="D180" s="5">
        <v>0.79166666666666663</v>
      </c>
      <c r="E180" s="6" t="s">
        <v>11</v>
      </c>
      <c r="F180" s="6" t="s">
        <v>28</v>
      </c>
      <c r="G180" s="11">
        <v>4</v>
      </c>
    </row>
    <row r="181" spans="1:8" x14ac:dyDescent="0.3">
      <c r="A181" s="3">
        <v>45237</v>
      </c>
      <c r="B181" s="4">
        <v>45237</v>
      </c>
      <c r="C181" s="5">
        <v>0.79166666666666663</v>
      </c>
      <c r="D181" s="5">
        <v>0.79166666666666663</v>
      </c>
      <c r="E181" s="6" t="s">
        <v>3</v>
      </c>
      <c r="F181" s="6" t="s">
        <v>5</v>
      </c>
      <c r="G181" s="11">
        <v>5</v>
      </c>
    </row>
    <row r="182" spans="1:8" x14ac:dyDescent="0.3">
      <c r="A182" s="3">
        <v>45237</v>
      </c>
      <c r="B182" s="4">
        <v>45237</v>
      </c>
      <c r="C182" s="5">
        <v>0.79166666666666663</v>
      </c>
      <c r="D182" s="5">
        <v>0.79166666666666663</v>
      </c>
      <c r="E182" s="6" t="s">
        <v>26</v>
      </c>
      <c r="F182" s="6" t="s">
        <v>15</v>
      </c>
      <c r="G182" s="11">
        <v>6</v>
      </c>
    </row>
    <row r="183" spans="1:8" x14ac:dyDescent="0.3">
      <c r="A183" s="3">
        <v>45237</v>
      </c>
      <c r="B183" s="4">
        <v>45237</v>
      </c>
      <c r="C183" s="5">
        <v>0.8125</v>
      </c>
      <c r="D183" s="5">
        <v>0.8125</v>
      </c>
      <c r="E183" s="6" t="s">
        <v>14</v>
      </c>
      <c r="F183" s="6" t="s">
        <v>18</v>
      </c>
      <c r="G183" s="11">
        <v>7</v>
      </c>
    </row>
    <row r="184" spans="1:8" x14ac:dyDescent="0.3">
      <c r="A184" s="3">
        <v>45237</v>
      </c>
      <c r="B184" s="4">
        <v>45237</v>
      </c>
      <c r="C184" s="5">
        <v>0.8125</v>
      </c>
      <c r="D184" s="5">
        <v>0.8125</v>
      </c>
      <c r="E184" s="6" t="s">
        <v>10</v>
      </c>
      <c r="F184" s="6" t="s">
        <v>19</v>
      </c>
      <c r="G184" s="11">
        <v>8</v>
      </c>
    </row>
    <row r="185" spans="1:8" x14ac:dyDescent="0.3">
      <c r="A185" s="3">
        <v>45237</v>
      </c>
      <c r="B185" s="4">
        <v>45237</v>
      </c>
      <c r="C185" s="5">
        <v>0.83333333333333337</v>
      </c>
      <c r="D185" s="5">
        <v>0.79166666666666663</v>
      </c>
      <c r="E185" s="6" t="s">
        <v>31</v>
      </c>
      <c r="F185" s="6" t="s">
        <v>25</v>
      </c>
      <c r="G185" s="11">
        <v>9</v>
      </c>
    </row>
    <row r="186" spans="1:8" x14ac:dyDescent="0.3">
      <c r="A186" s="3">
        <v>45237</v>
      </c>
      <c r="B186" s="4">
        <v>45237</v>
      </c>
      <c r="C186" s="5">
        <v>0.875</v>
      </c>
      <c r="D186" s="5">
        <v>0.79166666666666663</v>
      </c>
      <c r="E186" s="6" t="s">
        <v>24</v>
      </c>
      <c r="F186" s="6" t="s">
        <v>1</v>
      </c>
      <c r="G186" s="11">
        <v>10</v>
      </c>
    </row>
    <row r="187" spans="1:8" x14ac:dyDescent="0.3">
      <c r="A187" s="3">
        <v>45237</v>
      </c>
      <c r="B187" s="4">
        <v>45237</v>
      </c>
      <c r="C187" s="5">
        <v>0.875</v>
      </c>
      <c r="D187" s="5">
        <v>0.79166666666666663</v>
      </c>
      <c r="E187" s="6" t="s">
        <v>16</v>
      </c>
      <c r="F187" s="6" t="s">
        <v>4</v>
      </c>
      <c r="G187" s="11">
        <v>11</v>
      </c>
    </row>
    <row r="188" spans="1:8" x14ac:dyDescent="0.3">
      <c r="A188" s="3">
        <v>45237</v>
      </c>
      <c r="B188" s="4">
        <v>45237</v>
      </c>
      <c r="C188" s="5">
        <v>0.91666666666666663</v>
      </c>
      <c r="D188" s="5">
        <v>0.79166666666666663</v>
      </c>
      <c r="E188" s="6" t="s">
        <v>22</v>
      </c>
      <c r="F188" s="6" t="s">
        <v>0</v>
      </c>
      <c r="G188" s="11">
        <v>12</v>
      </c>
    </row>
    <row r="189" spans="1:8" x14ac:dyDescent="0.3">
      <c r="A189" s="3">
        <v>45237</v>
      </c>
      <c r="B189" s="4">
        <v>45237</v>
      </c>
      <c r="C189" s="5">
        <v>0.91666666666666663</v>
      </c>
      <c r="D189" s="5">
        <v>0.83333333333333337</v>
      </c>
      <c r="E189" s="6" t="s">
        <v>17</v>
      </c>
      <c r="F189" s="6" t="s">
        <v>7</v>
      </c>
      <c r="G189" s="11">
        <v>13</v>
      </c>
    </row>
    <row r="190" spans="1:8" x14ac:dyDescent="0.3">
      <c r="A190" s="3">
        <v>45237</v>
      </c>
      <c r="B190" s="4">
        <v>45237</v>
      </c>
      <c r="C190" s="5">
        <v>0.9375</v>
      </c>
      <c r="D190" s="5">
        <v>0.8125</v>
      </c>
      <c r="E190" s="6" t="s">
        <v>21</v>
      </c>
      <c r="F190" s="6" t="s">
        <v>23</v>
      </c>
      <c r="G190" s="11">
        <v>14</v>
      </c>
    </row>
    <row r="191" spans="1:8" x14ac:dyDescent="0.3">
      <c r="A191" s="3">
        <v>45238</v>
      </c>
      <c r="B191" s="4">
        <v>45238</v>
      </c>
      <c r="C191" s="5">
        <v>0.79166666666666663</v>
      </c>
      <c r="D191" s="5">
        <v>0.79166666666666663</v>
      </c>
      <c r="E191" s="6" t="s">
        <v>20</v>
      </c>
      <c r="F191" s="6" t="s">
        <v>27</v>
      </c>
      <c r="G191" s="11">
        <v>15</v>
      </c>
    </row>
    <row r="192" spans="1:8" x14ac:dyDescent="0.3">
      <c r="A192" s="3">
        <v>45238</v>
      </c>
      <c r="B192" s="4">
        <v>45238</v>
      </c>
      <c r="C192" s="5">
        <v>0.8125</v>
      </c>
      <c r="D192" s="5">
        <v>0.8125</v>
      </c>
      <c r="E192" s="6" t="s">
        <v>12</v>
      </c>
      <c r="F192" s="6" t="s">
        <v>30</v>
      </c>
      <c r="G192" s="11">
        <v>16</v>
      </c>
    </row>
    <row r="193" spans="1:7" x14ac:dyDescent="0.3">
      <c r="A193" s="3">
        <v>45238</v>
      </c>
      <c r="B193" s="4">
        <v>45238</v>
      </c>
      <c r="C193" s="5">
        <v>0.91666666666666663</v>
      </c>
      <c r="D193" s="5">
        <v>0.79166666666666663</v>
      </c>
      <c r="E193" s="6" t="s">
        <v>13</v>
      </c>
      <c r="F193" s="6" t="s">
        <v>29</v>
      </c>
      <c r="G193" s="11">
        <v>17</v>
      </c>
    </row>
    <row r="194" spans="1:7" x14ac:dyDescent="0.3">
      <c r="A194" s="3">
        <v>45239</v>
      </c>
      <c r="B194" s="4">
        <v>45239</v>
      </c>
      <c r="C194" s="5">
        <v>0.79166666666666663</v>
      </c>
      <c r="D194" s="5">
        <v>0.79166666666666663</v>
      </c>
      <c r="E194" s="6" t="s">
        <v>18</v>
      </c>
      <c r="F194" s="6" t="s">
        <v>2</v>
      </c>
      <c r="G194" s="11">
        <v>18</v>
      </c>
    </row>
    <row r="195" spans="1:7" x14ac:dyDescent="0.3">
      <c r="A195" s="3">
        <v>45239</v>
      </c>
      <c r="B195" s="4">
        <v>45239</v>
      </c>
      <c r="C195" s="5">
        <v>0.79166666666666663</v>
      </c>
      <c r="D195" s="5">
        <v>0.79166666666666663</v>
      </c>
      <c r="E195" s="6" t="s">
        <v>9</v>
      </c>
      <c r="F195" s="6" t="s">
        <v>8</v>
      </c>
      <c r="G195" s="11">
        <v>19</v>
      </c>
    </row>
    <row r="196" spans="1:7" x14ac:dyDescent="0.3">
      <c r="A196" s="3">
        <v>45239</v>
      </c>
      <c r="B196" s="4">
        <v>45239</v>
      </c>
      <c r="C196" s="5">
        <v>0.79166666666666663</v>
      </c>
      <c r="D196" s="5">
        <v>0.79166666666666663</v>
      </c>
      <c r="E196" s="6" t="s">
        <v>15</v>
      </c>
      <c r="F196" s="6" t="s">
        <v>10</v>
      </c>
      <c r="G196" s="11">
        <v>20</v>
      </c>
    </row>
    <row r="197" spans="1:7" x14ac:dyDescent="0.3">
      <c r="A197" s="3">
        <v>45239</v>
      </c>
      <c r="B197" s="4">
        <v>45239</v>
      </c>
      <c r="C197" s="5">
        <v>0.79166666666666663</v>
      </c>
      <c r="D197" s="5">
        <v>0.79166666666666663</v>
      </c>
      <c r="E197" s="6" t="s">
        <v>14</v>
      </c>
      <c r="F197" s="6" t="s">
        <v>19</v>
      </c>
      <c r="G197" s="11">
        <v>21</v>
      </c>
    </row>
    <row r="198" spans="1:7" x14ac:dyDescent="0.3">
      <c r="A198" s="3">
        <v>45239</v>
      </c>
      <c r="B198" s="4">
        <v>45239</v>
      </c>
      <c r="C198" s="5">
        <v>0.79166666666666663</v>
      </c>
      <c r="D198" s="5">
        <v>0.79166666666666663</v>
      </c>
      <c r="E198" s="6" t="s">
        <v>28</v>
      </c>
      <c r="F198" s="6" t="s">
        <v>20</v>
      </c>
      <c r="G198" s="11">
        <v>22</v>
      </c>
    </row>
    <row r="199" spans="1:7" x14ac:dyDescent="0.3">
      <c r="A199" s="3">
        <v>45239</v>
      </c>
      <c r="B199" s="4">
        <v>45239</v>
      </c>
      <c r="C199" s="5">
        <v>0.79166666666666663</v>
      </c>
      <c r="D199" s="5">
        <v>0.79166666666666663</v>
      </c>
      <c r="E199" s="6" t="s">
        <v>6</v>
      </c>
      <c r="F199" s="6" t="s">
        <v>26</v>
      </c>
      <c r="G199" s="11">
        <v>23</v>
      </c>
    </row>
    <row r="200" spans="1:7" x14ac:dyDescent="0.3">
      <c r="A200" s="3">
        <v>45239</v>
      </c>
      <c r="B200" s="4">
        <v>45239</v>
      </c>
      <c r="C200" s="5">
        <v>0.83333333333333337</v>
      </c>
      <c r="D200" s="5">
        <v>0.79166666666666663</v>
      </c>
      <c r="E200" s="6" t="s">
        <v>1</v>
      </c>
      <c r="F200" s="6" t="s">
        <v>25</v>
      </c>
      <c r="G200" s="11">
        <v>24</v>
      </c>
    </row>
    <row r="201" spans="1:7" x14ac:dyDescent="0.3">
      <c r="A201" s="3">
        <v>45239</v>
      </c>
      <c r="B201" s="4">
        <v>45239</v>
      </c>
      <c r="C201" s="5">
        <v>0.83333333333333337</v>
      </c>
      <c r="D201" s="5">
        <v>0.79166666666666663</v>
      </c>
      <c r="E201" s="6" t="s">
        <v>16</v>
      </c>
      <c r="F201" s="6" t="s">
        <v>31</v>
      </c>
      <c r="G201" s="11">
        <v>25</v>
      </c>
    </row>
    <row r="202" spans="1:7" x14ac:dyDescent="0.3">
      <c r="A202" s="3">
        <v>45239</v>
      </c>
      <c r="B202" s="4">
        <v>45239</v>
      </c>
      <c r="C202" s="5">
        <v>0.875</v>
      </c>
      <c r="D202" s="5">
        <v>0.79166666666666663</v>
      </c>
      <c r="E202" s="6" t="s">
        <v>24</v>
      </c>
      <c r="F202" s="6" t="s">
        <v>7</v>
      </c>
      <c r="G202" s="11">
        <v>26</v>
      </c>
    </row>
    <row r="203" spans="1:7" x14ac:dyDescent="0.3">
      <c r="A203" s="3">
        <v>45239</v>
      </c>
      <c r="B203" s="4">
        <v>45239</v>
      </c>
      <c r="C203" s="5">
        <v>0.9375</v>
      </c>
      <c r="D203" s="5">
        <v>0.8125</v>
      </c>
      <c r="E203" s="6" t="s">
        <v>22</v>
      </c>
      <c r="F203" s="6" t="s">
        <v>13</v>
      </c>
      <c r="G203" s="11">
        <v>27</v>
      </c>
    </row>
    <row r="204" spans="1:7" x14ac:dyDescent="0.3">
      <c r="A204" s="3">
        <v>45239</v>
      </c>
      <c r="B204" s="4">
        <v>45239</v>
      </c>
      <c r="C204" s="5">
        <v>0.9375</v>
      </c>
      <c r="D204" s="5">
        <v>0.8125</v>
      </c>
      <c r="E204" s="6" t="s">
        <v>11</v>
      </c>
      <c r="F204" s="6" t="s">
        <v>23</v>
      </c>
      <c r="G204" s="11">
        <v>28</v>
      </c>
    </row>
    <row r="205" spans="1:7" x14ac:dyDescent="0.3">
      <c r="A205" s="3">
        <v>45240</v>
      </c>
      <c r="B205" s="4">
        <v>45240</v>
      </c>
      <c r="C205" s="5">
        <v>0.79166666666666663</v>
      </c>
      <c r="D205" s="5">
        <v>0.79166666666666663</v>
      </c>
      <c r="E205" s="6" t="s">
        <v>14</v>
      </c>
      <c r="F205" s="6" t="s">
        <v>3</v>
      </c>
      <c r="G205" s="11">
        <v>29</v>
      </c>
    </row>
    <row r="206" spans="1:7" x14ac:dyDescent="0.3">
      <c r="A206" s="3">
        <v>45240</v>
      </c>
      <c r="B206" s="4">
        <v>45240</v>
      </c>
      <c r="C206" s="5">
        <v>0.79166666666666663</v>
      </c>
      <c r="D206" s="5">
        <v>0.79166666666666663</v>
      </c>
      <c r="E206" s="6" t="s">
        <v>5</v>
      </c>
      <c r="F206" s="6" t="s">
        <v>12</v>
      </c>
      <c r="G206" s="11">
        <v>30</v>
      </c>
    </row>
    <row r="207" spans="1:7" x14ac:dyDescent="0.3">
      <c r="A207" s="3">
        <v>45240</v>
      </c>
      <c r="B207" s="4">
        <v>45240</v>
      </c>
      <c r="C207" s="5">
        <v>0.79166666666666663</v>
      </c>
      <c r="D207" s="5">
        <v>0.79166666666666663</v>
      </c>
      <c r="E207" s="6" t="s">
        <v>30</v>
      </c>
      <c r="F207" s="6" t="s">
        <v>17</v>
      </c>
      <c r="G207" s="11">
        <v>31</v>
      </c>
    </row>
    <row r="208" spans="1:7" x14ac:dyDescent="0.3">
      <c r="A208" s="3">
        <v>45240</v>
      </c>
      <c r="B208" s="4">
        <v>45240</v>
      </c>
      <c r="C208" s="5">
        <v>0.79166666666666663</v>
      </c>
      <c r="D208" s="5">
        <v>0.79166666666666663</v>
      </c>
      <c r="E208" s="6" t="s">
        <v>4</v>
      </c>
      <c r="F208" s="6" t="s">
        <v>27</v>
      </c>
      <c r="G208" s="11">
        <v>32</v>
      </c>
    </row>
    <row r="209" spans="1:7" x14ac:dyDescent="0.3">
      <c r="A209" s="3">
        <v>45240</v>
      </c>
      <c r="B209" s="4">
        <v>45240</v>
      </c>
      <c r="C209" s="5">
        <v>0.91666666666666663</v>
      </c>
      <c r="D209" s="5">
        <v>0.79166666666666663</v>
      </c>
      <c r="E209" s="6" t="s">
        <v>21</v>
      </c>
      <c r="F209" s="6" t="s">
        <v>0</v>
      </c>
      <c r="G209" s="11">
        <v>33</v>
      </c>
    </row>
    <row r="210" spans="1:7" x14ac:dyDescent="0.3">
      <c r="A210" s="3">
        <v>45240</v>
      </c>
      <c r="B210" s="4">
        <v>45240</v>
      </c>
      <c r="C210" s="5">
        <v>0.91666666666666663</v>
      </c>
      <c r="D210" s="5">
        <v>0.79166666666666663</v>
      </c>
      <c r="E210" s="6" t="s">
        <v>23</v>
      </c>
      <c r="F210" s="6" t="s">
        <v>29</v>
      </c>
      <c r="G210" s="11">
        <v>34</v>
      </c>
    </row>
    <row r="211" spans="1:7" x14ac:dyDescent="0.3">
      <c r="A211" s="3">
        <v>45241</v>
      </c>
      <c r="B211" s="4">
        <v>45241</v>
      </c>
      <c r="C211" s="5">
        <v>0.54166666666666663</v>
      </c>
      <c r="D211" s="5">
        <v>0.54166666666666663</v>
      </c>
      <c r="E211" s="6" t="s">
        <v>8</v>
      </c>
      <c r="F211" s="6" t="s">
        <v>10</v>
      </c>
      <c r="G211" s="11">
        <v>35</v>
      </c>
    </row>
    <row r="212" spans="1:7" x14ac:dyDescent="0.3">
      <c r="A212" s="3">
        <v>45241</v>
      </c>
      <c r="B212" s="4">
        <v>45241</v>
      </c>
      <c r="C212" s="5">
        <v>0.66666666666666663</v>
      </c>
      <c r="D212" s="5">
        <v>0.625</v>
      </c>
      <c r="E212" s="6" t="s">
        <v>9</v>
      </c>
      <c r="F212" s="6" t="s">
        <v>31</v>
      </c>
      <c r="G212" s="11">
        <v>36</v>
      </c>
    </row>
    <row r="213" spans="1:7" x14ac:dyDescent="0.3">
      <c r="A213" s="3">
        <v>45241</v>
      </c>
      <c r="B213" s="4">
        <v>45241</v>
      </c>
      <c r="C213" s="5">
        <v>0.79166666666666663</v>
      </c>
      <c r="D213" s="5">
        <v>0.79166666666666663</v>
      </c>
      <c r="E213" s="6" t="s">
        <v>2</v>
      </c>
      <c r="F213" s="6" t="s">
        <v>15</v>
      </c>
      <c r="G213" s="11">
        <v>37</v>
      </c>
    </row>
    <row r="214" spans="1:7" x14ac:dyDescent="0.3">
      <c r="A214" s="3">
        <v>45241</v>
      </c>
      <c r="B214" s="4">
        <v>45241</v>
      </c>
      <c r="C214" s="5">
        <v>0.79166666666666663</v>
      </c>
      <c r="D214" s="5">
        <v>0.79166666666666663</v>
      </c>
      <c r="E214" s="6" t="s">
        <v>4</v>
      </c>
      <c r="F214" s="6" t="s">
        <v>20</v>
      </c>
      <c r="G214" s="11">
        <v>38</v>
      </c>
    </row>
    <row r="215" spans="1:7" x14ac:dyDescent="0.3">
      <c r="A215" s="3">
        <v>45241</v>
      </c>
      <c r="B215" s="4">
        <v>45241</v>
      </c>
      <c r="C215" s="5">
        <v>0.79166666666666663</v>
      </c>
      <c r="D215" s="5">
        <v>0.79166666666666663</v>
      </c>
      <c r="E215" s="6" t="s">
        <v>5</v>
      </c>
      <c r="F215" s="6" t="s">
        <v>26</v>
      </c>
      <c r="G215" s="11">
        <v>39</v>
      </c>
    </row>
    <row r="216" spans="1:7" x14ac:dyDescent="0.3">
      <c r="A216" s="3">
        <v>45241</v>
      </c>
      <c r="B216" s="4">
        <v>45241</v>
      </c>
      <c r="C216" s="5">
        <v>0.79166666666666663</v>
      </c>
      <c r="D216" s="5">
        <v>0.79166666666666663</v>
      </c>
      <c r="E216" s="6" t="s">
        <v>28</v>
      </c>
      <c r="F216" s="6" t="s">
        <v>27</v>
      </c>
      <c r="G216" s="11">
        <v>40</v>
      </c>
    </row>
    <row r="217" spans="1:7" x14ac:dyDescent="0.3">
      <c r="A217" s="3">
        <v>45241</v>
      </c>
      <c r="B217" s="4">
        <v>45241</v>
      </c>
      <c r="C217" s="5">
        <v>0.8125</v>
      </c>
      <c r="D217" s="5">
        <v>0.8125</v>
      </c>
      <c r="E217" s="6" t="s">
        <v>30</v>
      </c>
      <c r="F217" s="6" t="s">
        <v>18</v>
      </c>
      <c r="G217" s="11">
        <v>41</v>
      </c>
    </row>
    <row r="218" spans="1:7" x14ac:dyDescent="0.3">
      <c r="A218" s="3">
        <v>45241</v>
      </c>
      <c r="B218" s="4">
        <v>45241</v>
      </c>
      <c r="C218" s="5">
        <v>0.8125</v>
      </c>
      <c r="D218" s="5">
        <v>0.8125</v>
      </c>
      <c r="E218" s="6" t="s">
        <v>3</v>
      </c>
      <c r="F218" s="6" t="s">
        <v>22</v>
      </c>
      <c r="G218" s="11">
        <v>42</v>
      </c>
    </row>
    <row r="219" spans="1:7" x14ac:dyDescent="0.3">
      <c r="A219" s="3">
        <v>45241</v>
      </c>
      <c r="B219" s="4">
        <v>45241</v>
      </c>
      <c r="C219" s="5">
        <v>0.83333333333333337</v>
      </c>
      <c r="D219" s="5">
        <v>0.79166666666666663</v>
      </c>
      <c r="E219" s="6" t="s">
        <v>1</v>
      </c>
      <c r="F219" s="6" t="s">
        <v>16</v>
      </c>
      <c r="G219" s="11">
        <v>43</v>
      </c>
    </row>
    <row r="220" spans="1:7" x14ac:dyDescent="0.3">
      <c r="A220" s="3">
        <v>45241</v>
      </c>
      <c r="B220" s="4">
        <v>45241</v>
      </c>
      <c r="C220" s="5">
        <v>0.875</v>
      </c>
      <c r="D220" s="5">
        <v>0.79166666666666663</v>
      </c>
      <c r="E220" s="6" t="s">
        <v>25</v>
      </c>
      <c r="F220" s="6" t="s">
        <v>7</v>
      </c>
      <c r="G220" s="11">
        <v>44</v>
      </c>
    </row>
    <row r="221" spans="1:7" x14ac:dyDescent="0.3">
      <c r="A221" s="3">
        <v>45241</v>
      </c>
      <c r="B221" s="4">
        <v>45241</v>
      </c>
      <c r="C221" s="5">
        <v>0.91666666666666663</v>
      </c>
      <c r="D221" s="5">
        <v>0.79166666666666663</v>
      </c>
      <c r="E221" s="6" t="s">
        <v>11</v>
      </c>
      <c r="F221" s="6" t="s">
        <v>24</v>
      </c>
      <c r="G221" s="11">
        <v>45</v>
      </c>
    </row>
    <row r="222" spans="1:7" x14ac:dyDescent="0.3">
      <c r="A222" s="3">
        <v>45241</v>
      </c>
      <c r="B222" s="4">
        <v>45241</v>
      </c>
      <c r="C222" s="5">
        <v>0.9375</v>
      </c>
      <c r="D222" s="5">
        <v>0.8125</v>
      </c>
      <c r="E222" s="6" t="s">
        <v>21</v>
      </c>
      <c r="F222" s="6" t="s">
        <v>13</v>
      </c>
      <c r="G222" s="11">
        <v>46</v>
      </c>
    </row>
    <row r="223" spans="1:7" x14ac:dyDescent="0.3">
      <c r="A223" s="3">
        <v>45242</v>
      </c>
      <c r="B223" s="4">
        <v>45242</v>
      </c>
      <c r="C223" s="5">
        <v>0.54166666666666663</v>
      </c>
      <c r="D223" s="5">
        <v>0.54166666666666663</v>
      </c>
      <c r="E223" s="6" t="s">
        <v>6</v>
      </c>
      <c r="F223" s="6" t="s">
        <v>12</v>
      </c>
      <c r="G223" s="11">
        <v>47</v>
      </c>
    </row>
    <row r="224" spans="1:7" x14ac:dyDescent="0.3">
      <c r="A224" s="3">
        <v>45242</v>
      </c>
      <c r="B224" s="4">
        <v>45242</v>
      </c>
      <c r="C224" s="5">
        <v>0.75</v>
      </c>
      <c r="D224" s="5">
        <v>0.70833333333333337</v>
      </c>
      <c r="E224" s="6" t="s">
        <v>9</v>
      </c>
      <c r="F224" s="6" t="s">
        <v>14</v>
      </c>
      <c r="G224" s="11">
        <v>48</v>
      </c>
    </row>
    <row r="225" spans="1:8" x14ac:dyDescent="0.3">
      <c r="A225" s="3">
        <v>45242</v>
      </c>
      <c r="B225" s="4">
        <v>45242</v>
      </c>
      <c r="C225" s="5">
        <v>0.79166666666666663</v>
      </c>
      <c r="D225" s="5">
        <v>0.79166666666666663</v>
      </c>
      <c r="E225" s="6" t="s">
        <v>28</v>
      </c>
      <c r="F225" s="6" t="s">
        <v>15</v>
      </c>
      <c r="G225" s="11">
        <v>49</v>
      </c>
    </row>
    <row r="226" spans="1:8" x14ac:dyDescent="0.3">
      <c r="A226" s="3">
        <v>45242</v>
      </c>
      <c r="B226" s="4">
        <v>45242</v>
      </c>
      <c r="C226" s="5">
        <v>0.79166666666666663</v>
      </c>
      <c r="D226" s="5">
        <v>0.79166666666666663</v>
      </c>
      <c r="E226" s="6" t="s">
        <v>8</v>
      </c>
      <c r="F226" s="6" t="s">
        <v>19</v>
      </c>
      <c r="G226" s="11">
        <v>50</v>
      </c>
    </row>
    <row r="227" spans="1:8" x14ac:dyDescent="0.3">
      <c r="A227" s="3">
        <v>45242</v>
      </c>
      <c r="B227" s="4">
        <v>45242</v>
      </c>
      <c r="C227" s="5">
        <v>0.83333333333333337</v>
      </c>
      <c r="D227" s="5">
        <v>0.70833333333333337</v>
      </c>
      <c r="E227" s="6" t="s">
        <v>23</v>
      </c>
      <c r="F227" s="6" t="s">
        <v>0</v>
      </c>
      <c r="G227" s="11">
        <v>51</v>
      </c>
    </row>
    <row r="228" spans="1:8" x14ac:dyDescent="0.3">
      <c r="A228" s="3">
        <v>45243</v>
      </c>
      <c r="B228" s="4">
        <v>45243</v>
      </c>
      <c r="C228" s="5">
        <v>0.85416666666666663</v>
      </c>
      <c r="D228" s="5">
        <v>0.77083333333333337</v>
      </c>
      <c r="E228" s="6" t="s">
        <v>18</v>
      </c>
      <c r="F228" s="6" t="s">
        <v>11</v>
      </c>
      <c r="G228" s="12">
        <v>1</v>
      </c>
      <c r="H228" s="2" t="s">
        <v>43</v>
      </c>
    </row>
    <row r="229" spans="1:8" x14ac:dyDescent="0.3">
      <c r="A229" s="3">
        <v>45243</v>
      </c>
      <c r="B229" s="4">
        <v>45243</v>
      </c>
      <c r="C229" s="5">
        <v>0.91666666666666663</v>
      </c>
      <c r="D229" s="5">
        <v>0.79166666666666663</v>
      </c>
      <c r="E229" s="6" t="s">
        <v>7</v>
      </c>
      <c r="F229" s="6" t="s">
        <v>24</v>
      </c>
      <c r="G229" s="12">
        <v>2</v>
      </c>
    </row>
    <row r="230" spans="1:8" x14ac:dyDescent="0.3">
      <c r="A230" s="3">
        <v>45244</v>
      </c>
      <c r="B230" s="4">
        <v>45244</v>
      </c>
      <c r="C230" s="5">
        <v>0.79166666666666663</v>
      </c>
      <c r="D230" s="5">
        <v>0.79166666666666663</v>
      </c>
      <c r="E230" s="6" t="s">
        <v>2</v>
      </c>
      <c r="F230" s="6" t="s">
        <v>3</v>
      </c>
      <c r="G230" s="12">
        <v>3</v>
      </c>
    </row>
    <row r="231" spans="1:8" x14ac:dyDescent="0.3">
      <c r="A231" s="3">
        <v>45244</v>
      </c>
      <c r="B231" s="4">
        <v>45244</v>
      </c>
      <c r="C231" s="5">
        <v>0.79166666666666663</v>
      </c>
      <c r="D231" s="5">
        <v>0.79166666666666663</v>
      </c>
      <c r="E231" s="6" t="s">
        <v>22</v>
      </c>
      <c r="F231" s="6" t="s">
        <v>8</v>
      </c>
      <c r="G231" s="12">
        <v>4</v>
      </c>
    </row>
    <row r="232" spans="1:8" x14ac:dyDescent="0.3">
      <c r="A232" s="3">
        <v>45244</v>
      </c>
      <c r="B232" s="4">
        <v>45244</v>
      </c>
      <c r="C232" s="5">
        <v>0.79166666666666663</v>
      </c>
      <c r="D232" s="5">
        <v>0.79166666666666663</v>
      </c>
      <c r="E232" s="6" t="s">
        <v>4</v>
      </c>
      <c r="F232" s="6" t="s">
        <v>15</v>
      </c>
      <c r="G232" s="12">
        <v>5</v>
      </c>
    </row>
    <row r="233" spans="1:8" x14ac:dyDescent="0.3">
      <c r="A233" s="3">
        <v>45244</v>
      </c>
      <c r="B233" s="4">
        <v>45244</v>
      </c>
      <c r="C233" s="5">
        <v>0.79166666666666663</v>
      </c>
      <c r="D233" s="5">
        <v>0.79166666666666663</v>
      </c>
      <c r="E233" s="6" t="s">
        <v>29</v>
      </c>
      <c r="F233" s="6" t="s">
        <v>30</v>
      </c>
      <c r="G233" s="12">
        <v>6</v>
      </c>
    </row>
    <row r="234" spans="1:8" x14ac:dyDescent="0.3">
      <c r="A234" s="3">
        <v>45244</v>
      </c>
      <c r="B234" s="4">
        <v>45244</v>
      </c>
      <c r="C234" s="5">
        <v>0.83333333333333337</v>
      </c>
      <c r="D234" s="5">
        <v>0.79166666666666663</v>
      </c>
      <c r="E234" s="6" t="s">
        <v>1</v>
      </c>
      <c r="F234" s="6" t="s">
        <v>9</v>
      </c>
      <c r="G234" s="12">
        <v>7</v>
      </c>
    </row>
    <row r="235" spans="1:8" x14ac:dyDescent="0.3">
      <c r="A235" s="3">
        <v>45244</v>
      </c>
      <c r="B235" s="4">
        <v>45244</v>
      </c>
      <c r="C235" s="5">
        <v>0.83333333333333337</v>
      </c>
      <c r="D235" s="5">
        <v>0.79166666666666663</v>
      </c>
      <c r="E235" s="6" t="s">
        <v>0</v>
      </c>
      <c r="F235" s="6" t="s">
        <v>16</v>
      </c>
      <c r="G235" s="12">
        <v>8</v>
      </c>
    </row>
    <row r="236" spans="1:8" x14ac:dyDescent="0.3">
      <c r="A236" s="3">
        <v>45244</v>
      </c>
      <c r="B236" s="4">
        <v>45244</v>
      </c>
      <c r="C236" s="5">
        <v>0.83333333333333337</v>
      </c>
      <c r="D236" s="5">
        <v>0.79166666666666663</v>
      </c>
      <c r="E236" s="6" t="s">
        <v>26</v>
      </c>
      <c r="F236" s="6" t="s">
        <v>25</v>
      </c>
      <c r="G236" s="12">
        <v>9</v>
      </c>
    </row>
    <row r="237" spans="1:8" x14ac:dyDescent="0.3">
      <c r="A237" s="3">
        <v>45244</v>
      </c>
      <c r="B237" s="4">
        <v>45244</v>
      </c>
      <c r="C237" s="5">
        <v>0.83333333333333337</v>
      </c>
      <c r="D237" s="5">
        <v>0.79166666666666663</v>
      </c>
      <c r="E237" s="6" t="s">
        <v>17</v>
      </c>
      <c r="F237" s="6" t="s">
        <v>31</v>
      </c>
      <c r="G237" s="12">
        <v>10</v>
      </c>
    </row>
    <row r="238" spans="1:8" x14ac:dyDescent="0.3">
      <c r="A238" s="3">
        <v>45244</v>
      </c>
      <c r="B238" s="4">
        <v>45244</v>
      </c>
      <c r="C238" s="5">
        <v>0.9375</v>
      </c>
      <c r="D238" s="5">
        <v>0.8125</v>
      </c>
      <c r="E238" s="6" t="s">
        <v>12</v>
      </c>
      <c r="F238" s="6" t="s">
        <v>23</v>
      </c>
      <c r="G238" s="12">
        <v>11</v>
      </c>
    </row>
    <row r="239" spans="1:8" x14ac:dyDescent="0.3">
      <c r="A239" s="3">
        <v>45245</v>
      </c>
      <c r="B239" s="4">
        <v>45245</v>
      </c>
      <c r="C239" s="5">
        <v>0.8125</v>
      </c>
      <c r="D239" s="5">
        <v>0.8125</v>
      </c>
      <c r="E239" s="6" t="s">
        <v>21</v>
      </c>
      <c r="F239" s="6" t="s">
        <v>5</v>
      </c>
      <c r="G239" s="12">
        <v>12</v>
      </c>
    </row>
    <row r="240" spans="1:8" x14ac:dyDescent="0.3">
      <c r="A240" s="3">
        <v>45245</v>
      </c>
      <c r="B240" s="4">
        <v>45245</v>
      </c>
      <c r="C240" s="5">
        <v>0.85416666666666663</v>
      </c>
      <c r="D240" s="5">
        <v>0.77083333333333337</v>
      </c>
      <c r="E240" s="6" t="s">
        <v>24</v>
      </c>
      <c r="F240" s="6" t="s">
        <v>11</v>
      </c>
      <c r="G240" s="12">
        <v>13</v>
      </c>
    </row>
    <row r="241" spans="1:7" x14ac:dyDescent="0.3">
      <c r="A241" s="3">
        <v>45245</v>
      </c>
      <c r="B241" s="4">
        <v>45245</v>
      </c>
      <c r="C241" s="5">
        <v>0.875</v>
      </c>
      <c r="D241" s="5">
        <v>0.79166666666666663</v>
      </c>
      <c r="E241" s="6" t="s">
        <v>0</v>
      </c>
      <c r="F241" s="6" t="s">
        <v>7</v>
      </c>
      <c r="G241" s="12">
        <v>14</v>
      </c>
    </row>
    <row r="242" spans="1:7" x14ac:dyDescent="0.3">
      <c r="A242" s="3">
        <v>45245</v>
      </c>
      <c r="B242" s="4">
        <v>45245</v>
      </c>
      <c r="C242" s="5">
        <v>0.9375</v>
      </c>
      <c r="D242" s="5">
        <v>0.8125</v>
      </c>
      <c r="E242" s="6" t="s">
        <v>18</v>
      </c>
      <c r="F242" s="6" t="s">
        <v>28</v>
      </c>
      <c r="G242" s="12">
        <v>15</v>
      </c>
    </row>
    <row r="243" spans="1:7" x14ac:dyDescent="0.3">
      <c r="A243" s="3">
        <v>45246</v>
      </c>
      <c r="B243" s="4">
        <v>45246</v>
      </c>
      <c r="C243" s="5">
        <v>0.58333333333333337</v>
      </c>
      <c r="D243" s="5">
        <v>0.83333333333333337</v>
      </c>
      <c r="E243" s="6" t="s">
        <v>10</v>
      </c>
      <c r="F243" s="6" t="s">
        <v>20</v>
      </c>
      <c r="G243" s="12">
        <v>16</v>
      </c>
    </row>
    <row r="244" spans="1:7" x14ac:dyDescent="0.3">
      <c r="A244" s="3">
        <v>45246</v>
      </c>
      <c r="B244" s="4">
        <v>45246</v>
      </c>
      <c r="C244" s="5">
        <v>0.79166666666666663</v>
      </c>
      <c r="D244" s="5">
        <v>0.79166666666666663</v>
      </c>
      <c r="E244" s="6" t="s">
        <v>1</v>
      </c>
      <c r="F244" s="6" t="s">
        <v>8</v>
      </c>
      <c r="G244" s="12">
        <v>17</v>
      </c>
    </row>
    <row r="245" spans="1:7" x14ac:dyDescent="0.3">
      <c r="A245" s="3">
        <v>45246</v>
      </c>
      <c r="B245" s="4">
        <v>45246</v>
      </c>
      <c r="C245" s="5">
        <v>0.79166666666666663</v>
      </c>
      <c r="D245" s="5">
        <v>0.79166666666666663</v>
      </c>
      <c r="E245" s="6" t="s">
        <v>29</v>
      </c>
      <c r="F245" s="6" t="s">
        <v>15</v>
      </c>
      <c r="G245" s="12">
        <v>18</v>
      </c>
    </row>
    <row r="246" spans="1:7" x14ac:dyDescent="0.3">
      <c r="A246" s="3">
        <v>45246</v>
      </c>
      <c r="B246" s="4">
        <v>45246</v>
      </c>
      <c r="C246" s="5">
        <v>0.79166666666666663</v>
      </c>
      <c r="D246" s="5">
        <v>0.79166666666666663</v>
      </c>
      <c r="E246" s="6" t="s">
        <v>17</v>
      </c>
      <c r="F246" s="6" t="s">
        <v>22</v>
      </c>
      <c r="G246" s="12">
        <v>19</v>
      </c>
    </row>
    <row r="247" spans="1:7" x14ac:dyDescent="0.3">
      <c r="A247" s="3">
        <v>45246</v>
      </c>
      <c r="B247" s="4">
        <v>45246</v>
      </c>
      <c r="C247" s="5">
        <v>0.85416666666666663</v>
      </c>
      <c r="D247" s="5">
        <v>0.8125</v>
      </c>
      <c r="E247" s="6" t="s">
        <v>26</v>
      </c>
      <c r="F247" s="6" t="s">
        <v>6</v>
      </c>
      <c r="G247" s="12">
        <v>20</v>
      </c>
    </row>
    <row r="248" spans="1:7" x14ac:dyDescent="0.3">
      <c r="A248" s="3">
        <v>45246</v>
      </c>
      <c r="B248" s="4">
        <v>45246</v>
      </c>
      <c r="C248" s="5">
        <v>0.875</v>
      </c>
      <c r="D248" s="5">
        <v>0.79166666666666663</v>
      </c>
      <c r="E248" s="6" t="s">
        <v>28</v>
      </c>
      <c r="F248" s="6" t="s">
        <v>4</v>
      </c>
      <c r="G248" s="12">
        <v>21</v>
      </c>
    </row>
    <row r="249" spans="1:7" x14ac:dyDescent="0.3">
      <c r="A249" s="3">
        <v>45246</v>
      </c>
      <c r="B249" s="4">
        <v>45246</v>
      </c>
      <c r="C249" s="5">
        <v>0.91666666666666663</v>
      </c>
      <c r="D249" s="5">
        <v>0.79166666666666663</v>
      </c>
      <c r="E249" s="6" t="s">
        <v>18</v>
      </c>
      <c r="F249" s="6" t="s">
        <v>24</v>
      </c>
      <c r="G249" s="12">
        <v>22</v>
      </c>
    </row>
    <row r="250" spans="1:7" x14ac:dyDescent="0.3">
      <c r="A250" s="3">
        <v>45246</v>
      </c>
      <c r="B250" s="4">
        <v>45246</v>
      </c>
      <c r="C250" s="5">
        <v>0.9375</v>
      </c>
      <c r="D250" s="5">
        <v>0.8125</v>
      </c>
      <c r="E250" s="6" t="s">
        <v>12</v>
      </c>
      <c r="F250" s="6" t="s">
        <v>13</v>
      </c>
      <c r="G250" s="12">
        <v>23</v>
      </c>
    </row>
    <row r="251" spans="1:7" x14ac:dyDescent="0.3">
      <c r="A251" s="3">
        <v>45246</v>
      </c>
      <c r="B251" s="4">
        <v>45246</v>
      </c>
      <c r="C251" s="5">
        <v>0.9375</v>
      </c>
      <c r="D251" s="5">
        <v>0.8125</v>
      </c>
      <c r="E251" s="6" t="s">
        <v>25</v>
      </c>
      <c r="F251" s="6" t="s">
        <v>23</v>
      </c>
      <c r="G251" s="12">
        <v>24</v>
      </c>
    </row>
    <row r="252" spans="1:7" x14ac:dyDescent="0.3">
      <c r="A252" s="3">
        <v>45247</v>
      </c>
      <c r="B252" s="4">
        <v>45247</v>
      </c>
      <c r="C252" s="5">
        <v>0.58333333333333337</v>
      </c>
      <c r="D252" s="5">
        <v>0.83333333333333337</v>
      </c>
      <c r="E252" s="6" t="s">
        <v>27</v>
      </c>
      <c r="F252" s="6" t="s">
        <v>10</v>
      </c>
      <c r="G252" s="12">
        <v>25</v>
      </c>
    </row>
    <row r="253" spans="1:7" x14ac:dyDescent="0.3">
      <c r="A253" s="3">
        <v>45247</v>
      </c>
      <c r="B253" s="4">
        <v>45247</v>
      </c>
      <c r="C253" s="5">
        <v>0.83333333333333337</v>
      </c>
      <c r="D253" s="5">
        <v>0.79166666666666663</v>
      </c>
      <c r="E253" s="6" t="s">
        <v>3</v>
      </c>
      <c r="F253" s="6" t="s">
        <v>31</v>
      </c>
      <c r="G253" s="12">
        <v>26</v>
      </c>
    </row>
    <row r="254" spans="1:7" x14ac:dyDescent="0.3">
      <c r="A254" s="3">
        <v>45247</v>
      </c>
      <c r="B254" s="4">
        <v>45247</v>
      </c>
      <c r="C254" s="5">
        <v>0.91666666666666663</v>
      </c>
      <c r="D254" s="5">
        <v>0.79166666666666663</v>
      </c>
      <c r="E254" s="6" t="s">
        <v>12</v>
      </c>
      <c r="F254" s="6" t="s">
        <v>0</v>
      </c>
      <c r="G254" s="12">
        <v>27</v>
      </c>
    </row>
    <row r="255" spans="1:7" x14ac:dyDescent="0.3">
      <c r="A255" s="3">
        <v>45248</v>
      </c>
      <c r="B255" s="4">
        <v>45248</v>
      </c>
      <c r="C255" s="5">
        <v>0.45833333333333331</v>
      </c>
      <c r="D255" s="5">
        <v>0.70833333333333337</v>
      </c>
      <c r="E255" s="6" t="s">
        <v>14</v>
      </c>
      <c r="F255" s="6" t="s">
        <v>20</v>
      </c>
      <c r="G255" s="12">
        <v>28</v>
      </c>
    </row>
    <row r="256" spans="1:7" x14ac:dyDescent="0.3">
      <c r="A256" s="3">
        <v>45248</v>
      </c>
      <c r="B256" s="4">
        <v>45248</v>
      </c>
      <c r="C256" s="5">
        <v>0.54166666666666663</v>
      </c>
      <c r="D256" s="5">
        <v>0.54166666666666663</v>
      </c>
      <c r="E256" s="6" t="s">
        <v>29</v>
      </c>
      <c r="F256" s="6" t="s">
        <v>21</v>
      </c>
      <c r="G256" s="12">
        <v>29</v>
      </c>
    </row>
    <row r="257" spans="1:7" x14ac:dyDescent="0.3">
      <c r="A257" s="3">
        <v>45248</v>
      </c>
      <c r="B257" s="4">
        <v>45248</v>
      </c>
      <c r="C257" s="5">
        <v>0.58333333333333337</v>
      </c>
      <c r="D257" s="5">
        <v>0.54166666666666663</v>
      </c>
      <c r="E257" s="6" t="s">
        <v>6</v>
      </c>
      <c r="F257" s="6" t="s">
        <v>16</v>
      </c>
      <c r="G257" s="12">
        <v>30</v>
      </c>
    </row>
    <row r="258" spans="1:7" x14ac:dyDescent="0.3">
      <c r="A258" s="3">
        <v>45248</v>
      </c>
      <c r="B258" s="4">
        <v>45248</v>
      </c>
      <c r="C258" s="5">
        <v>0.66666666666666663</v>
      </c>
      <c r="D258" s="5">
        <v>0.66666666666666663</v>
      </c>
      <c r="E258" s="6" t="s">
        <v>11</v>
      </c>
      <c r="F258" s="6" t="s">
        <v>26</v>
      </c>
      <c r="G258" s="12">
        <v>31</v>
      </c>
    </row>
    <row r="259" spans="1:7" x14ac:dyDescent="0.3">
      <c r="A259" s="3">
        <v>45248</v>
      </c>
      <c r="B259" s="4">
        <v>45248</v>
      </c>
      <c r="C259" s="5">
        <v>0.79166666666666663</v>
      </c>
      <c r="D259" s="5">
        <v>0.79166666666666663</v>
      </c>
      <c r="E259" s="6" t="s">
        <v>15</v>
      </c>
      <c r="F259" s="6" t="s">
        <v>2</v>
      </c>
      <c r="G259" s="12">
        <v>32</v>
      </c>
    </row>
    <row r="260" spans="1:7" x14ac:dyDescent="0.3">
      <c r="A260" s="3">
        <v>45248</v>
      </c>
      <c r="B260" s="4">
        <v>45248</v>
      </c>
      <c r="C260" s="5">
        <v>0.79166666666666663</v>
      </c>
      <c r="D260" s="5">
        <v>0.79166666666666663</v>
      </c>
      <c r="E260" s="6" t="s">
        <v>22</v>
      </c>
      <c r="F260" s="6" t="s">
        <v>5</v>
      </c>
      <c r="G260" s="12">
        <v>33</v>
      </c>
    </row>
    <row r="261" spans="1:7" x14ac:dyDescent="0.3">
      <c r="A261" s="3">
        <v>45248</v>
      </c>
      <c r="B261" s="4">
        <v>45248</v>
      </c>
      <c r="C261" s="5">
        <v>0.79166666666666663</v>
      </c>
      <c r="D261" s="5">
        <v>0.70833333333333337</v>
      </c>
      <c r="E261" s="6" t="s">
        <v>18</v>
      </c>
      <c r="F261" s="6" t="s">
        <v>4</v>
      </c>
      <c r="G261" s="12">
        <v>34</v>
      </c>
    </row>
    <row r="262" spans="1:7" x14ac:dyDescent="0.3">
      <c r="A262" s="3">
        <v>45248</v>
      </c>
      <c r="B262" s="4">
        <v>45248</v>
      </c>
      <c r="C262" s="5">
        <v>0.79166666666666663</v>
      </c>
      <c r="D262" s="5">
        <v>0.79166666666666663</v>
      </c>
      <c r="E262" s="6" t="s">
        <v>19</v>
      </c>
      <c r="F262" s="6" t="s">
        <v>17</v>
      </c>
      <c r="G262" s="12">
        <v>35</v>
      </c>
    </row>
    <row r="263" spans="1:7" x14ac:dyDescent="0.3">
      <c r="A263" s="3">
        <v>45248</v>
      </c>
      <c r="B263" s="4">
        <v>45248</v>
      </c>
      <c r="C263" s="5">
        <v>0.79166666666666663</v>
      </c>
      <c r="D263" s="5">
        <v>0.75</v>
      </c>
      <c r="E263" s="6" t="s">
        <v>1</v>
      </c>
      <c r="F263" s="6" t="s">
        <v>31</v>
      </c>
      <c r="G263" s="12">
        <v>36</v>
      </c>
    </row>
    <row r="264" spans="1:7" x14ac:dyDescent="0.3">
      <c r="A264" s="3">
        <v>45248</v>
      </c>
      <c r="B264" s="4">
        <v>45248</v>
      </c>
      <c r="C264" s="5">
        <v>0.8125</v>
      </c>
      <c r="D264" s="5">
        <v>0.8125</v>
      </c>
      <c r="E264" s="6" t="s">
        <v>8</v>
      </c>
      <c r="F264" s="6" t="s">
        <v>30</v>
      </c>
      <c r="G264" s="12">
        <v>37</v>
      </c>
    </row>
    <row r="265" spans="1:7" x14ac:dyDescent="0.3">
      <c r="A265" s="3">
        <v>45248</v>
      </c>
      <c r="B265" s="4">
        <v>45248</v>
      </c>
      <c r="C265" s="5">
        <v>0.875</v>
      </c>
      <c r="D265" s="5">
        <v>0.83333333333333337</v>
      </c>
      <c r="E265" s="6" t="s">
        <v>7</v>
      </c>
      <c r="F265" s="6" t="s">
        <v>9</v>
      </c>
      <c r="G265" s="12">
        <v>38</v>
      </c>
    </row>
    <row r="266" spans="1:7" x14ac:dyDescent="0.3">
      <c r="A266" s="3">
        <v>45248</v>
      </c>
      <c r="B266" s="4">
        <v>45248</v>
      </c>
      <c r="C266" s="5">
        <v>0.91666666666666663</v>
      </c>
      <c r="D266" s="5">
        <v>0.79166666666666663</v>
      </c>
      <c r="E266" s="6" t="s">
        <v>24</v>
      </c>
      <c r="F266" s="6" t="s">
        <v>28</v>
      </c>
      <c r="G266" s="12">
        <v>39</v>
      </c>
    </row>
    <row r="267" spans="1:7" x14ac:dyDescent="0.3">
      <c r="A267" s="3">
        <v>45248</v>
      </c>
      <c r="B267" s="4">
        <v>45248</v>
      </c>
      <c r="C267" s="5">
        <v>0.9375</v>
      </c>
      <c r="D267" s="5">
        <v>0.8125</v>
      </c>
      <c r="E267" s="6" t="s">
        <v>25</v>
      </c>
      <c r="F267" s="6" t="s">
        <v>13</v>
      </c>
      <c r="G267" s="12">
        <v>40</v>
      </c>
    </row>
    <row r="268" spans="1:7" x14ac:dyDescent="0.3">
      <c r="A268" s="3">
        <v>45249</v>
      </c>
      <c r="B268" s="4">
        <v>45249</v>
      </c>
      <c r="C268" s="5">
        <v>0.33333333333333331</v>
      </c>
      <c r="D268" s="5">
        <v>0.58333333333333337</v>
      </c>
      <c r="E268" s="6" t="s">
        <v>27</v>
      </c>
      <c r="F268" s="6" t="s">
        <v>14</v>
      </c>
      <c r="G268" s="12">
        <v>41</v>
      </c>
    </row>
    <row r="269" spans="1:7" x14ac:dyDescent="0.3">
      <c r="A269" s="3">
        <v>45249</v>
      </c>
      <c r="B269" s="4">
        <v>45249</v>
      </c>
      <c r="C269" s="5">
        <v>0.72916666666666663</v>
      </c>
      <c r="D269" s="5">
        <v>0.72916666666666663</v>
      </c>
      <c r="E269" s="6" t="s">
        <v>8</v>
      </c>
      <c r="F269" s="6" t="s">
        <v>21</v>
      </c>
      <c r="G269" s="12">
        <v>42</v>
      </c>
    </row>
    <row r="270" spans="1:7" x14ac:dyDescent="0.3">
      <c r="A270" s="3">
        <v>45249</v>
      </c>
      <c r="B270" s="4">
        <v>45249</v>
      </c>
      <c r="C270" s="5">
        <v>0.75</v>
      </c>
      <c r="D270" s="5">
        <v>0.75</v>
      </c>
      <c r="E270" s="6" t="s">
        <v>29</v>
      </c>
      <c r="F270" s="6" t="s">
        <v>22</v>
      </c>
      <c r="G270" s="12">
        <v>43</v>
      </c>
    </row>
    <row r="271" spans="1:7" x14ac:dyDescent="0.3">
      <c r="A271" s="3">
        <v>45249</v>
      </c>
      <c r="B271" s="4">
        <v>45249</v>
      </c>
      <c r="C271" s="5">
        <v>0.79166666666666663</v>
      </c>
      <c r="D271" s="5">
        <v>0.75</v>
      </c>
      <c r="E271" s="6" t="s">
        <v>3</v>
      </c>
      <c r="F271" s="6" t="s">
        <v>6</v>
      </c>
      <c r="G271" s="12">
        <v>44</v>
      </c>
    </row>
    <row r="272" spans="1:7" x14ac:dyDescent="0.3">
      <c r="A272" s="3">
        <v>45249</v>
      </c>
      <c r="B272" s="4">
        <v>45249</v>
      </c>
      <c r="C272" s="5">
        <v>0.83333333333333337</v>
      </c>
      <c r="D272" s="5">
        <v>0.70833333333333337</v>
      </c>
      <c r="E272" s="6" t="s">
        <v>25</v>
      </c>
      <c r="F272" s="6" t="s">
        <v>0</v>
      </c>
      <c r="G272" s="12">
        <v>45</v>
      </c>
    </row>
    <row r="273" spans="1:8" x14ac:dyDescent="0.3">
      <c r="A273" s="3">
        <v>45250</v>
      </c>
      <c r="B273" s="4">
        <v>45250</v>
      </c>
      <c r="C273" s="5">
        <v>0.79166666666666663</v>
      </c>
      <c r="D273" s="5">
        <v>0.79166666666666663</v>
      </c>
      <c r="E273" s="6" t="s">
        <v>11</v>
      </c>
      <c r="F273" s="6" t="s">
        <v>12</v>
      </c>
      <c r="G273" s="13">
        <v>1</v>
      </c>
      <c r="H273" s="2" t="s">
        <v>44</v>
      </c>
    </row>
    <row r="274" spans="1:8" x14ac:dyDescent="0.3">
      <c r="A274" s="3">
        <v>45250</v>
      </c>
      <c r="B274" s="4">
        <v>45250</v>
      </c>
      <c r="C274" s="5">
        <v>0.79166666666666663</v>
      </c>
      <c r="D274" s="5">
        <v>0.79166666666666663</v>
      </c>
      <c r="E274" s="6" t="s">
        <v>2</v>
      </c>
      <c r="F274" s="6" t="s">
        <v>26</v>
      </c>
      <c r="G274" s="13">
        <v>2</v>
      </c>
    </row>
    <row r="275" spans="1:8" x14ac:dyDescent="0.3">
      <c r="A275" s="3">
        <v>45250</v>
      </c>
      <c r="B275" s="4">
        <v>45250</v>
      </c>
      <c r="C275" s="5">
        <v>0.83333333333333337</v>
      </c>
      <c r="D275" s="5">
        <v>0.79166666666666663</v>
      </c>
      <c r="E275" s="6" t="s">
        <v>19</v>
      </c>
      <c r="F275" s="6" t="s">
        <v>9</v>
      </c>
      <c r="G275" s="13">
        <v>3</v>
      </c>
    </row>
    <row r="276" spans="1:8" x14ac:dyDescent="0.3">
      <c r="A276" s="3">
        <v>45250</v>
      </c>
      <c r="B276" s="4">
        <v>45250</v>
      </c>
      <c r="C276" s="5">
        <v>0.83333333333333337</v>
      </c>
      <c r="D276" s="5">
        <v>0.79166666666666663</v>
      </c>
      <c r="E276" s="6" t="s">
        <v>7</v>
      </c>
      <c r="F276" s="6" t="s">
        <v>16</v>
      </c>
      <c r="G276" s="13">
        <v>4</v>
      </c>
    </row>
    <row r="277" spans="1:8" x14ac:dyDescent="0.3">
      <c r="A277" s="3">
        <v>45250</v>
      </c>
      <c r="B277" s="4">
        <v>45250</v>
      </c>
      <c r="C277" s="5">
        <v>0.875</v>
      </c>
      <c r="D277" s="5">
        <v>0.79166666666666663</v>
      </c>
      <c r="E277" s="6" t="s">
        <v>13</v>
      </c>
      <c r="F277" s="6" t="s">
        <v>1</v>
      </c>
      <c r="G277" s="13">
        <v>5</v>
      </c>
    </row>
    <row r="278" spans="1:8" x14ac:dyDescent="0.3">
      <c r="A278" s="3">
        <v>45250</v>
      </c>
      <c r="B278" s="4">
        <v>45250</v>
      </c>
      <c r="C278" s="5">
        <v>0.91666666666666663</v>
      </c>
      <c r="D278" s="5">
        <v>0.79166666666666663</v>
      </c>
      <c r="E278" s="6" t="s">
        <v>4</v>
      </c>
      <c r="F278" s="6" t="s">
        <v>24</v>
      </c>
      <c r="G278" s="13">
        <v>6</v>
      </c>
    </row>
    <row r="279" spans="1:8" x14ac:dyDescent="0.3">
      <c r="A279" s="3">
        <v>45250</v>
      </c>
      <c r="B279" s="4">
        <v>45250</v>
      </c>
      <c r="C279" s="5">
        <v>0.91666666666666663</v>
      </c>
      <c r="D279" s="5">
        <v>0.79166666666666663</v>
      </c>
      <c r="E279" s="6" t="s">
        <v>23</v>
      </c>
      <c r="F279" s="6" t="s">
        <v>28</v>
      </c>
      <c r="G279" s="13">
        <v>7</v>
      </c>
    </row>
    <row r="280" spans="1:8" x14ac:dyDescent="0.3">
      <c r="A280" s="3">
        <v>45252</v>
      </c>
      <c r="B280" s="4">
        <v>45252</v>
      </c>
      <c r="C280" s="5">
        <v>0.79166666666666663</v>
      </c>
      <c r="D280" s="5">
        <v>0.79166666666666663</v>
      </c>
      <c r="E280" s="6" t="s">
        <v>11</v>
      </c>
      <c r="F280" s="6" t="s">
        <v>5</v>
      </c>
      <c r="G280" s="13">
        <v>8</v>
      </c>
    </row>
    <row r="281" spans="1:8" x14ac:dyDescent="0.3">
      <c r="A281" s="3">
        <v>45252</v>
      </c>
      <c r="B281" s="4">
        <v>45252</v>
      </c>
      <c r="C281" s="5">
        <v>0.79166666666666663</v>
      </c>
      <c r="D281" s="5">
        <v>0.79166666666666663</v>
      </c>
      <c r="E281" s="6" t="s">
        <v>6</v>
      </c>
      <c r="F281" s="6" t="s">
        <v>8</v>
      </c>
      <c r="G281" s="13">
        <v>9</v>
      </c>
    </row>
    <row r="282" spans="1:8" x14ac:dyDescent="0.3">
      <c r="A282" s="3">
        <v>45252</v>
      </c>
      <c r="B282" s="4">
        <v>45252</v>
      </c>
      <c r="C282" s="5">
        <v>0.79166666666666663</v>
      </c>
      <c r="D282" s="5">
        <v>0.79166666666666663</v>
      </c>
      <c r="E282" s="6" t="s">
        <v>17</v>
      </c>
      <c r="F282" s="6" t="s">
        <v>10</v>
      </c>
      <c r="G282" s="13">
        <v>10</v>
      </c>
    </row>
    <row r="283" spans="1:8" x14ac:dyDescent="0.3">
      <c r="A283" s="3">
        <v>45252</v>
      </c>
      <c r="B283" s="4">
        <v>45252</v>
      </c>
      <c r="C283" s="5">
        <v>0.79166666666666663</v>
      </c>
      <c r="D283" s="5">
        <v>0.79166666666666663</v>
      </c>
      <c r="E283" s="6" t="s">
        <v>2</v>
      </c>
      <c r="F283" s="6" t="s">
        <v>12</v>
      </c>
      <c r="G283" s="13">
        <v>11</v>
      </c>
    </row>
    <row r="284" spans="1:8" x14ac:dyDescent="0.3">
      <c r="A284" s="3">
        <v>45252</v>
      </c>
      <c r="B284" s="4">
        <v>45252</v>
      </c>
      <c r="C284" s="5">
        <v>0.79166666666666663</v>
      </c>
      <c r="D284" s="5">
        <v>0.79166666666666663</v>
      </c>
      <c r="E284" s="6" t="s">
        <v>19</v>
      </c>
      <c r="F284" s="6" t="s">
        <v>22</v>
      </c>
      <c r="G284" s="13">
        <v>12</v>
      </c>
    </row>
    <row r="285" spans="1:8" x14ac:dyDescent="0.3">
      <c r="A285" s="3">
        <v>45252</v>
      </c>
      <c r="B285" s="4">
        <v>45252</v>
      </c>
      <c r="C285" s="5">
        <v>0.79166666666666663</v>
      </c>
      <c r="D285" s="5">
        <v>0.79166666666666663</v>
      </c>
      <c r="E285" s="6" t="s">
        <v>31</v>
      </c>
      <c r="F285" s="6" t="s">
        <v>26</v>
      </c>
      <c r="G285" s="13">
        <v>13</v>
      </c>
    </row>
    <row r="286" spans="1:8" x14ac:dyDescent="0.3">
      <c r="A286" s="3">
        <v>45252</v>
      </c>
      <c r="B286" s="4">
        <v>45252</v>
      </c>
      <c r="C286" s="5">
        <v>0.79166666666666663</v>
      </c>
      <c r="D286" s="5">
        <v>0.79166666666666663</v>
      </c>
      <c r="E286" s="6" t="s">
        <v>3</v>
      </c>
      <c r="F286" s="6" t="s">
        <v>30</v>
      </c>
      <c r="G286" s="13">
        <v>14</v>
      </c>
    </row>
    <row r="287" spans="1:8" x14ac:dyDescent="0.3">
      <c r="A287" s="3">
        <v>45252</v>
      </c>
      <c r="B287" s="4">
        <v>45252</v>
      </c>
      <c r="C287" s="5">
        <v>0.8125</v>
      </c>
      <c r="D287" s="5">
        <v>0.8125</v>
      </c>
      <c r="E287" s="6" t="s">
        <v>21</v>
      </c>
      <c r="F287" s="6" t="s">
        <v>18</v>
      </c>
      <c r="G287" s="13">
        <v>15</v>
      </c>
    </row>
    <row r="288" spans="1:8" x14ac:dyDescent="0.3">
      <c r="A288" s="3">
        <v>45252</v>
      </c>
      <c r="B288" s="4">
        <v>45252</v>
      </c>
      <c r="C288" s="5">
        <v>0.875</v>
      </c>
      <c r="D288" s="5">
        <v>0.79166666666666663</v>
      </c>
      <c r="E288" s="6" t="s">
        <v>25</v>
      </c>
      <c r="F288" s="6" t="s">
        <v>1</v>
      </c>
      <c r="G288" s="13">
        <v>16</v>
      </c>
    </row>
    <row r="289" spans="1:7" x14ac:dyDescent="0.3">
      <c r="A289" s="3">
        <v>45252</v>
      </c>
      <c r="B289" s="4">
        <v>45252</v>
      </c>
      <c r="C289" s="5">
        <v>0.875</v>
      </c>
      <c r="D289" s="5">
        <v>0.83333333333333337</v>
      </c>
      <c r="E289" s="6" t="s">
        <v>4</v>
      </c>
      <c r="F289" s="6" t="s">
        <v>16</v>
      </c>
      <c r="G289" s="13">
        <v>17</v>
      </c>
    </row>
    <row r="290" spans="1:7" x14ac:dyDescent="0.3">
      <c r="A290" s="3">
        <v>45252</v>
      </c>
      <c r="B290" s="4">
        <v>45252</v>
      </c>
      <c r="C290" s="5">
        <v>0.89583333333333337</v>
      </c>
      <c r="D290" s="5">
        <v>0.85416666666666663</v>
      </c>
      <c r="E290" s="6" t="s">
        <v>29</v>
      </c>
      <c r="F290" s="6" t="s">
        <v>9</v>
      </c>
      <c r="G290" s="13">
        <v>18</v>
      </c>
    </row>
    <row r="291" spans="1:7" x14ac:dyDescent="0.3">
      <c r="A291" s="3">
        <v>45252</v>
      </c>
      <c r="B291" s="4">
        <v>45252</v>
      </c>
      <c r="C291" s="5">
        <v>0.91666666666666663</v>
      </c>
      <c r="D291" s="5">
        <v>0.79166666666666663</v>
      </c>
      <c r="E291" s="6" t="s">
        <v>15</v>
      </c>
      <c r="F291" s="6" t="s">
        <v>0</v>
      </c>
      <c r="G291" s="13">
        <v>19</v>
      </c>
    </row>
    <row r="292" spans="1:7" x14ac:dyDescent="0.3">
      <c r="A292" s="3">
        <v>45252</v>
      </c>
      <c r="B292" s="4">
        <v>45252</v>
      </c>
      <c r="C292" s="5">
        <v>0.91666666666666663</v>
      </c>
      <c r="D292" s="5">
        <v>0.83333333333333337</v>
      </c>
      <c r="E292" s="6" t="s">
        <v>28</v>
      </c>
      <c r="F292" s="6" t="s">
        <v>7</v>
      </c>
      <c r="G292" s="13">
        <v>20</v>
      </c>
    </row>
    <row r="293" spans="1:7" x14ac:dyDescent="0.3">
      <c r="A293" s="3">
        <v>45252</v>
      </c>
      <c r="B293" s="4">
        <v>45252</v>
      </c>
      <c r="C293" s="5">
        <v>0.91666666666666663</v>
      </c>
      <c r="D293" s="5">
        <v>0.79166666666666663</v>
      </c>
      <c r="E293" s="6" t="s">
        <v>23</v>
      </c>
      <c r="F293" s="6" t="s">
        <v>24</v>
      </c>
      <c r="G293" s="13">
        <v>21</v>
      </c>
    </row>
    <row r="294" spans="1:7" x14ac:dyDescent="0.3">
      <c r="A294" s="3">
        <v>45254</v>
      </c>
      <c r="B294" s="4">
        <v>45254</v>
      </c>
      <c r="C294" s="5">
        <v>0.54166666666666663</v>
      </c>
      <c r="D294" s="5">
        <v>0.54166666666666663</v>
      </c>
      <c r="E294" s="6" t="s">
        <v>10</v>
      </c>
      <c r="F294" s="6" t="s">
        <v>2</v>
      </c>
      <c r="G294" s="13">
        <v>22</v>
      </c>
    </row>
    <row r="295" spans="1:7" x14ac:dyDescent="0.3">
      <c r="A295" s="3">
        <v>45254</v>
      </c>
      <c r="B295" s="4">
        <v>45254</v>
      </c>
      <c r="C295" s="5">
        <v>0.54166666666666663</v>
      </c>
      <c r="D295" s="5">
        <v>0.54166666666666663</v>
      </c>
      <c r="E295" s="6" t="s">
        <v>19</v>
      </c>
      <c r="F295" s="6" t="s">
        <v>21</v>
      </c>
      <c r="G295" s="13">
        <v>23</v>
      </c>
    </row>
    <row r="296" spans="1:7" x14ac:dyDescent="0.3">
      <c r="A296" s="3">
        <v>45254</v>
      </c>
      <c r="B296" s="4">
        <v>45254</v>
      </c>
      <c r="C296" s="5">
        <v>0.58333333333333337</v>
      </c>
      <c r="D296" s="5">
        <v>0.54166666666666663</v>
      </c>
      <c r="E296" s="6" t="s">
        <v>27</v>
      </c>
      <c r="F296" s="6" t="s">
        <v>6</v>
      </c>
      <c r="G296" s="13">
        <v>24</v>
      </c>
    </row>
    <row r="297" spans="1:7" x14ac:dyDescent="0.3">
      <c r="A297" s="3">
        <v>45254</v>
      </c>
      <c r="B297" s="4">
        <v>45254</v>
      </c>
      <c r="C297" s="5">
        <v>0.625</v>
      </c>
      <c r="D297" s="5">
        <v>0.625</v>
      </c>
      <c r="E297" s="6" t="s">
        <v>8</v>
      </c>
      <c r="F297" s="6" t="s">
        <v>17</v>
      </c>
      <c r="G297" s="13">
        <v>25</v>
      </c>
    </row>
    <row r="298" spans="1:7" x14ac:dyDescent="0.3">
      <c r="A298" s="3">
        <v>45254</v>
      </c>
      <c r="B298" s="4">
        <v>45254</v>
      </c>
      <c r="C298" s="5">
        <v>0.625</v>
      </c>
      <c r="D298" s="5">
        <v>0.58333333333333337</v>
      </c>
      <c r="E298" s="6" t="s">
        <v>16</v>
      </c>
      <c r="F298" s="6" t="s">
        <v>25</v>
      </c>
      <c r="G298" s="13">
        <v>26</v>
      </c>
    </row>
    <row r="299" spans="1:7" x14ac:dyDescent="0.3">
      <c r="A299" s="3">
        <v>45254</v>
      </c>
      <c r="B299" s="4">
        <v>45254</v>
      </c>
      <c r="C299" s="5">
        <v>0.625</v>
      </c>
      <c r="D299" s="5">
        <v>0.625</v>
      </c>
      <c r="E299" s="6" t="s">
        <v>11</v>
      </c>
      <c r="F299" s="6" t="s">
        <v>30</v>
      </c>
      <c r="G299" s="13">
        <v>27</v>
      </c>
    </row>
    <row r="300" spans="1:7" x14ac:dyDescent="0.3">
      <c r="A300" s="3">
        <v>45254</v>
      </c>
      <c r="B300" s="4">
        <v>45254</v>
      </c>
      <c r="C300" s="5">
        <v>0.64583333333333337</v>
      </c>
      <c r="D300" s="5">
        <v>0.52083333333333337</v>
      </c>
      <c r="E300" s="6" t="s">
        <v>13</v>
      </c>
      <c r="F300" s="6" t="s">
        <v>0</v>
      </c>
      <c r="G300" s="13">
        <v>28</v>
      </c>
    </row>
    <row r="301" spans="1:7" x14ac:dyDescent="0.3">
      <c r="A301" s="3">
        <v>45254</v>
      </c>
      <c r="B301" s="4">
        <v>45254</v>
      </c>
      <c r="C301" s="5">
        <v>0.64583333333333337</v>
      </c>
      <c r="D301" s="5">
        <v>0.52083333333333337</v>
      </c>
      <c r="E301" s="6" t="s">
        <v>15</v>
      </c>
      <c r="F301" s="6" t="s">
        <v>23</v>
      </c>
      <c r="G301" s="13">
        <v>29</v>
      </c>
    </row>
    <row r="302" spans="1:7" x14ac:dyDescent="0.3">
      <c r="A302" s="3">
        <v>45254</v>
      </c>
      <c r="B302" s="4">
        <v>45254</v>
      </c>
      <c r="C302" s="5">
        <v>0.75</v>
      </c>
      <c r="D302" s="5">
        <v>0.75</v>
      </c>
      <c r="E302" s="6" t="s">
        <v>22</v>
      </c>
      <c r="F302" s="6" t="s">
        <v>3</v>
      </c>
      <c r="G302" s="13">
        <v>30</v>
      </c>
    </row>
    <row r="303" spans="1:7" x14ac:dyDescent="0.3">
      <c r="A303" s="3">
        <v>45254</v>
      </c>
      <c r="B303" s="4">
        <v>45254</v>
      </c>
      <c r="C303" s="5">
        <v>0.8125</v>
      </c>
      <c r="D303" s="5">
        <v>0.8125</v>
      </c>
      <c r="E303" s="6" t="s">
        <v>18</v>
      </c>
      <c r="F303" s="6" t="s">
        <v>20</v>
      </c>
      <c r="G303" s="13">
        <v>31</v>
      </c>
    </row>
    <row r="304" spans="1:7" x14ac:dyDescent="0.3">
      <c r="A304" s="3">
        <v>45254</v>
      </c>
      <c r="B304" s="4">
        <v>45254</v>
      </c>
      <c r="C304" s="5">
        <v>0.83333333333333337</v>
      </c>
      <c r="D304" s="5">
        <v>0.83333333333333337</v>
      </c>
      <c r="E304" s="6" t="s">
        <v>26</v>
      </c>
      <c r="F304" s="6" t="s">
        <v>5</v>
      </c>
      <c r="G304" s="13">
        <v>32</v>
      </c>
    </row>
    <row r="305" spans="1:7" x14ac:dyDescent="0.3">
      <c r="A305" s="3">
        <v>45254</v>
      </c>
      <c r="B305" s="4">
        <v>45254</v>
      </c>
      <c r="C305" s="5">
        <v>0.83333333333333337</v>
      </c>
      <c r="D305" s="5">
        <v>0.83333333333333337</v>
      </c>
      <c r="E305" s="6" t="s">
        <v>31</v>
      </c>
      <c r="F305" s="6" t="s">
        <v>12</v>
      </c>
      <c r="G305" s="13">
        <v>33</v>
      </c>
    </row>
    <row r="306" spans="1:7" x14ac:dyDescent="0.3">
      <c r="A306" s="3">
        <v>45254</v>
      </c>
      <c r="B306" s="4">
        <v>45254</v>
      </c>
      <c r="C306" s="5">
        <v>0.85416666666666663</v>
      </c>
      <c r="D306" s="5">
        <v>0.8125</v>
      </c>
      <c r="E306" s="6" t="s">
        <v>4</v>
      </c>
      <c r="F306" s="6" t="s">
        <v>9</v>
      </c>
      <c r="G306" s="13">
        <v>34</v>
      </c>
    </row>
    <row r="307" spans="1:7" x14ac:dyDescent="0.3">
      <c r="A307" s="3">
        <v>45254</v>
      </c>
      <c r="B307" s="4">
        <v>45254</v>
      </c>
      <c r="C307" s="5">
        <v>0.85416666666666663</v>
      </c>
      <c r="D307" s="5">
        <v>0.8125</v>
      </c>
      <c r="E307" s="6" t="s">
        <v>7</v>
      </c>
      <c r="F307" s="6" t="s">
        <v>14</v>
      </c>
      <c r="G307" s="13">
        <v>35</v>
      </c>
    </row>
    <row r="308" spans="1:7" x14ac:dyDescent="0.3">
      <c r="A308" s="3">
        <v>45254</v>
      </c>
      <c r="B308" s="4">
        <v>45254</v>
      </c>
      <c r="C308" s="5">
        <v>0.91666666666666663</v>
      </c>
      <c r="D308" s="5">
        <v>0.79166666666666663</v>
      </c>
      <c r="E308" s="6" t="s">
        <v>28</v>
      </c>
      <c r="F308" s="6" t="s">
        <v>24</v>
      </c>
      <c r="G308" s="13">
        <v>36</v>
      </c>
    </row>
    <row r="309" spans="1:7" x14ac:dyDescent="0.3">
      <c r="A309" s="3">
        <v>45255</v>
      </c>
      <c r="B309" s="4">
        <v>45255</v>
      </c>
      <c r="C309" s="5">
        <v>0.54166666666666663</v>
      </c>
      <c r="D309" s="5">
        <v>0.54166666666666663</v>
      </c>
      <c r="E309" s="6" t="s">
        <v>2</v>
      </c>
      <c r="F309" s="6" t="s">
        <v>19</v>
      </c>
      <c r="G309" s="13">
        <v>37</v>
      </c>
    </row>
    <row r="310" spans="1:7" x14ac:dyDescent="0.3">
      <c r="A310" s="3">
        <v>45255</v>
      </c>
      <c r="B310" s="4">
        <v>45255</v>
      </c>
      <c r="C310" s="5">
        <v>0.66666666666666663</v>
      </c>
      <c r="D310" s="5">
        <v>0.54166666666666663</v>
      </c>
      <c r="E310" s="6" t="s">
        <v>15</v>
      </c>
      <c r="F310" s="6" t="s">
        <v>13</v>
      </c>
      <c r="G310" s="13">
        <v>38</v>
      </c>
    </row>
    <row r="311" spans="1:7" x14ac:dyDescent="0.3">
      <c r="A311" s="3">
        <v>45255</v>
      </c>
      <c r="B311" s="4">
        <v>45255</v>
      </c>
      <c r="C311" s="5">
        <v>0.79166666666666663</v>
      </c>
      <c r="D311" s="5">
        <v>0.79166666666666663</v>
      </c>
      <c r="E311" s="6" t="s">
        <v>3</v>
      </c>
      <c r="F311" s="6" t="s">
        <v>17</v>
      </c>
      <c r="G311" s="13">
        <v>39</v>
      </c>
    </row>
    <row r="312" spans="1:7" x14ac:dyDescent="0.3">
      <c r="A312" s="3">
        <v>45255</v>
      </c>
      <c r="B312" s="4">
        <v>45255</v>
      </c>
      <c r="C312" s="5">
        <v>0.79166666666666663</v>
      </c>
      <c r="D312" s="5">
        <v>0.79166666666666663</v>
      </c>
      <c r="E312" s="6" t="s">
        <v>27</v>
      </c>
      <c r="F312" s="6" t="s">
        <v>22</v>
      </c>
      <c r="G312" s="13">
        <v>40</v>
      </c>
    </row>
    <row r="313" spans="1:7" x14ac:dyDescent="0.3">
      <c r="A313" s="3">
        <v>45255</v>
      </c>
      <c r="B313" s="4">
        <v>45255</v>
      </c>
      <c r="C313" s="5">
        <v>0.8125</v>
      </c>
      <c r="D313" s="5">
        <v>0.8125</v>
      </c>
      <c r="E313" s="6" t="s">
        <v>21</v>
      </c>
      <c r="F313" s="6" t="s">
        <v>18</v>
      </c>
      <c r="G313" s="13">
        <v>41</v>
      </c>
    </row>
    <row r="314" spans="1:7" x14ac:dyDescent="0.3">
      <c r="A314" s="3">
        <v>45255</v>
      </c>
      <c r="B314" s="4">
        <v>45255</v>
      </c>
      <c r="C314" s="5">
        <v>0.91666666666666663</v>
      </c>
      <c r="D314" s="5">
        <v>0.83333333333333337</v>
      </c>
      <c r="E314" s="6" t="s">
        <v>4</v>
      </c>
      <c r="F314" s="6" t="s">
        <v>7</v>
      </c>
      <c r="G314" s="13">
        <v>42</v>
      </c>
    </row>
    <row r="315" spans="1:7" x14ac:dyDescent="0.3">
      <c r="A315" s="3">
        <v>45255</v>
      </c>
      <c r="B315" s="4">
        <v>45255</v>
      </c>
      <c r="C315" s="5">
        <v>0.91666666666666663</v>
      </c>
      <c r="D315" s="5">
        <v>0.79166666666666663</v>
      </c>
      <c r="E315" s="6" t="s">
        <v>28</v>
      </c>
      <c r="F315" s="6" t="s">
        <v>23</v>
      </c>
      <c r="G315" s="13">
        <v>43</v>
      </c>
    </row>
    <row r="316" spans="1:7" x14ac:dyDescent="0.3">
      <c r="A316" s="3">
        <v>45255</v>
      </c>
      <c r="B316" s="4">
        <v>45255</v>
      </c>
      <c r="C316" s="5">
        <v>0.91666666666666663</v>
      </c>
      <c r="D316" s="5">
        <v>0.79166666666666663</v>
      </c>
      <c r="E316" s="6" t="s">
        <v>1</v>
      </c>
      <c r="F316" s="6" t="s">
        <v>29</v>
      </c>
      <c r="G316" s="13">
        <v>44</v>
      </c>
    </row>
    <row r="317" spans="1:7" x14ac:dyDescent="0.3">
      <c r="A317" s="3">
        <v>45256</v>
      </c>
      <c r="B317" s="4">
        <v>45256</v>
      </c>
      <c r="C317" s="5">
        <v>0.54166666666666663</v>
      </c>
      <c r="D317" s="5">
        <v>0.54166666666666663</v>
      </c>
      <c r="E317" s="6" t="s">
        <v>14</v>
      </c>
      <c r="F317" s="6" t="s">
        <v>10</v>
      </c>
      <c r="G317" s="13">
        <v>45</v>
      </c>
    </row>
    <row r="318" spans="1:7" x14ac:dyDescent="0.3">
      <c r="A318" s="3">
        <v>45256</v>
      </c>
      <c r="B318" s="4">
        <v>45256</v>
      </c>
      <c r="C318" s="5">
        <v>0.58333333333333337</v>
      </c>
      <c r="D318" s="5">
        <v>0.54166666666666663</v>
      </c>
      <c r="E318" s="6" t="s">
        <v>25</v>
      </c>
      <c r="F318" s="6" t="s">
        <v>6</v>
      </c>
      <c r="G318" s="13">
        <v>46</v>
      </c>
    </row>
    <row r="319" spans="1:7" x14ac:dyDescent="0.3">
      <c r="A319" s="3">
        <v>45256</v>
      </c>
      <c r="B319" s="4">
        <v>45256</v>
      </c>
      <c r="C319" s="5">
        <v>0.70833333333333337</v>
      </c>
      <c r="D319" s="5">
        <v>0.70833333333333337</v>
      </c>
      <c r="E319" s="6" t="s">
        <v>8</v>
      </c>
      <c r="F319" s="6" t="s">
        <v>5</v>
      </c>
      <c r="G319" s="13">
        <v>47</v>
      </c>
    </row>
    <row r="320" spans="1:7" x14ac:dyDescent="0.3">
      <c r="A320" s="3">
        <v>45256</v>
      </c>
      <c r="B320" s="4">
        <v>45256</v>
      </c>
      <c r="C320" s="5">
        <v>0.83333333333333337</v>
      </c>
      <c r="D320" s="5">
        <v>0.79166666666666663</v>
      </c>
      <c r="E320" s="6" t="s">
        <v>31</v>
      </c>
      <c r="F320" s="6" t="s">
        <v>16</v>
      </c>
      <c r="G320" s="13">
        <v>48</v>
      </c>
    </row>
    <row r="321" spans="1:8" x14ac:dyDescent="0.3">
      <c r="A321" s="3">
        <v>45256</v>
      </c>
      <c r="B321" s="4">
        <v>45256</v>
      </c>
      <c r="C321" s="5">
        <v>0.875</v>
      </c>
      <c r="D321" s="5">
        <v>0.79166666666666663</v>
      </c>
      <c r="E321" s="6" t="s">
        <v>0</v>
      </c>
      <c r="F321" s="6" t="s">
        <v>11</v>
      </c>
      <c r="G321" s="13">
        <v>49</v>
      </c>
    </row>
    <row r="322" spans="1:8" x14ac:dyDescent="0.3">
      <c r="A322" s="3">
        <v>45257</v>
      </c>
      <c r="B322" s="4">
        <v>45257</v>
      </c>
      <c r="C322" s="5">
        <v>0.79166666666666663</v>
      </c>
      <c r="D322" s="5">
        <v>0.79166666666666663</v>
      </c>
      <c r="E322" s="6" t="s">
        <v>2</v>
      </c>
      <c r="F322" s="6" t="s">
        <v>8</v>
      </c>
      <c r="G322" s="14">
        <v>1</v>
      </c>
      <c r="H322" s="2" t="s">
        <v>45</v>
      </c>
    </row>
    <row r="323" spans="1:8" x14ac:dyDescent="0.3">
      <c r="A323" s="3">
        <v>45257</v>
      </c>
      <c r="B323" s="4">
        <v>45257</v>
      </c>
      <c r="C323" s="5">
        <v>0.79166666666666663</v>
      </c>
      <c r="D323" s="5">
        <v>0.79166666666666663</v>
      </c>
      <c r="E323" s="6" t="s">
        <v>3</v>
      </c>
      <c r="F323" s="6" t="s">
        <v>19</v>
      </c>
      <c r="G323" s="14">
        <v>2</v>
      </c>
    </row>
    <row r="324" spans="1:8" x14ac:dyDescent="0.3">
      <c r="A324" s="3">
        <v>45257</v>
      </c>
      <c r="B324" s="4">
        <v>45257</v>
      </c>
      <c r="C324" s="5">
        <v>0.79166666666666663</v>
      </c>
      <c r="D324" s="5">
        <v>0.79166666666666663</v>
      </c>
      <c r="E324" s="6" t="s">
        <v>12</v>
      </c>
      <c r="F324" s="6" t="s">
        <v>20</v>
      </c>
      <c r="G324" s="14">
        <v>3</v>
      </c>
    </row>
    <row r="325" spans="1:8" x14ac:dyDescent="0.3">
      <c r="A325" s="3">
        <v>45257</v>
      </c>
      <c r="B325" s="4">
        <v>45257</v>
      </c>
      <c r="C325" s="5">
        <v>0.875</v>
      </c>
      <c r="D325" s="5">
        <v>0.79166666666666663</v>
      </c>
      <c r="E325" s="6" t="s">
        <v>26</v>
      </c>
      <c r="F325" s="6" t="s">
        <v>7</v>
      </c>
      <c r="G325" s="14">
        <v>4</v>
      </c>
    </row>
    <row r="326" spans="1:8" x14ac:dyDescent="0.3">
      <c r="A326" s="3">
        <v>45257</v>
      </c>
      <c r="B326" s="4">
        <v>45257</v>
      </c>
      <c r="C326" s="5">
        <v>0.89583333333333337</v>
      </c>
      <c r="D326" s="5">
        <v>0.8125</v>
      </c>
      <c r="E326" s="6" t="s">
        <v>29</v>
      </c>
      <c r="F326" s="6" t="s">
        <v>4</v>
      </c>
      <c r="G326" s="14">
        <v>5</v>
      </c>
    </row>
    <row r="327" spans="1:8" x14ac:dyDescent="0.3">
      <c r="A327" s="3">
        <v>45257</v>
      </c>
      <c r="B327" s="4">
        <v>45257</v>
      </c>
      <c r="C327" s="5">
        <v>0.9375</v>
      </c>
      <c r="D327" s="5">
        <v>0.8125</v>
      </c>
      <c r="E327" s="6" t="s">
        <v>30</v>
      </c>
      <c r="F327" s="6" t="s">
        <v>23</v>
      </c>
      <c r="G327" s="14">
        <v>6</v>
      </c>
    </row>
    <row r="328" spans="1:8" x14ac:dyDescent="0.3">
      <c r="A328" s="3">
        <v>45258</v>
      </c>
      <c r="B328" s="4">
        <v>45258</v>
      </c>
      <c r="C328" s="5">
        <v>0.79166666666666663</v>
      </c>
      <c r="D328" s="5">
        <v>0.79166666666666663</v>
      </c>
      <c r="E328" s="6" t="s">
        <v>18</v>
      </c>
      <c r="F328" s="6" t="s">
        <v>17</v>
      </c>
      <c r="G328" s="14">
        <v>7</v>
      </c>
    </row>
    <row r="329" spans="1:8" x14ac:dyDescent="0.3">
      <c r="A329" s="3">
        <v>45258</v>
      </c>
      <c r="B329" s="4">
        <v>45258</v>
      </c>
      <c r="C329" s="5">
        <v>0.79166666666666663</v>
      </c>
      <c r="D329" s="5">
        <v>0.79166666666666663</v>
      </c>
      <c r="E329" s="6" t="s">
        <v>5</v>
      </c>
      <c r="F329" s="6" t="s">
        <v>21</v>
      </c>
      <c r="G329" s="14">
        <v>8</v>
      </c>
    </row>
    <row r="330" spans="1:8" x14ac:dyDescent="0.3">
      <c r="A330" s="3">
        <v>45258</v>
      </c>
      <c r="B330" s="4">
        <v>45258</v>
      </c>
      <c r="C330" s="5">
        <v>0.79166666666666663</v>
      </c>
      <c r="D330" s="5">
        <v>0.79166666666666663</v>
      </c>
      <c r="E330" s="6" t="s">
        <v>12</v>
      </c>
      <c r="F330" s="6" t="s">
        <v>27</v>
      </c>
      <c r="G330" s="14">
        <v>9</v>
      </c>
    </row>
    <row r="331" spans="1:8" x14ac:dyDescent="0.3">
      <c r="A331" s="3">
        <v>45258</v>
      </c>
      <c r="B331" s="4">
        <v>45258</v>
      </c>
      <c r="C331" s="5">
        <v>0.83333333333333337</v>
      </c>
      <c r="D331" s="5">
        <v>0.79166666666666663</v>
      </c>
      <c r="E331" s="6" t="s">
        <v>25</v>
      </c>
      <c r="F331" s="6" t="s">
        <v>14</v>
      </c>
      <c r="G331" s="14">
        <v>10</v>
      </c>
    </row>
    <row r="332" spans="1:8" x14ac:dyDescent="0.3">
      <c r="A332" s="3">
        <v>45258</v>
      </c>
      <c r="B332" s="4">
        <v>45258</v>
      </c>
      <c r="C332" s="5">
        <v>0.83333333333333337</v>
      </c>
      <c r="D332" s="5">
        <v>0.79166666666666663</v>
      </c>
      <c r="E332" s="6" t="s">
        <v>22</v>
      </c>
      <c r="F332" s="6" t="s">
        <v>16</v>
      </c>
      <c r="G332" s="14">
        <v>11</v>
      </c>
    </row>
    <row r="333" spans="1:8" x14ac:dyDescent="0.3">
      <c r="A333" s="3">
        <v>45258</v>
      </c>
      <c r="B333" s="4">
        <v>45258</v>
      </c>
      <c r="C333" s="5">
        <v>0.83333333333333337</v>
      </c>
      <c r="D333" s="5">
        <v>0.79166666666666663</v>
      </c>
      <c r="E333" s="6" t="s">
        <v>9</v>
      </c>
      <c r="F333" s="6" t="s">
        <v>31</v>
      </c>
      <c r="G333" s="14">
        <v>12</v>
      </c>
    </row>
    <row r="334" spans="1:8" x14ac:dyDescent="0.3">
      <c r="A334" s="3">
        <v>45258</v>
      </c>
      <c r="B334" s="4">
        <v>45258</v>
      </c>
      <c r="C334" s="5">
        <v>0.85416666666666663</v>
      </c>
      <c r="D334" s="5">
        <v>0.8125</v>
      </c>
      <c r="E334" s="6" t="s">
        <v>24</v>
      </c>
      <c r="F334" s="6" t="s">
        <v>6</v>
      </c>
      <c r="G334" s="14">
        <v>13</v>
      </c>
    </row>
    <row r="335" spans="1:8" x14ac:dyDescent="0.3">
      <c r="A335" s="3">
        <v>45258</v>
      </c>
      <c r="B335" s="4">
        <v>45258</v>
      </c>
      <c r="C335" s="5">
        <v>0.875</v>
      </c>
      <c r="D335" s="5">
        <v>0.79166666666666663</v>
      </c>
      <c r="E335" s="6" t="s">
        <v>26</v>
      </c>
      <c r="F335" s="6" t="s">
        <v>1</v>
      </c>
      <c r="G335" s="14">
        <v>14</v>
      </c>
    </row>
    <row r="336" spans="1:8" x14ac:dyDescent="0.3">
      <c r="A336" s="3">
        <v>45258</v>
      </c>
      <c r="B336" s="4">
        <v>45258</v>
      </c>
      <c r="C336" s="5">
        <v>0.875</v>
      </c>
      <c r="D336" s="5">
        <v>0.79166666666666663</v>
      </c>
      <c r="E336" s="6" t="s">
        <v>29</v>
      </c>
      <c r="F336" s="6" t="s">
        <v>11</v>
      </c>
      <c r="G336" s="14">
        <v>15</v>
      </c>
    </row>
    <row r="337" spans="1:7" x14ac:dyDescent="0.3">
      <c r="A337" s="3">
        <v>45258</v>
      </c>
      <c r="B337" s="4">
        <v>45258</v>
      </c>
      <c r="C337" s="5">
        <v>0.91666666666666663</v>
      </c>
      <c r="D337" s="5">
        <v>0.79166666666666663</v>
      </c>
      <c r="E337" s="6" t="s">
        <v>0</v>
      </c>
      <c r="F337" s="6" t="s">
        <v>28</v>
      </c>
      <c r="G337" s="14">
        <v>16</v>
      </c>
    </row>
    <row r="338" spans="1:7" x14ac:dyDescent="0.3">
      <c r="A338" s="3">
        <v>45259</v>
      </c>
      <c r="B338" s="4">
        <v>45259</v>
      </c>
      <c r="C338" s="5">
        <v>0.79166666666666663</v>
      </c>
      <c r="D338" s="5">
        <v>0.79166666666666663</v>
      </c>
      <c r="E338" s="6" t="s">
        <v>15</v>
      </c>
      <c r="F338" s="6" t="s">
        <v>8</v>
      </c>
      <c r="G338" s="14">
        <v>17</v>
      </c>
    </row>
    <row r="339" spans="1:7" x14ac:dyDescent="0.3">
      <c r="A339" s="3">
        <v>45259</v>
      </c>
      <c r="B339" s="4">
        <v>45259</v>
      </c>
      <c r="C339" s="5">
        <v>0.8125</v>
      </c>
      <c r="D339" s="5">
        <v>0.8125</v>
      </c>
      <c r="E339" s="6" t="s">
        <v>10</v>
      </c>
      <c r="F339" s="6" t="s">
        <v>19</v>
      </c>
      <c r="G339" s="14">
        <v>18</v>
      </c>
    </row>
    <row r="340" spans="1:7" x14ac:dyDescent="0.3">
      <c r="A340" s="3">
        <v>45259</v>
      </c>
      <c r="B340" s="4">
        <v>45259</v>
      </c>
      <c r="C340" s="5">
        <v>0.9375</v>
      </c>
      <c r="D340" s="5">
        <v>0.8125</v>
      </c>
      <c r="E340" s="6" t="s">
        <v>30</v>
      </c>
      <c r="F340" s="6" t="s">
        <v>13</v>
      </c>
      <c r="G340" s="14">
        <v>19</v>
      </c>
    </row>
    <row r="341" spans="1:7" x14ac:dyDescent="0.3">
      <c r="A341" s="3">
        <v>45260</v>
      </c>
      <c r="B341" s="4">
        <v>45260</v>
      </c>
      <c r="C341" s="5">
        <v>0.79166666666666663</v>
      </c>
      <c r="D341" s="5">
        <v>0.79166666666666663</v>
      </c>
      <c r="E341" s="6" t="s">
        <v>23</v>
      </c>
      <c r="F341" s="6" t="s">
        <v>2</v>
      </c>
      <c r="G341" s="14">
        <v>20</v>
      </c>
    </row>
    <row r="342" spans="1:7" x14ac:dyDescent="0.3">
      <c r="A342" s="3">
        <v>45260</v>
      </c>
      <c r="B342" s="4">
        <v>45260</v>
      </c>
      <c r="C342" s="5">
        <v>0.79166666666666663</v>
      </c>
      <c r="D342" s="5">
        <v>0.79166666666666663</v>
      </c>
      <c r="E342" s="6" t="s">
        <v>18</v>
      </c>
      <c r="F342" s="6" t="s">
        <v>5</v>
      </c>
      <c r="G342" s="14">
        <v>21</v>
      </c>
    </row>
    <row r="343" spans="1:7" x14ac:dyDescent="0.3">
      <c r="A343" s="3">
        <v>45260</v>
      </c>
      <c r="B343" s="4">
        <v>45260</v>
      </c>
      <c r="C343" s="5">
        <v>0.79166666666666663</v>
      </c>
      <c r="D343" s="5">
        <v>0.79166666666666663</v>
      </c>
      <c r="E343" s="6" t="s">
        <v>6</v>
      </c>
      <c r="F343" s="6" t="s">
        <v>10</v>
      </c>
      <c r="G343" s="14">
        <v>22</v>
      </c>
    </row>
    <row r="344" spans="1:7" x14ac:dyDescent="0.3">
      <c r="A344" s="3">
        <v>45260</v>
      </c>
      <c r="B344" s="4">
        <v>45260</v>
      </c>
      <c r="C344" s="5">
        <v>0.79166666666666663</v>
      </c>
      <c r="D344" s="5">
        <v>0.79166666666666663</v>
      </c>
      <c r="E344" s="6" t="s">
        <v>12</v>
      </c>
      <c r="F344" s="6" t="s">
        <v>15</v>
      </c>
      <c r="G344" s="14">
        <v>23</v>
      </c>
    </row>
    <row r="345" spans="1:7" x14ac:dyDescent="0.3">
      <c r="A345" s="3">
        <v>45260</v>
      </c>
      <c r="B345" s="4">
        <v>45260</v>
      </c>
      <c r="C345" s="5">
        <v>0.79166666666666663</v>
      </c>
      <c r="D345" s="5">
        <v>0.79166666666666663</v>
      </c>
      <c r="E345" s="6" t="s">
        <v>17</v>
      </c>
      <c r="F345" s="6" t="s">
        <v>21</v>
      </c>
      <c r="G345" s="14">
        <v>24</v>
      </c>
    </row>
    <row r="346" spans="1:7" x14ac:dyDescent="0.3">
      <c r="A346" s="3">
        <v>45260</v>
      </c>
      <c r="B346" s="4">
        <v>45260</v>
      </c>
      <c r="C346" s="5">
        <v>0.79166666666666663</v>
      </c>
      <c r="D346" s="5">
        <v>0.79166666666666663</v>
      </c>
      <c r="E346" s="6" t="s">
        <v>22</v>
      </c>
      <c r="F346" s="6" t="s">
        <v>26</v>
      </c>
      <c r="G346" s="14">
        <v>25</v>
      </c>
    </row>
    <row r="347" spans="1:7" x14ac:dyDescent="0.3">
      <c r="A347" s="3">
        <v>45260</v>
      </c>
      <c r="B347" s="4">
        <v>45260</v>
      </c>
      <c r="C347" s="5">
        <v>0.79166666666666663</v>
      </c>
      <c r="D347" s="5">
        <v>0.79166666666666663</v>
      </c>
      <c r="E347" s="6" t="s">
        <v>24</v>
      </c>
      <c r="F347" s="6" t="s">
        <v>27</v>
      </c>
      <c r="G347" s="14">
        <v>26</v>
      </c>
    </row>
    <row r="348" spans="1:7" x14ac:dyDescent="0.3">
      <c r="A348" s="3">
        <v>45260</v>
      </c>
      <c r="B348" s="4">
        <v>45260</v>
      </c>
      <c r="C348" s="5">
        <v>0.83333333333333337</v>
      </c>
      <c r="D348" s="5">
        <v>0.79166666666666663</v>
      </c>
      <c r="E348" s="6" t="s">
        <v>14</v>
      </c>
      <c r="F348" s="6" t="s">
        <v>16</v>
      </c>
      <c r="G348" s="14">
        <v>27</v>
      </c>
    </row>
    <row r="349" spans="1:7" x14ac:dyDescent="0.3">
      <c r="A349" s="3">
        <v>45260</v>
      </c>
      <c r="B349" s="4">
        <v>45260</v>
      </c>
      <c r="C349" s="5">
        <v>0.83333333333333337</v>
      </c>
      <c r="D349" s="5">
        <v>0.79166666666666663</v>
      </c>
      <c r="E349" s="6" t="s">
        <v>3</v>
      </c>
      <c r="F349" s="6" t="s">
        <v>25</v>
      </c>
      <c r="G349" s="14">
        <v>28</v>
      </c>
    </row>
    <row r="350" spans="1:7" x14ac:dyDescent="0.3">
      <c r="A350" s="3">
        <v>45260</v>
      </c>
      <c r="B350" s="4">
        <v>45260</v>
      </c>
      <c r="C350" s="5">
        <v>0.83333333333333337</v>
      </c>
      <c r="D350" s="5">
        <v>0.79166666666666663</v>
      </c>
      <c r="E350" s="6" t="s">
        <v>11</v>
      </c>
      <c r="F350" s="6" t="s">
        <v>31</v>
      </c>
      <c r="G350" s="14">
        <v>29</v>
      </c>
    </row>
    <row r="351" spans="1:7" x14ac:dyDescent="0.3">
      <c r="A351" s="3">
        <v>45260</v>
      </c>
      <c r="B351" s="4">
        <v>45260</v>
      </c>
      <c r="C351" s="5">
        <v>0.875</v>
      </c>
      <c r="D351" s="5">
        <v>0.79166666666666663</v>
      </c>
      <c r="E351" s="6" t="s">
        <v>7</v>
      </c>
      <c r="F351" s="6" t="s">
        <v>1</v>
      </c>
      <c r="G351" s="14">
        <v>30</v>
      </c>
    </row>
    <row r="352" spans="1:7" x14ac:dyDescent="0.3">
      <c r="A352" s="3">
        <v>45260</v>
      </c>
      <c r="B352" s="4">
        <v>45260</v>
      </c>
      <c r="C352" s="5">
        <v>0.875</v>
      </c>
      <c r="D352" s="5">
        <v>0.79166666666666663</v>
      </c>
      <c r="E352" s="6" t="s">
        <v>9</v>
      </c>
      <c r="F352" s="6" t="s">
        <v>4</v>
      </c>
      <c r="G352" s="14">
        <v>31</v>
      </c>
    </row>
    <row r="353" spans="1:7" x14ac:dyDescent="0.3">
      <c r="A353" s="3">
        <v>45260</v>
      </c>
      <c r="B353" s="4">
        <v>45260</v>
      </c>
      <c r="C353" s="5">
        <v>0.91666666666666663</v>
      </c>
      <c r="D353" s="5">
        <v>0.79166666666666663</v>
      </c>
      <c r="E353" s="6" t="s">
        <v>30</v>
      </c>
      <c r="F353" s="6" t="s">
        <v>0</v>
      </c>
      <c r="G353" s="14">
        <v>32</v>
      </c>
    </row>
    <row r="354" spans="1:7" x14ac:dyDescent="0.3">
      <c r="A354" s="3">
        <v>45260</v>
      </c>
      <c r="B354" s="4">
        <v>45260</v>
      </c>
      <c r="C354" s="5">
        <v>0.91666666666666663</v>
      </c>
      <c r="D354" s="5">
        <v>0.79166666666666663</v>
      </c>
      <c r="E354" s="6" t="s">
        <v>29</v>
      </c>
      <c r="F354" s="6" t="s">
        <v>28</v>
      </c>
      <c r="G354" s="14">
        <v>33</v>
      </c>
    </row>
    <row r="355" spans="1:7" x14ac:dyDescent="0.3">
      <c r="A355" s="3">
        <v>45261</v>
      </c>
      <c r="B355" s="4">
        <v>45261</v>
      </c>
      <c r="C355" s="5">
        <v>0.79166666666666663</v>
      </c>
      <c r="D355" s="5">
        <v>0.79166666666666663</v>
      </c>
      <c r="E355" s="6" t="s">
        <v>20</v>
      </c>
      <c r="F355" s="6" t="s">
        <v>8</v>
      </c>
      <c r="G355" s="14">
        <v>34</v>
      </c>
    </row>
    <row r="356" spans="1:7" x14ac:dyDescent="0.3">
      <c r="A356" s="3">
        <v>45261</v>
      </c>
      <c r="B356" s="4">
        <v>45261</v>
      </c>
      <c r="C356" s="5">
        <v>0.79166666666666663</v>
      </c>
      <c r="D356" s="5">
        <v>0.79166666666666663</v>
      </c>
      <c r="E356" s="6" t="s">
        <v>23</v>
      </c>
      <c r="F356" s="6" t="s">
        <v>17</v>
      </c>
      <c r="G356" s="14">
        <v>35</v>
      </c>
    </row>
    <row r="357" spans="1:7" x14ac:dyDescent="0.3">
      <c r="A357" s="3">
        <v>45262</v>
      </c>
      <c r="B357" s="4">
        <v>45262</v>
      </c>
      <c r="C357" s="5">
        <v>0.58333333333333337</v>
      </c>
      <c r="D357" s="5">
        <v>0.54166666666666663</v>
      </c>
      <c r="E357" s="6" t="s">
        <v>26</v>
      </c>
      <c r="F357" s="6" t="s">
        <v>9</v>
      </c>
      <c r="G357" s="14">
        <v>36</v>
      </c>
    </row>
    <row r="358" spans="1:7" x14ac:dyDescent="0.3">
      <c r="A358" s="3">
        <v>45262</v>
      </c>
      <c r="B358" s="4">
        <v>45262</v>
      </c>
      <c r="C358" s="5">
        <v>0.625</v>
      </c>
      <c r="D358" s="5">
        <v>0.58333333333333337</v>
      </c>
      <c r="E358" s="6" t="s">
        <v>6</v>
      </c>
      <c r="F358" s="6" t="s">
        <v>31</v>
      </c>
      <c r="G358" s="14">
        <v>37</v>
      </c>
    </row>
    <row r="359" spans="1:7" x14ac:dyDescent="0.3">
      <c r="A359" s="3">
        <v>45262</v>
      </c>
      <c r="B359" s="4">
        <v>45262</v>
      </c>
      <c r="C359" s="5">
        <v>0.6875</v>
      </c>
      <c r="D359" s="5">
        <v>0.64583333333333337</v>
      </c>
      <c r="E359" s="6" t="s">
        <v>19</v>
      </c>
      <c r="F359" s="6" t="s">
        <v>16</v>
      </c>
      <c r="G359" s="14">
        <v>38</v>
      </c>
    </row>
    <row r="360" spans="1:7" x14ac:dyDescent="0.3">
      <c r="A360" s="3">
        <v>45262</v>
      </c>
      <c r="B360" s="4">
        <v>45262</v>
      </c>
      <c r="C360" s="5">
        <v>0.75</v>
      </c>
      <c r="D360" s="5">
        <v>0.75</v>
      </c>
      <c r="E360" s="6" t="s">
        <v>18</v>
      </c>
      <c r="F360" s="6" t="s">
        <v>12</v>
      </c>
      <c r="G360" s="14">
        <v>39</v>
      </c>
    </row>
    <row r="361" spans="1:7" x14ac:dyDescent="0.3">
      <c r="A361" s="3">
        <v>45262</v>
      </c>
      <c r="B361" s="4">
        <v>45262</v>
      </c>
      <c r="C361" s="5">
        <v>0.79166666666666663</v>
      </c>
      <c r="D361" s="5">
        <v>0.79166666666666663</v>
      </c>
      <c r="E361" s="6" t="s">
        <v>3</v>
      </c>
      <c r="F361" s="6" t="s">
        <v>5</v>
      </c>
      <c r="G361" s="14">
        <v>40</v>
      </c>
    </row>
    <row r="362" spans="1:7" x14ac:dyDescent="0.3">
      <c r="A362" s="3">
        <v>45262</v>
      </c>
      <c r="B362" s="4">
        <v>45262</v>
      </c>
      <c r="C362" s="5">
        <v>0.79166666666666663</v>
      </c>
      <c r="D362" s="5">
        <v>0.79166666666666663</v>
      </c>
      <c r="E362" s="6" t="s">
        <v>10</v>
      </c>
      <c r="F362" s="6" t="s">
        <v>15</v>
      </c>
      <c r="G362" s="14">
        <v>41</v>
      </c>
    </row>
    <row r="363" spans="1:7" x14ac:dyDescent="0.3">
      <c r="A363" s="3">
        <v>45262</v>
      </c>
      <c r="B363" s="4">
        <v>45262</v>
      </c>
      <c r="C363" s="5">
        <v>0.79166666666666663</v>
      </c>
      <c r="D363" s="5">
        <v>0.79166666666666663</v>
      </c>
      <c r="E363" s="6" t="s">
        <v>24</v>
      </c>
      <c r="F363" s="6" t="s">
        <v>20</v>
      </c>
      <c r="G363" s="14">
        <v>42</v>
      </c>
    </row>
    <row r="364" spans="1:7" x14ac:dyDescent="0.3">
      <c r="A364" s="3">
        <v>45262</v>
      </c>
      <c r="B364" s="4">
        <v>45262</v>
      </c>
      <c r="C364" s="5">
        <v>0.79166666666666663</v>
      </c>
      <c r="D364" s="5">
        <v>0.79166666666666663</v>
      </c>
      <c r="E364" s="6" t="s">
        <v>21</v>
      </c>
      <c r="F364" s="6" t="s">
        <v>22</v>
      </c>
      <c r="G364" s="14">
        <v>43</v>
      </c>
    </row>
    <row r="365" spans="1:7" x14ac:dyDescent="0.3">
      <c r="A365" s="3">
        <v>45262</v>
      </c>
      <c r="B365" s="4">
        <v>45262</v>
      </c>
      <c r="C365" s="5">
        <v>0.79166666666666663</v>
      </c>
      <c r="D365" s="5">
        <v>0.79166666666666663</v>
      </c>
      <c r="E365" s="6" t="s">
        <v>2</v>
      </c>
      <c r="F365" s="6" t="s">
        <v>27</v>
      </c>
      <c r="G365" s="14">
        <v>44</v>
      </c>
    </row>
    <row r="366" spans="1:7" x14ac:dyDescent="0.3">
      <c r="A366" s="3">
        <v>45262</v>
      </c>
      <c r="B366" s="4">
        <v>45262</v>
      </c>
      <c r="C366" s="5">
        <v>0.875</v>
      </c>
      <c r="D366" s="5">
        <v>0.79166666666666663</v>
      </c>
      <c r="E366" s="6" t="s">
        <v>25</v>
      </c>
      <c r="F366" s="6" t="s">
        <v>1</v>
      </c>
      <c r="G366" s="14">
        <v>45</v>
      </c>
    </row>
    <row r="367" spans="1:7" x14ac:dyDescent="0.3">
      <c r="A367" s="3">
        <v>45262</v>
      </c>
      <c r="B367" s="4">
        <v>45262</v>
      </c>
      <c r="C367" s="5">
        <v>0.91666666666666663</v>
      </c>
      <c r="D367" s="5">
        <v>0.79166666666666663</v>
      </c>
      <c r="E367" s="6" t="s">
        <v>7</v>
      </c>
      <c r="F367" s="6" t="s">
        <v>0</v>
      </c>
      <c r="G367" s="14">
        <v>46</v>
      </c>
    </row>
    <row r="368" spans="1:7" x14ac:dyDescent="0.3">
      <c r="A368" s="3">
        <v>45262</v>
      </c>
      <c r="B368" s="4">
        <v>45262</v>
      </c>
      <c r="C368" s="5">
        <v>0.91666666666666663</v>
      </c>
      <c r="D368" s="5">
        <v>0.83333333333333337</v>
      </c>
      <c r="E368" s="6" t="s">
        <v>28</v>
      </c>
      <c r="F368" s="6" t="s">
        <v>4</v>
      </c>
      <c r="G368" s="14">
        <v>47</v>
      </c>
    </row>
    <row r="369" spans="1:8" x14ac:dyDescent="0.3">
      <c r="A369" s="3">
        <v>45262</v>
      </c>
      <c r="B369" s="4">
        <v>45262</v>
      </c>
      <c r="C369" s="5">
        <v>0.91666666666666663</v>
      </c>
      <c r="D369" s="5">
        <v>0.79166666666666663</v>
      </c>
      <c r="E369" s="6" t="s">
        <v>30</v>
      </c>
      <c r="F369" s="6" t="s">
        <v>29</v>
      </c>
      <c r="G369" s="14">
        <v>48</v>
      </c>
    </row>
    <row r="370" spans="1:8" x14ac:dyDescent="0.3">
      <c r="A370" s="3">
        <v>45263</v>
      </c>
      <c r="B370" s="4">
        <v>45263</v>
      </c>
      <c r="C370" s="5">
        <v>0.58333333333333337</v>
      </c>
      <c r="D370" s="5">
        <v>0.54166666666666663</v>
      </c>
      <c r="E370" s="6" t="s">
        <v>6</v>
      </c>
      <c r="F370" s="6" t="s">
        <v>14</v>
      </c>
      <c r="G370" s="14">
        <v>49</v>
      </c>
    </row>
    <row r="371" spans="1:8" x14ac:dyDescent="0.3">
      <c r="A371" s="3">
        <v>45263</v>
      </c>
      <c r="B371" s="4">
        <v>45263</v>
      </c>
      <c r="C371" s="5">
        <v>0.75</v>
      </c>
      <c r="D371" s="5">
        <v>0.75</v>
      </c>
      <c r="E371" s="6" t="s">
        <v>23</v>
      </c>
      <c r="F371" s="6" t="s">
        <v>19</v>
      </c>
      <c r="G371" s="14">
        <v>50</v>
      </c>
    </row>
    <row r="372" spans="1:8" x14ac:dyDescent="0.3">
      <c r="A372" s="3">
        <v>45263</v>
      </c>
      <c r="B372" s="4">
        <v>45263</v>
      </c>
      <c r="C372" s="5">
        <v>0.79166666666666663</v>
      </c>
      <c r="D372" s="5">
        <v>0.79166666666666663</v>
      </c>
      <c r="E372" s="6" t="s">
        <v>8</v>
      </c>
      <c r="F372" s="6" t="s">
        <v>2</v>
      </c>
      <c r="G372" s="14">
        <v>51</v>
      </c>
    </row>
    <row r="373" spans="1:8" x14ac:dyDescent="0.3">
      <c r="A373" s="3">
        <v>45263</v>
      </c>
      <c r="B373" s="4">
        <v>45263</v>
      </c>
      <c r="C373" s="5">
        <v>0.79166666666666663</v>
      </c>
      <c r="D373" s="5">
        <v>0.79166666666666663</v>
      </c>
      <c r="E373" s="6" t="s">
        <v>16</v>
      </c>
      <c r="F373" s="6" t="s">
        <v>3</v>
      </c>
      <c r="G373" s="14">
        <v>52</v>
      </c>
    </row>
    <row r="374" spans="1:8" x14ac:dyDescent="0.3">
      <c r="A374" s="3">
        <v>45263</v>
      </c>
      <c r="B374" s="4">
        <v>45263</v>
      </c>
      <c r="C374" s="5">
        <v>0.83333333333333337</v>
      </c>
      <c r="D374" s="5">
        <v>0.70833333333333337</v>
      </c>
      <c r="E374" s="6" t="s">
        <v>7</v>
      </c>
      <c r="F374" s="6" t="s">
        <v>13</v>
      </c>
      <c r="G374" s="14">
        <v>53</v>
      </c>
    </row>
    <row r="375" spans="1:8" x14ac:dyDescent="0.3">
      <c r="A375" s="3">
        <v>45264</v>
      </c>
      <c r="B375" s="4">
        <v>45264</v>
      </c>
      <c r="C375" s="5">
        <v>0.79166666666666663</v>
      </c>
      <c r="D375" s="5">
        <v>0.79166666666666663</v>
      </c>
      <c r="E375" s="6" t="s">
        <v>22</v>
      </c>
      <c r="F375" s="6" t="s">
        <v>21</v>
      </c>
      <c r="G375" s="15">
        <v>1</v>
      </c>
      <c r="H375" s="2" t="s">
        <v>46</v>
      </c>
    </row>
    <row r="376" spans="1:8" x14ac:dyDescent="0.3">
      <c r="A376" s="3">
        <v>45264</v>
      </c>
      <c r="B376" s="4">
        <v>45264</v>
      </c>
      <c r="C376" s="5">
        <v>0.79166666666666663</v>
      </c>
      <c r="D376" s="5">
        <v>0.79166666666666663</v>
      </c>
      <c r="E376" s="6" t="s">
        <v>9</v>
      </c>
      <c r="F376" s="6" t="s">
        <v>26</v>
      </c>
      <c r="G376" s="15">
        <v>2</v>
      </c>
    </row>
    <row r="377" spans="1:8" x14ac:dyDescent="0.3">
      <c r="A377" s="3">
        <v>45264</v>
      </c>
      <c r="B377" s="4">
        <v>45264</v>
      </c>
      <c r="C377" s="5">
        <v>0.8125</v>
      </c>
      <c r="D377" s="5">
        <v>0.8125</v>
      </c>
      <c r="E377" s="6" t="s">
        <v>24</v>
      </c>
      <c r="F377" s="6" t="s">
        <v>15</v>
      </c>
      <c r="G377" s="15">
        <v>3</v>
      </c>
    </row>
    <row r="378" spans="1:8" x14ac:dyDescent="0.3">
      <c r="A378" s="3">
        <v>45264</v>
      </c>
      <c r="B378" s="4">
        <v>45264</v>
      </c>
      <c r="C378" s="5">
        <v>0.8125</v>
      </c>
      <c r="D378" s="5">
        <v>0.77083333333333337</v>
      </c>
      <c r="E378" s="6" t="s">
        <v>5</v>
      </c>
      <c r="F378" s="6" t="s">
        <v>31</v>
      </c>
      <c r="G378" s="15">
        <v>4</v>
      </c>
    </row>
    <row r="379" spans="1:8" x14ac:dyDescent="0.3">
      <c r="A379" s="3">
        <v>45264</v>
      </c>
      <c r="B379" s="4">
        <v>45264</v>
      </c>
      <c r="C379" s="5">
        <v>0.875</v>
      </c>
      <c r="D379" s="5">
        <v>0.79166666666666663</v>
      </c>
      <c r="E379" s="6" t="s">
        <v>30</v>
      </c>
      <c r="F379" s="6" t="s">
        <v>1</v>
      </c>
      <c r="G379" s="15">
        <v>5</v>
      </c>
    </row>
    <row r="380" spans="1:8" x14ac:dyDescent="0.3">
      <c r="A380" s="3">
        <v>45264</v>
      </c>
      <c r="B380" s="4">
        <v>45264</v>
      </c>
      <c r="C380" s="5">
        <v>0.91666666666666663</v>
      </c>
      <c r="D380" s="5">
        <v>0.79166666666666663</v>
      </c>
      <c r="E380" s="6" t="s">
        <v>25</v>
      </c>
      <c r="F380" s="6" t="s">
        <v>29</v>
      </c>
      <c r="G380" s="15">
        <v>6</v>
      </c>
    </row>
    <row r="381" spans="1:8" x14ac:dyDescent="0.3">
      <c r="A381" s="3">
        <v>45265</v>
      </c>
      <c r="B381" s="4">
        <v>45265</v>
      </c>
      <c r="C381" s="5">
        <v>0.79166666666666663</v>
      </c>
      <c r="D381" s="5">
        <v>0.79166666666666663</v>
      </c>
      <c r="E381" s="6" t="s">
        <v>10</v>
      </c>
      <c r="F381" s="6" t="s">
        <v>3</v>
      </c>
      <c r="G381" s="15">
        <v>7</v>
      </c>
    </row>
    <row r="382" spans="1:8" x14ac:dyDescent="0.3">
      <c r="A382" s="3">
        <v>45265</v>
      </c>
      <c r="B382" s="4">
        <v>45265</v>
      </c>
      <c r="C382" s="5">
        <v>0.79166666666666663</v>
      </c>
      <c r="D382" s="5">
        <v>0.79166666666666663</v>
      </c>
      <c r="E382" s="6" t="s">
        <v>13</v>
      </c>
      <c r="F382" s="6" t="s">
        <v>8</v>
      </c>
      <c r="G382" s="15">
        <v>8</v>
      </c>
    </row>
    <row r="383" spans="1:8" x14ac:dyDescent="0.3">
      <c r="A383" s="3">
        <v>45265</v>
      </c>
      <c r="B383" s="4">
        <v>45265</v>
      </c>
      <c r="C383" s="5">
        <v>0.79166666666666663</v>
      </c>
      <c r="D383" s="5">
        <v>0.79166666666666663</v>
      </c>
      <c r="E383" s="6" t="s">
        <v>19</v>
      </c>
      <c r="F383" s="6" t="s">
        <v>20</v>
      </c>
      <c r="G383" s="15">
        <v>9</v>
      </c>
    </row>
    <row r="384" spans="1:8" x14ac:dyDescent="0.3">
      <c r="A384" s="3">
        <v>45265</v>
      </c>
      <c r="B384" s="4">
        <v>45265</v>
      </c>
      <c r="C384" s="5">
        <v>0.8125</v>
      </c>
      <c r="D384" s="5">
        <v>0.8125</v>
      </c>
      <c r="E384" s="6" t="s">
        <v>23</v>
      </c>
      <c r="F384" s="6" t="s">
        <v>18</v>
      </c>
      <c r="G384" s="15">
        <v>10</v>
      </c>
    </row>
    <row r="385" spans="1:7" x14ac:dyDescent="0.3">
      <c r="A385" s="3">
        <v>45265</v>
      </c>
      <c r="B385" s="4">
        <v>45265</v>
      </c>
      <c r="C385" s="5">
        <v>0.85416666666666663</v>
      </c>
      <c r="D385" s="5">
        <v>0.8125</v>
      </c>
      <c r="E385" s="6" t="s">
        <v>16</v>
      </c>
      <c r="F385" s="6" t="s">
        <v>6</v>
      </c>
      <c r="G385" s="15">
        <v>11</v>
      </c>
    </row>
    <row r="386" spans="1:7" x14ac:dyDescent="0.3">
      <c r="A386" s="3">
        <v>45265</v>
      </c>
      <c r="B386" s="4">
        <v>45265</v>
      </c>
      <c r="C386" s="5">
        <v>0.875</v>
      </c>
      <c r="D386" s="5">
        <v>0.79166666666666663</v>
      </c>
      <c r="E386" s="6" t="s">
        <v>14</v>
      </c>
      <c r="F386" s="6" t="s">
        <v>4</v>
      </c>
      <c r="G386" s="15">
        <v>12</v>
      </c>
    </row>
    <row r="387" spans="1:7" x14ac:dyDescent="0.3">
      <c r="A387" s="3">
        <v>45265</v>
      </c>
      <c r="B387" s="4">
        <v>45265</v>
      </c>
      <c r="C387" s="5">
        <v>0.875</v>
      </c>
      <c r="D387" s="5">
        <v>0.79166666666666663</v>
      </c>
      <c r="E387" s="6" t="s">
        <v>0</v>
      </c>
      <c r="F387" s="6" t="s">
        <v>7</v>
      </c>
      <c r="G387" s="15">
        <v>13</v>
      </c>
    </row>
    <row r="388" spans="1:7" x14ac:dyDescent="0.3">
      <c r="A388" s="3">
        <v>45265</v>
      </c>
      <c r="B388" s="4">
        <v>45265</v>
      </c>
      <c r="C388" s="5">
        <v>0.91666666666666663</v>
      </c>
      <c r="D388" s="5">
        <v>0.79166666666666663</v>
      </c>
      <c r="E388" s="6" t="s">
        <v>17</v>
      </c>
      <c r="F388" s="6" t="s">
        <v>28</v>
      </c>
      <c r="G388" s="15">
        <v>14</v>
      </c>
    </row>
    <row r="389" spans="1:7" x14ac:dyDescent="0.3">
      <c r="A389" s="3">
        <v>45266</v>
      </c>
      <c r="B389" s="4">
        <v>45266</v>
      </c>
      <c r="C389" s="5">
        <v>0.79166666666666663</v>
      </c>
      <c r="D389" s="5">
        <v>0.79166666666666663</v>
      </c>
      <c r="E389" s="6" t="s">
        <v>9</v>
      </c>
      <c r="F389" s="6" t="s">
        <v>12</v>
      </c>
      <c r="G389" s="15">
        <v>15</v>
      </c>
    </row>
    <row r="390" spans="1:7" x14ac:dyDescent="0.3">
      <c r="A390" s="3">
        <v>45266</v>
      </c>
      <c r="B390" s="4">
        <v>45266</v>
      </c>
      <c r="C390" s="5">
        <v>0.79166666666666663</v>
      </c>
      <c r="D390" s="5">
        <v>0.79166666666666663</v>
      </c>
      <c r="E390" s="6" t="s">
        <v>22</v>
      </c>
      <c r="F390" s="6" t="s">
        <v>26</v>
      </c>
      <c r="G390" s="15">
        <v>16</v>
      </c>
    </row>
    <row r="391" spans="1:7" x14ac:dyDescent="0.3">
      <c r="A391" s="3">
        <v>45266</v>
      </c>
      <c r="B391" s="4">
        <v>45266</v>
      </c>
      <c r="C391" s="5">
        <v>0.875</v>
      </c>
      <c r="D391" s="5">
        <v>0.83333333333333337</v>
      </c>
      <c r="E391" s="6" t="s">
        <v>29</v>
      </c>
      <c r="F391" s="6" t="s">
        <v>25</v>
      </c>
      <c r="G391" s="15">
        <v>17</v>
      </c>
    </row>
    <row r="392" spans="1:7" x14ac:dyDescent="0.3">
      <c r="A392" s="3">
        <v>45266</v>
      </c>
      <c r="B392" s="4">
        <v>45266</v>
      </c>
      <c r="C392" s="5">
        <v>0.89583333333333337</v>
      </c>
      <c r="D392" s="5">
        <v>0.8125</v>
      </c>
      <c r="E392" s="6" t="s">
        <v>5</v>
      </c>
      <c r="F392" s="6" t="s">
        <v>11</v>
      </c>
      <c r="G392" s="15">
        <v>18</v>
      </c>
    </row>
    <row r="393" spans="1:7" x14ac:dyDescent="0.3">
      <c r="A393" s="3">
        <v>45267</v>
      </c>
      <c r="B393" s="4">
        <v>45267</v>
      </c>
      <c r="C393" s="5">
        <v>0.79166666666666663</v>
      </c>
      <c r="D393" s="5">
        <v>0.79166666666666663</v>
      </c>
      <c r="E393" s="6" t="s">
        <v>3</v>
      </c>
      <c r="F393" s="6" t="s">
        <v>2</v>
      </c>
      <c r="G393" s="15">
        <v>19</v>
      </c>
    </row>
    <row r="394" spans="1:7" x14ac:dyDescent="0.3">
      <c r="A394" s="3">
        <v>45267</v>
      </c>
      <c r="B394" s="4">
        <v>45267</v>
      </c>
      <c r="C394" s="5">
        <v>0.79166666666666663</v>
      </c>
      <c r="D394" s="5">
        <v>0.79166666666666663</v>
      </c>
      <c r="E394" s="6" t="s">
        <v>23</v>
      </c>
      <c r="F394" s="6" t="s">
        <v>10</v>
      </c>
      <c r="G394" s="15">
        <v>20</v>
      </c>
    </row>
    <row r="395" spans="1:7" x14ac:dyDescent="0.3">
      <c r="A395" s="3">
        <v>45267</v>
      </c>
      <c r="B395" s="4">
        <v>45267</v>
      </c>
      <c r="C395" s="5">
        <v>0.79166666666666663</v>
      </c>
      <c r="D395" s="5">
        <v>0.79166666666666663</v>
      </c>
      <c r="E395" s="6" t="s">
        <v>13</v>
      </c>
      <c r="F395" s="6" t="s">
        <v>15</v>
      </c>
      <c r="G395" s="15">
        <v>21</v>
      </c>
    </row>
    <row r="396" spans="1:7" x14ac:dyDescent="0.3">
      <c r="A396" s="3">
        <v>45267</v>
      </c>
      <c r="B396" s="4">
        <v>45267</v>
      </c>
      <c r="C396" s="5">
        <v>0.79166666666666663</v>
      </c>
      <c r="D396" s="5">
        <v>0.79166666666666663</v>
      </c>
      <c r="E396" s="6" t="s">
        <v>27</v>
      </c>
      <c r="F396" s="6" t="s">
        <v>20</v>
      </c>
      <c r="G396" s="15">
        <v>22</v>
      </c>
    </row>
    <row r="397" spans="1:7" x14ac:dyDescent="0.3">
      <c r="A397" s="3">
        <v>45267</v>
      </c>
      <c r="B397" s="4">
        <v>45267</v>
      </c>
      <c r="C397" s="5">
        <v>0.79166666666666663</v>
      </c>
      <c r="D397" s="5">
        <v>0.79166666666666663</v>
      </c>
      <c r="E397" s="6" t="s">
        <v>9</v>
      </c>
      <c r="F397" s="6" t="s">
        <v>30</v>
      </c>
      <c r="G397" s="15">
        <v>23</v>
      </c>
    </row>
    <row r="398" spans="1:7" x14ac:dyDescent="0.3">
      <c r="A398" s="3">
        <v>45267</v>
      </c>
      <c r="B398" s="4">
        <v>45267</v>
      </c>
      <c r="C398" s="5">
        <v>0.8125</v>
      </c>
      <c r="D398" s="5">
        <v>0.8125</v>
      </c>
      <c r="E398" s="6" t="s">
        <v>8</v>
      </c>
      <c r="F398" s="6" t="s">
        <v>18</v>
      </c>
      <c r="G398" s="15">
        <v>24</v>
      </c>
    </row>
    <row r="399" spans="1:7" x14ac:dyDescent="0.3">
      <c r="A399" s="3">
        <v>45267</v>
      </c>
      <c r="B399" s="4">
        <v>45267</v>
      </c>
      <c r="C399" s="5">
        <v>0.83333333333333337</v>
      </c>
      <c r="D399" s="5">
        <v>0.79166666666666663</v>
      </c>
      <c r="E399" s="6" t="s">
        <v>26</v>
      </c>
      <c r="F399" s="6" t="s">
        <v>16</v>
      </c>
      <c r="G399" s="15">
        <v>25</v>
      </c>
    </row>
    <row r="400" spans="1:7" x14ac:dyDescent="0.3">
      <c r="A400" s="3">
        <v>45267</v>
      </c>
      <c r="B400" s="4">
        <v>45267</v>
      </c>
      <c r="C400" s="5">
        <v>0.85416666666666663</v>
      </c>
      <c r="D400" s="5">
        <v>0.8125</v>
      </c>
      <c r="E400" s="6" t="s">
        <v>0</v>
      </c>
      <c r="F400" s="6" t="s">
        <v>6</v>
      </c>
      <c r="G400" s="15">
        <v>26</v>
      </c>
    </row>
    <row r="401" spans="1:7" x14ac:dyDescent="0.3">
      <c r="A401" s="3">
        <v>45267</v>
      </c>
      <c r="B401" s="4">
        <v>45267</v>
      </c>
      <c r="C401" s="5">
        <v>0.875</v>
      </c>
      <c r="D401" s="5">
        <v>0.79166666666666663</v>
      </c>
      <c r="E401" s="6" t="s">
        <v>21</v>
      </c>
      <c r="F401" s="6" t="s">
        <v>1</v>
      </c>
      <c r="G401" s="15">
        <v>27</v>
      </c>
    </row>
    <row r="402" spans="1:7" x14ac:dyDescent="0.3">
      <c r="A402" s="3">
        <v>45267</v>
      </c>
      <c r="B402" s="4">
        <v>45267</v>
      </c>
      <c r="C402" s="5">
        <v>0.875</v>
      </c>
      <c r="D402" s="5">
        <v>0.79166666666666663</v>
      </c>
      <c r="E402" s="6" t="s">
        <v>5</v>
      </c>
      <c r="F402" s="6" t="s">
        <v>4</v>
      </c>
      <c r="G402" s="15">
        <v>28</v>
      </c>
    </row>
    <row r="403" spans="1:7" x14ac:dyDescent="0.3">
      <c r="A403" s="3">
        <v>45267</v>
      </c>
      <c r="B403" s="4">
        <v>45267</v>
      </c>
      <c r="C403" s="5">
        <v>0.875</v>
      </c>
      <c r="D403" s="5">
        <v>0.79166666666666663</v>
      </c>
      <c r="E403" s="6" t="s">
        <v>31</v>
      </c>
      <c r="F403" s="6" t="s">
        <v>7</v>
      </c>
      <c r="G403" s="15">
        <v>29</v>
      </c>
    </row>
    <row r="404" spans="1:7" x14ac:dyDescent="0.3">
      <c r="A404" s="3">
        <v>45267</v>
      </c>
      <c r="B404" s="4">
        <v>45267</v>
      </c>
      <c r="C404" s="5">
        <v>0.91666666666666663</v>
      </c>
      <c r="D404" s="5">
        <v>0.79166666666666663</v>
      </c>
      <c r="E404" s="6" t="s">
        <v>17</v>
      </c>
      <c r="F404" s="6" t="s">
        <v>24</v>
      </c>
      <c r="G404" s="15">
        <v>30</v>
      </c>
    </row>
    <row r="405" spans="1:7" x14ac:dyDescent="0.3">
      <c r="A405" s="3">
        <v>45267</v>
      </c>
      <c r="B405" s="4">
        <v>45267</v>
      </c>
      <c r="C405" s="5">
        <v>0.91666666666666663</v>
      </c>
      <c r="D405" s="5">
        <v>0.79166666666666663</v>
      </c>
      <c r="E405" s="6" t="s">
        <v>14</v>
      </c>
      <c r="F405" s="6" t="s">
        <v>28</v>
      </c>
      <c r="G405" s="15">
        <v>31</v>
      </c>
    </row>
    <row r="406" spans="1:7" x14ac:dyDescent="0.3">
      <c r="A406" s="3">
        <v>45268</v>
      </c>
      <c r="B406" s="4">
        <v>45268</v>
      </c>
      <c r="C406" s="5">
        <v>0.79166666666666663</v>
      </c>
      <c r="D406" s="5">
        <v>0.79166666666666663</v>
      </c>
      <c r="E406" s="6" t="s">
        <v>25</v>
      </c>
      <c r="F406" s="6" t="s">
        <v>8</v>
      </c>
      <c r="G406" s="15">
        <v>32</v>
      </c>
    </row>
    <row r="407" spans="1:7" x14ac:dyDescent="0.3">
      <c r="A407" s="3">
        <v>45268</v>
      </c>
      <c r="B407" s="4">
        <v>45268</v>
      </c>
      <c r="C407" s="5">
        <v>0.79166666666666663</v>
      </c>
      <c r="D407" s="5">
        <v>0.79166666666666663</v>
      </c>
      <c r="E407" s="6" t="s">
        <v>22</v>
      </c>
      <c r="F407" s="6" t="s">
        <v>12</v>
      </c>
      <c r="G407" s="15">
        <v>33</v>
      </c>
    </row>
    <row r="408" spans="1:7" x14ac:dyDescent="0.3">
      <c r="A408" s="3">
        <v>45268</v>
      </c>
      <c r="B408" s="4">
        <v>45268</v>
      </c>
      <c r="C408" s="5">
        <v>0.875</v>
      </c>
      <c r="D408" s="5">
        <v>0.79166666666666663</v>
      </c>
      <c r="E408" s="6" t="s">
        <v>14</v>
      </c>
      <c r="F408" s="6" t="s">
        <v>11</v>
      </c>
      <c r="G408" s="15">
        <v>34</v>
      </c>
    </row>
    <row r="409" spans="1:7" x14ac:dyDescent="0.3">
      <c r="A409" s="3">
        <v>45269</v>
      </c>
      <c r="B409" s="4">
        <v>45269</v>
      </c>
      <c r="C409" s="5">
        <v>0.54166666666666663</v>
      </c>
      <c r="D409" s="5">
        <v>0.54166666666666663</v>
      </c>
      <c r="E409" s="6" t="s">
        <v>1</v>
      </c>
      <c r="F409" s="6" t="s">
        <v>2</v>
      </c>
      <c r="G409" s="15">
        <v>35</v>
      </c>
    </row>
    <row r="410" spans="1:7" x14ac:dyDescent="0.3">
      <c r="A410" s="3">
        <v>45269</v>
      </c>
      <c r="B410" s="4">
        <v>45269</v>
      </c>
      <c r="C410" s="5">
        <v>0.66666666666666663</v>
      </c>
      <c r="D410" s="5">
        <v>0.58333333333333337</v>
      </c>
      <c r="E410" s="6" t="s">
        <v>17</v>
      </c>
      <c r="F410" s="6" t="s">
        <v>4</v>
      </c>
      <c r="G410" s="15">
        <v>36</v>
      </c>
    </row>
    <row r="411" spans="1:7" x14ac:dyDescent="0.3">
      <c r="A411" s="3">
        <v>45269</v>
      </c>
      <c r="B411" s="4">
        <v>45269</v>
      </c>
      <c r="C411" s="5">
        <v>0.66666666666666663</v>
      </c>
      <c r="D411" s="5">
        <v>0.625</v>
      </c>
      <c r="E411" s="6" t="s">
        <v>29</v>
      </c>
      <c r="F411" s="6" t="s">
        <v>9</v>
      </c>
      <c r="G411" s="15">
        <v>37</v>
      </c>
    </row>
    <row r="412" spans="1:7" x14ac:dyDescent="0.3">
      <c r="A412" s="3">
        <v>45269</v>
      </c>
      <c r="B412" s="4">
        <v>45269</v>
      </c>
      <c r="C412" s="5">
        <v>0.79166666666666663</v>
      </c>
      <c r="D412" s="5">
        <v>0.79166666666666663</v>
      </c>
      <c r="E412" s="6" t="s">
        <v>15</v>
      </c>
      <c r="F412" s="6" t="s">
        <v>3</v>
      </c>
      <c r="G412" s="15">
        <v>38</v>
      </c>
    </row>
    <row r="413" spans="1:7" x14ac:dyDescent="0.3">
      <c r="A413" s="3">
        <v>45269</v>
      </c>
      <c r="B413" s="4">
        <v>45269</v>
      </c>
      <c r="C413" s="5">
        <v>0.79166666666666663</v>
      </c>
      <c r="D413" s="5">
        <v>0.79166666666666663</v>
      </c>
      <c r="E413" s="6" t="s">
        <v>20</v>
      </c>
      <c r="F413" s="6" t="s">
        <v>10</v>
      </c>
      <c r="G413" s="15">
        <v>39</v>
      </c>
    </row>
    <row r="414" spans="1:7" x14ac:dyDescent="0.3">
      <c r="A414" s="3">
        <v>45269</v>
      </c>
      <c r="B414" s="4">
        <v>45269</v>
      </c>
      <c r="C414" s="5">
        <v>0.79166666666666663</v>
      </c>
      <c r="D414" s="5">
        <v>0.79166666666666663</v>
      </c>
      <c r="E414" s="6" t="s">
        <v>16</v>
      </c>
      <c r="F414" s="6" t="s">
        <v>27</v>
      </c>
      <c r="G414" s="15">
        <v>40</v>
      </c>
    </row>
    <row r="415" spans="1:7" x14ac:dyDescent="0.3">
      <c r="A415" s="3">
        <v>45269</v>
      </c>
      <c r="B415" s="4">
        <v>45269</v>
      </c>
      <c r="C415" s="5">
        <v>0.79166666666666663</v>
      </c>
      <c r="D415" s="5">
        <v>0.79166666666666663</v>
      </c>
      <c r="E415" s="6" t="s">
        <v>19</v>
      </c>
      <c r="F415" s="6" t="s">
        <v>30</v>
      </c>
      <c r="G415" s="15">
        <v>41</v>
      </c>
    </row>
    <row r="416" spans="1:7" x14ac:dyDescent="0.3">
      <c r="A416" s="3">
        <v>45269</v>
      </c>
      <c r="B416" s="4">
        <v>45269</v>
      </c>
      <c r="C416" s="5">
        <v>0.8125</v>
      </c>
      <c r="D416" s="5">
        <v>0.8125</v>
      </c>
      <c r="E416" s="6" t="s">
        <v>13</v>
      </c>
      <c r="F416" s="6" t="s">
        <v>18</v>
      </c>
      <c r="G416" s="15">
        <v>42</v>
      </c>
    </row>
    <row r="417" spans="1:8" x14ac:dyDescent="0.3">
      <c r="A417" s="3">
        <v>45269</v>
      </c>
      <c r="B417" s="4">
        <v>45269</v>
      </c>
      <c r="C417" s="5">
        <v>0.83333333333333337</v>
      </c>
      <c r="D417" s="5">
        <v>0.79166666666666663</v>
      </c>
      <c r="E417" s="6" t="s">
        <v>25</v>
      </c>
      <c r="F417" s="6" t="s">
        <v>6</v>
      </c>
      <c r="G417" s="15">
        <v>43</v>
      </c>
    </row>
    <row r="418" spans="1:8" x14ac:dyDescent="0.3">
      <c r="A418" s="3">
        <v>45269</v>
      </c>
      <c r="B418" s="4">
        <v>45269</v>
      </c>
      <c r="C418" s="5">
        <v>0.875</v>
      </c>
      <c r="D418" s="5">
        <v>0.79166666666666663</v>
      </c>
      <c r="E418" s="6" t="s">
        <v>21</v>
      </c>
      <c r="F418" s="6" t="s">
        <v>7</v>
      </c>
      <c r="G418" s="15">
        <v>44</v>
      </c>
    </row>
    <row r="419" spans="1:8" x14ac:dyDescent="0.3">
      <c r="A419" s="3">
        <v>45269</v>
      </c>
      <c r="B419" s="4">
        <v>45269</v>
      </c>
      <c r="C419" s="5">
        <v>0.91666666666666663</v>
      </c>
      <c r="D419" s="5">
        <v>0.79166666666666663</v>
      </c>
      <c r="E419" s="6" t="s">
        <v>26</v>
      </c>
      <c r="F419" s="6" t="s">
        <v>24</v>
      </c>
      <c r="G419" s="15">
        <v>45</v>
      </c>
    </row>
    <row r="420" spans="1:8" x14ac:dyDescent="0.3">
      <c r="A420" s="3">
        <v>45269</v>
      </c>
      <c r="B420" s="4">
        <v>45269</v>
      </c>
      <c r="C420" s="5">
        <v>0.91666666666666663</v>
      </c>
      <c r="D420" s="5">
        <v>0.79166666666666663</v>
      </c>
      <c r="E420" s="6" t="s">
        <v>5</v>
      </c>
      <c r="F420" s="6" t="s">
        <v>28</v>
      </c>
      <c r="G420" s="15">
        <v>46</v>
      </c>
    </row>
    <row r="421" spans="1:8" x14ac:dyDescent="0.3">
      <c r="A421" s="3">
        <v>45270</v>
      </c>
      <c r="B421" s="4">
        <v>45270</v>
      </c>
      <c r="C421" s="5">
        <v>0.54166666666666663</v>
      </c>
      <c r="D421" s="5">
        <v>0.54166666666666663</v>
      </c>
      <c r="E421" s="6" t="s">
        <v>12</v>
      </c>
      <c r="F421" s="6" t="s">
        <v>8</v>
      </c>
      <c r="G421" s="15">
        <v>47</v>
      </c>
    </row>
    <row r="422" spans="1:8" x14ac:dyDescent="0.3">
      <c r="A422" s="3">
        <v>45270</v>
      </c>
      <c r="B422" s="4">
        <v>45270</v>
      </c>
      <c r="C422" s="5">
        <v>0.66666666666666663</v>
      </c>
      <c r="D422" s="5">
        <v>0.58333333333333337</v>
      </c>
      <c r="E422" s="6" t="s">
        <v>17</v>
      </c>
      <c r="F422" s="6" t="s">
        <v>11</v>
      </c>
      <c r="G422" s="15">
        <v>48</v>
      </c>
    </row>
    <row r="423" spans="1:8" x14ac:dyDescent="0.3">
      <c r="A423" s="3">
        <v>45270</v>
      </c>
      <c r="B423" s="4">
        <v>45270</v>
      </c>
      <c r="C423" s="5">
        <v>0.79166666666666663</v>
      </c>
      <c r="D423" s="5">
        <v>0.75</v>
      </c>
      <c r="E423" s="6" t="s">
        <v>30</v>
      </c>
      <c r="F423" s="6" t="s">
        <v>6</v>
      </c>
      <c r="G423" s="15">
        <v>49</v>
      </c>
    </row>
    <row r="424" spans="1:8" x14ac:dyDescent="0.3">
      <c r="A424" s="3">
        <v>45270</v>
      </c>
      <c r="B424" s="4">
        <v>45270</v>
      </c>
      <c r="C424" s="5">
        <v>0.79166666666666663</v>
      </c>
      <c r="D424" s="5">
        <v>0.79166666666666663</v>
      </c>
      <c r="E424" s="6" t="s">
        <v>16</v>
      </c>
      <c r="F424" s="6" t="s">
        <v>15</v>
      </c>
      <c r="G424" s="15">
        <v>50</v>
      </c>
    </row>
    <row r="425" spans="1:8" x14ac:dyDescent="0.3">
      <c r="A425" s="3">
        <v>45270</v>
      </c>
      <c r="B425" s="4">
        <v>45270</v>
      </c>
      <c r="C425" s="5">
        <v>0.79166666666666663</v>
      </c>
      <c r="D425" s="5">
        <v>0.79166666666666663</v>
      </c>
      <c r="E425" s="6" t="s">
        <v>13</v>
      </c>
      <c r="F425" s="6" t="s">
        <v>19</v>
      </c>
      <c r="G425" s="15">
        <v>51</v>
      </c>
    </row>
    <row r="426" spans="1:8" x14ac:dyDescent="0.3">
      <c r="A426" s="3">
        <v>45270</v>
      </c>
      <c r="B426" s="4">
        <v>45270</v>
      </c>
      <c r="C426" s="5">
        <v>0.83333333333333337</v>
      </c>
      <c r="D426" s="5">
        <v>0.70833333333333337</v>
      </c>
      <c r="E426" s="6" t="s">
        <v>31</v>
      </c>
      <c r="F426" s="6" t="s">
        <v>0</v>
      </c>
      <c r="G426" s="15">
        <v>52</v>
      </c>
    </row>
    <row r="427" spans="1:8" x14ac:dyDescent="0.3">
      <c r="A427" s="3">
        <v>45270</v>
      </c>
      <c r="B427" s="4">
        <v>45270</v>
      </c>
      <c r="C427" s="5">
        <v>0.875</v>
      </c>
      <c r="D427" s="5">
        <v>0.75</v>
      </c>
      <c r="E427" s="6" t="s">
        <v>14</v>
      </c>
      <c r="F427" s="6" t="s">
        <v>24</v>
      </c>
      <c r="G427" s="15">
        <v>53</v>
      </c>
    </row>
    <row r="428" spans="1:8" x14ac:dyDescent="0.3">
      <c r="A428" s="3">
        <v>45270</v>
      </c>
      <c r="B428" s="4">
        <v>45270</v>
      </c>
      <c r="C428" s="5">
        <v>0.91666666666666663</v>
      </c>
      <c r="D428" s="5">
        <v>0.79166666666666663</v>
      </c>
      <c r="E428" s="6" t="s">
        <v>23</v>
      </c>
      <c r="F428" s="6" t="s">
        <v>29</v>
      </c>
      <c r="G428" s="15">
        <v>54</v>
      </c>
    </row>
    <row r="429" spans="1:8" x14ac:dyDescent="0.3">
      <c r="A429" s="3">
        <v>45271</v>
      </c>
      <c r="B429" s="4">
        <v>45271</v>
      </c>
      <c r="C429" s="5">
        <v>0.79166666666666663</v>
      </c>
      <c r="D429" s="5">
        <v>0.79166666666666663</v>
      </c>
      <c r="E429" s="6" t="s">
        <v>1</v>
      </c>
      <c r="F429" s="6" t="s">
        <v>3</v>
      </c>
      <c r="G429" s="13">
        <v>1</v>
      </c>
      <c r="H429" s="2" t="s">
        <v>47</v>
      </c>
    </row>
    <row r="430" spans="1:8" x14ac:dyDescent="0.3">
      <c r="A430" s="3">
        <v>45271</v>
      </c>
      <c r="B430" s="4">
        <v>45271</v>
      </c>
      <c r="C430" s="5">
        <v>0.79166666666666663</v>
      </c>
      <c r="D430" s="5">
        <v>0.79166666666666663</v>
      </c>
      <c r="E430" s="6" t="s">
        <v>27</v>
      </c>
      <c r="F430" s="6" t="s">
        <v>18</v>
      </c>
      <c r="G430" s="13">
        <v>2</v>
      </c>
    </row>
    <row r="431" spans="1:8" x14ac:dyDescent="0.3">
      <c r="A431" s="3">
        <v>45271</v>
      </c>
      <c r="B431" s="4">
        <v>45271</v>
      </c>
      <c r="C431" s="5">
        <v>0.83333333333333337</v>
      </c>
      <c r="D431" s="5">
        <v>0.79166666666666663</v>
      </c>
      <c r="E431" s="6" t="s">
        <v>10</v>
      </c>
      <c r="F431" s="6" t="s">
        <v>9</v>
      </c>
      <c r="G431" s="13">
        <v>3</v>
      </c>
    </row>
    <row r="432" spans="1:8" x14ac:dyDescent="0.3">
      <c r="A432" s="3">
        <v>45271</v>
      </c>
      <c r="B432" s="4">
        <v>45271</v>
      </c>
      <c r="C432" s="5">
        <v>0.89583333333333337</v>
      </c>
      <c r="D432" s="5">
        <v>0.8125</v>
      </c>
      <c r="E432" s="6" t="s">
        <v>4</v>
      </c>
      <c r="F432" s="6" t="s">
        <v>7</v>
      </c>
      <c r="G432" s="13">
        <v>4</v>
      </c>
    </row>
    <row r="433" spans="1:7" x14ac:dyDescent="0.3">
      <c r="A433" s="3">
        <v>45272</v>
      </c>
      <c r="B433" s="4">
        <v>45272</v>
      </c>
      <c r="C433" s="5">
        <v>0.79166666666666663</v>
      </c>
      <c r="D433" s="5">
        <v>0.79166666666666663</v>
      </c>
      <c r="E433" s="6" t="s">
        <v>27</v>
      </c>
      <c r="F433" s="6" t="s">
        <v>19</v>
      </c>
      <c r="G433" s="13">
        <v>5</v>
      </c>
    </row>
    <row r="434" spans="1:7" x14ac:dyDescent="0.3">
      <c r="A434" s="3">
        <v>45272</v>
      </c>
      <c r="B434" s="4">
        <v>45272</v>
      </c>
      <c r="C434" s="5">
        <v>0.79166666666666663</v>
      </c>
      <c r="D434" s="5">
        <v>0.79166666666666663</v>
      </c>
      <c r="E434" s="6" t="s">
        <v>5</v>
      </c>
      <c r="F434" s="6" t="s">
        <v>20</v>
      </c>
      <c r="G434" s="13">
        <v>6</v>
      </c>
    </row>
    <row r="435" spans="1:7" x14ac:dyDescent="0.3">
      <c r="A435" s="3">
        <v>45272</v>
      </c>
      <c r="B435" s="4">
        <v>45272</v>
      </c>
      <c r="C435" s="5">
        <v>0.79166666666666663</v>
      </c>
      <c r="D435" s="5">
        <v>0.79166666666666663</v>
      </c>
      <c r="E435" s="6" t="s">
        <v>1</v>
      </c>
      <c r="F435" s="6" t="s">
        <v>22</v>
      </c>
      <c r="G435" s="13">
        <v>7</v>
      </c>
    </row>
    <row r="436" spans="1:7" x14ac:dyDescent="0.3">
      <c r="A436" s="3">
        <v>45272</v>
      </c>
      <c r="B436" s="4">
        <v>45272</v>
      </c>
      <c r="C436" s="5">
        <v>0.83333333333333337</v>
      </c>
      <c r="D436" s="5">
        <v>0.79166666666666663</v>
      </c>
      <c r="E436" s="6" t="s">
        <v>21</v>
      </c>
      <c r="F436" s="6" t="s">
        <v>16</v>
      </c>
      <c r="G436" s="13">
        <v>8</v>
      </c>
    </row>
    <row r="437" spans="1:7" x14ac:dyDescent="0.3">
      <c r="A437" s="3">
        <v>45272</v>
      </c>
      <c r="B437" s="4">
        <v>45272</v>
      </c>
      <c r="C437" s="5">
        <v>0.83333333333333337</v>
      </c>
      <c r="D437" s="5">
        <v>0.79166666666666663</v>
      </c>
      <c r="E437" s="6" t="s">
        <v>10</v>
      </c>
      <c r="F437" s="6" t="s">
        <v>25</v>
      </c>
      <c r="G437" s="13">
        <v>9</v>
      </c>
    </row>
    <row r="438" spans="1:7" x14ac:dyDescent="0.3">
      <c r="A438" s="3">
        <v>45272</v>
      </c>
      <c r="B438" s="4">
        <v>45272</v>
      </c>
      <c r="C438" s="5">
        <v>0.91666666666666663</v>
      </c>
      <c r="D438" s="5">
        <v>0.83333333333333337</v>
      </c>
      <c r="E438" s="6" t="s">
        <v>6</v>
      </c>
      <c r="F438" s="6" t="s">
        <v>11</v>
      </c>
      <c r="G438" s="13">
        <v>10</v>
      </c>
    </row>
    <row r="439" spans="1:7" x14ac:dyDescent="0.3">
      <c r="A439" s="3">
        <v>45272</v>
      </c>
      <c r="B439" s="4">
        <v>45272</v>
      </c>
      <c r="C439" s="5">
        <v>0.91666666666666663</v>
      </c>
      <c r="D439" s="5">
        <v>0.79166666666666663</v>
      </c>
      <c r="E439" s="6" t="s">
        <v>12</v>
      </c>
      <c r="F439" s="6" t="s">
        <v>24</v>
      </c>
      <c r="G439" s="13">
        <v>11</v>
      </c>
    </row>
    <row r="440" spans="1:7" x14ac:dyDescent="0.3">
      <c r="A440" s="3">
        <v>45272</v>
      </c>
      <c r="B440" s="4">
        <v>45272</v>
      </c>
      <c r="C440" s="5">
        <v>0.91666666666666663</v>
      </c>
      <c r="D440" s="5">
        <v>0.79166666666666663</v>
      </c>
      <c r="E440" s="6" t="s">
        <v>26</v>
      </c>
      <c r="F440" s="6" t="s">
        <v>28</v>
      </c>
      <c r="G440" s="13">
        <v>12</v>
      </c>
    </row>
    <row r="441" spans="1:7" x14ac:dyDescent="0.3">
      <c r="A441" s="3">
        <v>45272</v>
      </c>
      <c r="B441" s="4">
        <v>45272</v>
      </c>
      <c r="C441" s="5">
        <v>0.91666666666666663</v>
      </c>
      <c r="D441" s="5">
        <v>0.79166666666666663</v>
      </c>
      <c r="E441" s="6" t="s">
        <v>4</v>
      </c>
      <c r="F441" s="6" t="s">
        <v>29</v>
      </c>
      <c r="G441" s="13">
        <v>13</v>
      </c>
    </row>
    <row r="442" spans="1:7" x14ac:dyDescent="0.3">
      <c r="A442" s="3">
        <v>45272</v>
      </c>
      <c r="B442" s="4">
        <v>45272</v>
      </c>
      <c r="C442" s="5">
        <v>0.9375</v>
      </c>
      <c r="D442" s="5">
        <v>0.8125</v>
      </c>
      <c r="E442" s="6" t="s">
        <v>31</v>
      </c>
      <c r="F442" s="6" t="s">
        <v>23</v>
      </c>
      <c r="G442" s="13">
        <v>14</v>
      </c>
    </row>
    <row r="443" spans="1:7" x14ac:dyDescent="0.3">
      <c r="A443" s="3">
        <v>45273</v>
      </c>
      <c r="B443" s="4">
        <v>45273</v>
      </c>
      <c r="C443" s="5">
        <v>0.79166666666666663</v>
      </c>
      <c r="D443" s="5">
        <v>0.79166666666666663</v>
      </c>
      <c r="E443" s="6" t="s">
        <v>22</v>
      </c>
      <c r="F443" s="6" t="s">
        <v>15</v>
      </c>
      <c r="G443" s="13">
        <v>15</v>
      </c>
    </row>
    <row r="444" spans="1:7" x14ac:dyDescent="0.3">
      <c r="A444" s="3">
        <v>45273</v>
      </c>
      <c r="B444" s="4">
        <v>45273</v>
      </c>
      <c r="C444" s="5">
        <v>0.8125</v>
      </c>
      <c r="D444" s="5">
        <v>0.8125</v>
      </c>
      <c r="E444" s="6" t="s">
        <v>2</v>
      </c>
      <c r="F444" s="6" t="s">
        <v>17</v>
      </c>
      <c r="G444" s="13">
        <v>16</v>
      </c>
    </row>
    <row r="445" spans="1:7" x14ac:dyDescent="0.3">
      <c r="A445" s="3">
        <v>45273</v>
      </c>
      <c r="B445" s="4">
        <v>45273</v>
      </c>
      <c r="C445" s="5">
        <v>0.8125</v>
      </c>
      <c r="D445" s="5">
        <v>0.8125</v>
      </c>
      <c r="E445" s="6" t="s">
        <v>0</v>
      </c>
      <c r="F445" s="6" t="s">
        <v>18</v>
      </c>
      <c r="G445" s="13">
        <v>17</v>
      </c>
    </row>
    <row r="446" spans="1:7" x14ac:dyDescent="0.3">
      <c r="A446" s="3">
        <v>45273</v>
      </c>
      <c r="B446" s="4">
        <v>45273</v>
      </c>
      <c r="C446" s="5">
        <v>0.91666666666666663</v>
      </c>
      <c r="D446" s="5">
        <v>0.83333333333333337</v>
      </c>
      <c r="E446" s="6" t="s">
        <v>3</v>
      </c>
      <c r="F446" s="6" t="s">
        <v>7</v>
      </c>
      <c r="G446" s="13">
        <v>18</v>
      </c>
    </row>
    <row r="447" spans="1:7" x14ac:dyDescent="0.3">
      <c r="A447" s="3">
        <v>45273</v>
      </c>
      <c r="B447" s="4">
        <v>45273</v>
      </c>
      <c r="C447" s="5">
        <v>0.9375</v>
      </c>
      <c r="D447" s="5">
        <v>0.8125</v>
      </c>
      <c r="E447" s="6" t="s">
        <v>31</v>
      </c>
      <c r="F447" s="6" t="s">
        <v>13</v>
      </c>
      <c r="G447" s="13">
        <v>19</v>
      </c>
    </row>
    <row r="448" spans="1:7" x14ac:dyDescent="0.3">
      <c r="A448" s="3">
        <v>45274</v>
      </c>
      <c r="B448" s="4">
        <v>45274</v>
      </c>
      <c r="C448" s="5">
        <v>0.79166666666666663</v>
      </c>
      <c r="D448" s="5">
        <v>0.79166666666666663</v>
      </c>
      <c r="E448" s="6" t="s">
        <v>5</v>
      </c>
      <c r="F448" s="6" t="s">
        <v>10</v>
      </c>
      <c r="G448" s="13">
        <v>20</v>
      </c>
    </row>
    <row r="449" spans="1:7" x14ac:dyDescent="0.3">
      <c r="A449" s="3">
        <v>45274</v>
      </c>
      <c r="B449" s="4">
        <v>45274</v>
      </c>
      <c r="C449" s="5">
        <v>0.79166666666666663</v>
      </c>
      <c r="D449" s="5">
        <v>0.79166666666666663</v>
      </c>
      <c r="E449" s="6" t="s">
        <v>30</v>
      </c>
      <c r="F449" s="6" t="s">
        <v>21</v>
      </c>
      <c r="G449" s="13">
        <v>21</v>
      </c>
    </row>
    <row r="450" spans="1:7" x14ac:dyDescent="0.3">
      <c r="A450" s="3">
        <v>45274</v>
      </c>
      <c r="B450" s="4">
        <v>45274</v>
      </c>
      <c r="C450" s="5">
        <v>0.79166666666666663</v>
      </c>
      <c r="D450" s="5">
        <v>0.79166666666666663</v>
      </c>
      <c r="E450" s="6" t="s">
        <v>8</v>
      </c>
      <c r="F450" s="6" t="s">
        <v>27</v>
      </c>
      <c r="G450" s="13">
        <v>22</v>
      </c>
    </row>
    <row r="451" spans="1:7" x14ac:dyDescent="0.3">
      <c r="A451" s="3">
        <v>45274</v>
      </c>
      <c r="B451" s="4">
        <v>45274</v>
      </c>
      <c r="C451" s="5">
        <v>0.83333333333333337</v>
      </c>
      <c r="D451" s="5">
        <v>0.79166666666666663</v>
      </c>
      <c r="E451" s="6" t="s">
        <v>4</v>
      </c>
      <c r="F451" s="6" t="s">
        <v>14</v>
      </c>
      <c r="G451" s="13">
        <v>23</v>
      </c>
    </row>
    <row r="452" spans="1:7" x14ac:dyDescent="0.3">
      <c r="A452" s="3">
        <v>45274</v>
      </c>
      <c r="B452" s="4">
        <v>45274</v>
      </c>
      <c r="C452" s="5">
        <v>0.83333333333333337</v>
      </c>
      <c r="D452" s="5">
        <v>0.79166666666666663</v>
      </c>
      <c r="E452" s="6" t="s">
        <v>20</v>
      </c>
      <c r="F452" s="6" t="s">
        <v>25</v>
      </c>
      <c r="G452" s="13">
        <v>24</v>
      </c>
    </row>
    <row r="453" spans="1:7" x14ac:dyDescent="0.3">
      <c r="A453" s="3">
        <v>45274</v>
      </c>
      <c r="B453" s="4">
        <v>45274</v>
      </c>
      <c r="C453" s="5">
        <v>0.875</v>
      </c>
      <c r="D453" s="5">
        <v>0.79166666666666663</v>
      </c>
      <c r="E453" s="6" t="s">
        <v>26</v>
      </c>
      <c r="F453" s="6" t="s">
        <v>11</v>
      </c>
      <c r="G453" s="13">
        <v>25</v>
      </c>
    </row>
    <row r="454" spans="1:7" x14ac:dyDescent="0.3">
      <c r="A454" s="3">
        <v>45274</v>
      </c>
      <c r="B454" s="4">
        <v>45274</v>
      </c>
      <c r="C454" s="5">
        <v>0.91666666666666663</v>
      </c>
      <c r="D454" s="5">
        <v>0.79166666666666663</v>
      </c>
      <c r="E454" s="6" t="s">
        <v>6</v>
      </c>
      <c r="F454" s="6" t="s">
        <v>24</v>
      </c>
      <c r="G454" s="13">
        <v>26</v>
      </c>
    </row>
    <row r="455" spans="1:7" x14ac:dyDescent="0.3">
      <c r="A455" s="3">
        <v>45274</v>
      </c>
      <c r="B455" s="4">
        <v>45274</v>
      </c>
      <c r="C455" s="5">
        <v>0.91666666666666663</v>
      </c>
      <c r="D455" s="5">
        <v>0.79166666666666663</v>
      </c>
      <c r="E455" s="6" t="s">
        <v>12</v>
      </c>
      <c r="F455" s="6" t="s">
        <v>28</v>
      </c>
      <c r="G455" s="13">
        <v>27</v>
      </c>
    </row>
    <row r="456" spans="1:7" x14ac:dyDescent="0.3">
      <c r="A456" s="3">
        <v>45275</v>
      </c>
      <c r="B456" s="4">
        <v>45275</v>
      </c>
      <c r="C456" s="5">
        <v>0.79166666666666663</v>
      </c>
      <c r="D456" s="5">
        <v>0.79166666666666663</v>
      </c>
      <c r="E456" s="6" t="s">
        <v>16</v>
      </c>
      <c r="F456" s="6" t="s">
        <v>5</v>
      </c>
      <c r="G456" s="13">
        <v>28</v>
      </c>
    </row>
    <row r="457" spans="1:7" x14ac:dyDescent="0.3">
      <c r="A457" s="3">
        <v>45275</v>
      </c>
      <c r="B457" s="4">
        <v>45275</v>
      </c>
      <c r="C457" s="5">
        <v>0.79166666666666663</v>
      </c>
      <c r="D457" s="5">
        <v>0.79166666666666663</v>
      </c>
      <c r="E457" s="6" t="s">
        <v>0</v>
      </c>
      <c r="F457" s="6" t="s">
        <v>19</v>
      </c>
      <c r="G457" s="13">
        <v>29</v>
      </c>
    </row>
    <row r="458" spans="1:7" x14ac:dyDescent="0.3">
      <c r="A458" s="3">
        <v>45275</v>
      </c>
      <c r="B458" s="4">
        <v>45275</v>
      </c>
      <c r="C458" s="5">
        <v>0.8125</v>
      </c>
      <c r="D458" s="5">
        <v>0.8125</v>
      </c>
      <c r="E458" s="6" t="s">
        <v>2</v>
      </c>
      <c r="F458" s="6" t="s">
        <v>18</v>
      </c>
      <c r="G458" s="13">
        <v>30</v>
      </c>
    </row>
    <row r="459" spans="1:7" x14ac:dyDescent="0.3">
      <c r="A459" s="3">
        <v>45275</v>
      </c>
      <c r="B459" s="4">
        <v>45275</v>
      </c>
      <c r="C459" s="5">
        <v>0.83333333333333337</v>
      </c>
      <c r="D459" s="5">
        <v>0.79166666666666663</v>
      </c>
      <c r="E459" s="6" t="s">
        <v>20</v>
      </c>
      <c r="F459" s="6" t="s">
        <v>9</v>
      </c>
      <c r="G459" s="13">
        <v>31</v>
      </c>
    </row>
    <row r="460" spans="1:7" x14ac:dyDescent="0.3">
      <c r="A460" s="3">
        <v>45275</v>
      </c>
      <c r="B460" s="4">
        <v>45275</v>
      </c>
      <c r="C460" s="5">
        <v>0.875</v>
      </c>
      <c r="D460" s="5">
        <v>0.79166666666666663</v>
      </c>
      <c r="E460" s="6" t="s">
        <v>23</v>
      </c>
      <c r="F460" s="6" t="s">
        <v>1</v>
      </c>
      <c r="G460" s="13">
        <v>32</v>
      </c>
    </row>
    <row r="461" spans="1:7" x14ac:dyDescent="0.3">
      <c r="A461" s="3">
        <v>45275</v>
      </c>
      <c r="B461" s="4">
        <v>45275</v>
      </c>
      <c r="C461" s="5">
        <v>0.91666666666666663</v>
      </c>
      <c r="D461" s="5">
        <v>0.79166666666666663</v>
      </c>
      <c r="E461" s="6" t="s">
        <v>3</v>
      </c>
      <c r="F461" s="6" t="s">
        <v>29</v>
      </c>
      <c r="G461" s="13">
        <v>33</v>
      </c>
    </row>
    <row r="462" spans="1:7" x14ac:dyDescent="0.3">
      <c r="A462" s="3">
        <v>45276</v>
      </c>
      <c r="B462" s="4">
        <v>45276</v>
      </c>
      <c r="C462" s="5">
        <v>0.58333333333333337</v>
      </c>
      <c r="D462" s="5">
        <v>0.54166666666666663</v>
      </c>
      <c r="E462" s="6" t="s">
        <v>28</v>
      </c>
      <c r="F462" s="6" t="s">
        <v>14</v>
      </c>
      <c r="G462" s="13">
        <v>34</v>
      </c>
    </row>
    <row r="463" spans="1:7" x14ac:dyDescent="0.3">
      <c r="A463" s="3">
        <v>45276</v>
      </c>
      <c r="B463" s="4">
        <v>45276</v>
      </c>
      <c r="C463" s="5">
        <v>0.79166666666666663</v>
      </c>
      <c r="D463" s="5">
        <v>0.79166666666666663</v>
      </c>
      <c r="E463" s="6" t="s">
        <v>19</v>
      </c>
      <c r="F463" s="6" t="s">
        <v>2</v>
      </c>
      <c r="G463" s="13">
        <v>35</v>
      </c>
    </row>
    <row r="464" spans="1:7" x14ac:dyDescent="0.3">
      <c r="A464" s="3">
        <v>45276</v>
      </c>
      <c r="B464" s="4">
        <v>45276</v>
      </c>
      <c r="C464" s="5">
        <v>0.79166666666666663</v>
      </c>
      <c r="D464" s="5">
        <v>0.79166666666666663</v>
      </c>
      <c r="E464" s="6" t="s">
        <v>17</v>
      </c>
      <c r="F464" s="6" t="s">
        <v>8</v>
      </c>
      <c r="G464" s="13">
        <v>36</v>
      </c>
    </row>
    <row r="465" spans="1:8" x14ac:dyDescent="0.3">
      <c r="A465" s="3">
        <v>45276</v>
      </c>
      <c r="B465" s="4">
        <v>45276</v>
      </c>
      <c r="C465" s="5">
        <v>0.79166666666666663</v>
      </c>
      <c r="D465" s="5">
        <v>0.79166666666666663</v>
      </c>
      <c r="E465" s="6" t="s">
        <v>18</v>
      </c>
      <c r="F465" s="6" t="s">
        <v>15</v>
      </c>
      <c r="G465" s="13">
        <v>37</v>
      </c>
    </row>
    <row r="466" spans="1:8" x14ac:dyDescent="0.3">
      <c r="A466" s="3">
        <v>45276</v>
      </c>
      <c r="B466" s="4">
        <v>45276</v>
      </c>
      <c r="C466" s="5">
        <v>0.79166666666666663</v>
      </c>
      <c r="D466" s="5">
        <v>0.79166666666666663</v>
      </c>
      <c r="E466" s="6" t="s">
        <v>10</v>
      </c>
      <c r="F466" s="6" t="s">
        <v>21</v>
      </c>
      <c r="G466" s="13">
        <v>38</v>
      </c>
    </row>
    <row r="467" spans="1:8" x14ac:dyDescent="0.3">
      <c r="A467" s="3">
        <v>45276</v>
      </c>
      <c r="B467" s="4">
        <v>45276</v>
      </c>
      <c r="C467" s="5">
        <v>0.79166666666666663</v>
      </c>
      <c r="D467" s="5">
        <v>0.79166666666666663</v>
      </c>
      <c r="E467" s="6" t="s">
        <v>22</v>
      </c>
      <c r="F467" s="6" t="s">
        <v>27</v>
      </c>
      <c r="G467" s="13">
        <v>39</v>
      </c>
    </row>
    <row r="468" spans="1:8" x14ac:dyDescent="0.3">
      <c r="A468" s="3">
        <v>45276</v>
      </c>
      <c r="B468" s="4">
        <v>45276</v>
      </c>
      <c r="C468" s="5">
        <v>0.79166666666666663</v>
      </c>
      <c r="D468" s="5">
        <v>0.75</v>
      </c>
      <c r="E468" s="6" t="s">
        <v>7</v>
      </c>
      <c r="F468" s="6" t="s">
        <v>31</v>
      </c>
      <c r="G468" s="13">
        <v>40</v>
      </c>
    </row>
    <row r="469" spans="1:8" x14ac:dyDescent="0.3">
      <c r="A469" s="3">
        <v>45276</v>
      </c>
      <c r="B469" s="4">
        <v>45276</v>
      </c>
      <c r="C469" s="5">
        <v>0.83333333333333337</v>
      </c>
      <c r="D469" s="5">
        <v>0.79166666666666663</v>
      </c>
      <c r="E469" s="6" t="s">
        <v>30</v>
      </c>
      <c r="F469" s="6" t="s">
        <v>16</v>
      </c>
      <c r="G469" s="13">
        <v>41</v>
      </c>
    </row>
    <row r="470" spans="1:8" x14ac:dyDescent="0.3">
      <c r="A470" s="3">
        <v>45276</v>
      </c>
      <c r="B470" s="4">
        <v>45276</v>
      </c>
      <c r="C470" s="5">
        <v>0.83333333333333337</v>
      </c>
      <c r="D470" s="5">
        <v>0.79166666666666663</v>
      </c>
      <c r="E470" s="6" t="s">
        <v>9</v>
      </c>
      <c r="F470" s="6" t="s">
        <v>25</v>
      </c>
      <c r="G470" s="13">
        <v>42</v>
      </c>
    </row>
    <row r="471" spans="1:8" x14ac:dyDescent="0.3">
      <c r="A471" s="3">
        <v>45276</v>
      </c>
      <c r="B471" s="4">
        <v>45276</v>
      </c>
      <c r="C471" s="5">
        <v>0.875</v>
      </c>
      <c r="D471" s="5">
        <v>0.79166666666666663</v>
      </c>
      <c r="E471" s="6" t="s">
        <v>3</v>
      </c>
      <c r="F471" s="6" t="s">
        <v>1</v>
      </c>
      <c r="G471" s="13">
        <v>43</v>
      </c>
    </row>
    <row r="472" spans="1:8" x14ac:dyDescent="0.3">
      <c r="A472" s="3">
        <v>45276</v>
      </c>
      <c r="B472" s="4">
        <v>45276</v>
      </c>
      <c r="C472" s="5">
        <v>0.91666666666666663</v>
      </c>
      <c r="D472" s="5">
        <v>0.83333333333333337</v>
      </c>
      <c r="E472" s="6" t="s">
        <v>26</v>
      </c>
      <c r="F472" s="6" t="s">
        <v>4</v>
      </c>
      <c r="G472" s="13">
        <v>44</v>
      </c>
    </row>
    <row r="473" spans="1:8" x14ac:dyDescent="0.3">
      <c r="A473" s="3">
        <v>45276</v>
      </c>
      <c r="B473" s="4">
        <v>45276</v>
      </c>
      <c r="C473" s="5">
        <v>0.91666666666666663</v>
      </c>
      <c r="D473" s="5">
        <v>0.83333333333333337</v>
      </c>
      <c r="E473" s="6" t="s">
        <v>12</v>
      </c>
      <c r="F473" s="6" t="s">
        <v>11</v>
      </c>
      <c r="G473" s="13">
        <v>45</v>
      </c>
    </row>
    <row r="474" spans="1:8" x14ac:dyDescent="0.3">
      <c r="A474" s="3">
        <v>45276</v>
      </c>
      <c r="B474" s="4">
        <v>45276</v>
      </c>
      <c r="C474" s="5">
        <v>0.91666666666666663</v>
      </c>
      <c r="D474" s="5">
        <v>0.79166666666666663</v>
      </c>
      <c r="E474" s="6" t="s">
        <v>13</v>
      </c>
      <c r="F474" s="6" t="s">
        <v>24</v>
      </c>
      <c r="G474" s="13">
        <v>46</v>
      </c>
    </row>
    <row r="475" spans="1:8" x14ac:dyDescent="0.3">
      <c r="A475" s="3">
        <v>45277</v>
      </c>
      <c r="B475" s="4">
        <v>45277</v>
      </c>
      <c r="C475" s="5">
        <v>0.625</v>
      </c>
      <c r="D475" s="5">
        <v>0.58333333333333337</v>
      </c>
      <c r="E475" s="6" t="s">
        <v>28</v>
      </c>
      <c r="F475" s="6" t="s">
        <v>6</v>
      </c>
      <c r="G475" s="13">
        <v>47</v>
      </c>
    </row>
    <row r="476" spans="1:8" x14ac:dyDescent="0.3">
      <c r="A476" s="3">
        <v>45277</v>
      </c>
      <c r="B476" s="4">
        <v>45277</v>
      </c>
      <c r="C476" s="5">
        <v>0.75</v>
      </c>
      <c r="D476" s="5">
        <v>0.75</v>
      </c>
      <c r="E476" s="6" t="s">
        <v>30</v>
      </c>
      <c r="F476" s="6" t="s">
        <v>5</v>
      </c>
      <c r="G476" s="13">
        <v>48</v>
      </c>
    </row>
    <row r="477" spans="1:8" x14ac:dyDescent="0.3">
      <c r="A477" s="3">
        <v>45277</v>
      </c>
      <c r="B477" s="4">
        <v>45277</v>
      </c>
      <c r="C477" s="5">
        <v>0.79166666666666663</v>
      </c>
      <c r="D477" s="5">
        <v>0.79166666666666663</v>
      </c>
      <c r="E477" s="6" t="s">
        <v>0</v>
      </c>
      <c r="F477" s="6" t="s">
        <v>17</v>
      </c>
      <c r="G477" s="13">
        <v>49</v>
      </c>
    </row>
    <row r="478" spans="1:8" x14ac:dyDescent="0.3">
      <c r="A478" s="3">
        <v>45277</v>
      </c>
      <c r="B478" s="4">
        <v>45277</v>
      </c>
      <c r="C478" s="5">
        <v>0.83333333333333337</v>
      </c>
      <c r="D478" s="5">
        <v>0.75</v>
      </c>
      <c r="E478" s="6" t="s">
        <v>23</v>
      </c>
      <c r="F478" s="6" t="s">
        <v>7</v>
      </c>
      <c r="G478" s="13">
        <v>50</v>
      </c>
    </row>
    <row r="479" spans="1:8" x14ac:dyDescent="0.3">
      <c r="A479" s="3">
        <v>45277</v>
      </c>
      <c r="B479" s="4">
        <v>45277</v>
      </c>
      <c r="C479" s="5">
        <v>0.83333333333333337</v>
      </c>
      <c r="D479" s="5">
        <v>0.70833333333333337</v>
      </c>
      <c r="E479" s="6" t="s">
        <v>20</v>
      </c>
      <c r="F479" s="6" t="s">
        <v>29</v>
      </c>
      <c r="G479" s="13">
        <v>51</v>
      </c>
    </row>
    <row r="480" spans="1:8" x14ac:dyDescent="0.3">
      <c r="A480" s="3">
        <v>45278</v>
      </c>
      <c r="B480" s="4">
        <v>45278</v>
      </c>
      <c r="C480" s="5">
        <v>0.79166666666666663</v>
      </c>
      <c r="D480" s="5">
        <v>0.79166666666666663</v>
      </c>
      <c r="E480" s="6" t="s">
        <v>0</v>
      </c>
      <c r="F480" s="6" t="s">
        <v>10</v>
      </c>
      <c r="G480" s="16">
        <v>1</v>
      </c>
      <c r="H480" s="2" t="s">
        <v>49</v>
      </c>
    </row>
    <row r="481" spans="1:7" x14ac:dyDescent="0.3">
      <c r="A481" s="3">
        <v>45278</v>
      </c>
      <c r="B481" s="4">
        <v>45278</v>
      </c>
      <c r="C481" s="5">
        <v>0.79166666666666663</v>
      </c>
      <c r="D481" s="5">
        <v>0.79166666666666663</v>
      </c>
      <c r="E481" s="6" t="s">
        <v>14</v>
      </c>
      <c r="F481" s="6" t="s">
        <v>22</v>
      </c>
      <c r="G481" s="16">
        <v>2</v>
      </c>
    </row>
    <row r="482" spans="1:7" x14ac:dyDescent="0.3">
      <c r="A482" s="3">
        <v>45278</v>
      </c>
      <c r="B482" s="4">
        <v>45278</v>
      </c>
      <c r="C482" s="5">
        <v>0.8125</v>
      </c>
      <c r="D482" s="5">
        <v>0.77083333333333337</v>
      </c>
      <c r="E482" s="6" t="s">
        <v>15</v>
      </c>
      <c r="F482" s="6" t="s">
        <v>31</v>
      </c>
      <c r="G482" s="16">
        <v>3</v>
      </c>
    </row>
    <row r="483" spans="1:7" x14ac:dyDescent="0.3">
      <c r="A483" s="3">
        <v>45278</v>
      </c>
      <c r="B483" s="4">
        <v>45278</v>
      </c>
      <c r="C483" s="5">
        <v>0.83333333333333337</v>
      </c>
      <c r="D483" s="5">
        <v>0.79166666666666663</v>
      </c>
      <c r="E483" s="6" t="s">
        <v>24</v>
      </c>
      <c r="F483" s="6" t="s">
        <v>9</v>
      </c>
      <c r="G483" s="16">
        <v>4</v>
      </c>
    </row>
    <row r="484" spans="1:7" x14ac:dyDescent="0.3">
      <c r="A484" s="3">
        <v>45278</v>
      </c>
      <c r="B484" s="4">
        <v>45278</v>
      </c>
      <c r="C484" s="5">
        <v>0.89583333333333337</v>
      </c>
      <c r="D484" s="5">
        <v>0.8125</v>
      </c>
      <c r="E484" s="6" t="s">
        <v>12</v>
      </c>
      <c r="F484" s="6" t="s">
        <v>4</v>
      </c>
      <c r="G484" s="16">
        <v>5</v>
      </c>
    </row>
    <row r="485" spans="1:7" x14ac:dyDescent="0.3">
      <c r="A485" s="3">
        <v>45279</v>
      </c>
      <c r="B485" s="4">
        <v>45279</v>
      </c>
      <c r="C485" s="5">
        <v>0.79166666666666663</v>
      </c>
      <c r="D485" s="5">
        <v>0.79166666666666663</v>
      </c>
      <c r="E485" s="6" t="s">
        <v>14</v>
      </c>
      <c r="F485" s="6" t="s">
        <v>2</v>
      </c>
      <c r="G485" s="16">
        <v>6</v>
      </c>
    </row>
    <row r="486" spans="1:7" x14ac:dyDescent="0.3">
      <c r="A486" s="3">
        <v>45279</v>
      </c>
      <c r="B486" s="4">
        <v>45279</v>
      </c>
      <c r="C486" s="5">
        <v>0.79166666666666663</v>
      </c>
      <c r="D486" s="5">
        <v>0.79166666666666663</v>
      </c>
      <c r="E486" s="6" t="s">
        <v>8</v>
      </c>
      <c r="F486" s="6" t="s">
        <v>3</v>
      </c>
      <c r="G486" s="16">
        <v>7</v>
      </c>
    </row>
    <row r="487" spans="1:7" x14ac:dyDescent="0.3">
      <c r="A487" s="3">
        <v>45279</v>
      </c>
      <c r="B487" s="4">
        <v>45279</v>
      </c>
      <c r="C487" s="5">
        <v>0.79166666666666663</v>
      </c>
      <c r="D487" s="5">
        <v>0.79166666666666663</v>
      </c>
      <c r="E487" s="6" t="s">
        <v>29</v>
      </c>
      <c r="F487" s="6" t="s">
        <v>5</v>
      </c>
      <c r="G487" s="16">
        <v>8</v>
      </c>
    </row>
    <row r="488" spans="1:7" x14ac:dyDescent="0.3">
      <c r="A488" s="3">
        <v>45279</v>
      </c>
      <c r="B488" s="4">
        <v>45279</v>
      </c>
      <c r="C488" s="5">
        <v>0.79166666666666663</v>
      </c>
      <c r="D488" s="5">
        <v>0.79166666666666663</v>
      </c>
      <c r="E488" s="6" t="s">
        <v>21</v>
      </c>
      <c r="F488" s="6" t="s">
        <v>17</v>
      </c>
      <c r="G488" s="16">
        <v>9</v>
      </c>
    </row>
    <row r="489" spans="1:7" x14ac:dyDescent="0.3">
      <c r="A489" s="3">
        <v>45279</v>
      </c>
      <c r="B489" s="4">
        <v>45279</v>
      </c>
      <c r="C489" s="5">
        <v>0.79166666666666663</v>
      </c>
      <c r="D489" s="5">
        <v>0.79166666666666663</v>
      </c>
      <c r="E489" s="6" t="s">
        <v>25</v>
      </c>
      <c r="F489" s="6" t="s">
        <v>26</v>
      </c>
      <c r="G489" s="16">
        <v>10</v>
      </c>
    </row>
    <row r="490" spans="1:7" x14ac:dyDescent="0.3">
      <c r="A490" s="3">
        <v>45279</v>
      </c>
      <c r="B490" s="4">
        <v>45279</v>
      </c>
      <c r="C490" s="5">
        <v>0.79166666666666663</v>
      </c>
      <c r="D490" s="5">
        <v>0.79166666666666663</v>
      </c>
      <c r="E490" s="6" t="s">
        <v>19</v>
      </c>
      <c r="F490" s="6" t="s">
        <v>27</v>
      </c>
      <c r="G490" s="16">
        <v>11</v>
      </c>
    </row>
    <row r="491" spans="1:7" x14ac:dyDescent="0.3">
      <c r="A491" s="3">
        <v>45279</v>
      </c>
      <c r="B491" s="4">
        <v>45279</v>
      </c>
      <c r="C491" s="5">
        <v>0.8125</v>
      </c>
      <c r="D491" s="5">
        <v>0.8125</v>
      </c>
      <c r="E491" s="6" t="s">
        <v>11</v>
      </c>
      <c r="F491" s="6" t="s">
        <v>18</v>
      </c>
      <c r="G491" s="16">
        <v>12</v>
      </c>
    </row>
    <row r="492" spans="1:7" x14ac:dyDescent="0.3">
      <c r="A492" s="3">
        <v>45279</v>
      </c>
      <c r="B492" s="4">
        <v>45279</v>
      </c>
      <c r="C492" s="5">
        <v>0.83333333333333337</v>
      </c>
      <c r="D492" s="5">
        <v>0.79166666666666663</v>
      </c>
      <c r="E492" s="6" t="s">
        <v>28</v>
      </c>
      <c r="F492" s="6" t="s">
        <v>16</v>
      </c>
      <c r="G492" s="16">
        <v>13</v>
      </c>
    </row>
    <row r="493" spans="1:7" x14ac:dyDescent="0.3">
      <c r="A493" s="3">
        <v>45279</v>
      </c>
      <c r="B493" s="4">
        <v>45279</v>
      </c>
      <c r="C493" s="5">
        <v>0.85416666666666663</v>
      </c>
      <c r="D493" s="5">
        <v>0.8125</v>
      </c>
      <c r="E493" s="6" t="s">
        <v>7</v>
      </c>
      <c r="F493" s="6" t="s">
        <v>6</v>
      </c>
      <c r="G493" s="16">
        <v>14</v>
      </c>
    </row>
    <row r="494" spans="1:7" x14ac:dyDescent="0.3">
      <c r="A494" s="3">
        <v>45279</v>
      </c>
      <c r="B494" s="4">
        <v>45279</v>
      </c>
      <c r="C494" s="5">
        <v>0.875</v>
      </c>
      <c r="D494" s="5">
        <v>0.79166666666666663</v>
      </c>
      <c r="E494" s="6" t="s">
        <v>20</v>
      </c>
      <c r="F494" s="6" t="s">
        <v>1</v>
      </c>
      <c r="G494" s="16">
        <v>15</v>
      </c>
    </row>
    <row r="495" spans="1:7" x14ac:dyDescent="0.3">
      <c r="A495" s="3">
        <v>45279</v>
      </c>
      <c r="B495" s="4">
        <v>45279</v>
      </c>
      <c r="C495" s="5">
        <v>0.9375</v>
      </c>
      <c r="D495" s="5">
        <v>0.8125</v>
      </c>
      <c r="E495" s="6" t="s">
        <v>13</v>
      </c>
      <c r="F495" s="6" t="s">
        <v>23</v>
      </c>
      <c r="G495" s="16">
        <v>16</v>
      </c>
    </row>
    <row r="496" spans="1:7" x14ac:dyDescent="0.3">
      <c r="A496" s="3">
        <v>45280</v>
      </c>
      <c r="B496" s="4">
        <v>45280</v>
      </c>
      <c r="C496" s="5">
        <v>0.8125</v>
      </c>
      <c r="D496" s="5">
        <v>0.77083333333333337</v>
      </c>
      <c r="E496" s="6" t="s">
        <v>10</v>
      </c>
      <c r="F496" s="6" t="s">
        <v>31</v>
      </c>
      <c r="G496" s="16">
        <v>17</v>
      </c>
    </row>
    <row r="497" spans="1:7" x14ac:dyDescent="0.3">
      <c r="A497" s="3">
        <v>45280</v>
      </c>
      <c r="B497" s="4">
        <v>45280</v>
      </c>
      <c r="C497" s="5">
        <v>0.8125</v>
      </c>
      <c r="D497" s="5">
        <v>0.8125</v>
      </c>
      <c r="E497" s="6" t="s">
        <v>18</v>
      </c>
      <c r="F497" s="6" t="s">
        <v>30</v>
      </c>
      <c r="G497" s="16">
        <v>18</v>
      </c>
    </row>
    <row r="498" spans="1:7" x14ac:dyDescent="0.3">
      <c r="A498" s="3">
        <v>45280</v>
      </c>
      <c r="B498" s="4">
        <v>45280</v>
      </c>
      <c r="C498" s="5">
        <v>0.91666666666666663</v>
      </c>
      <c r="D498" s="5">
        <v>0.79166666666666663</v>
      </c>
      <c r="E498" s="6" t="s">
        <v>24</v>
      </c>
      <c r="F498" s="6" t="s">
        <v>13</v>
      </c>
      <c r="G498" s="16">
        <v>19</v>
      </c>
    </row>
    <row r="499" spans="1:7" x14ac:dyDescent="0.3">
      <c r="A499" s="3">
        <v>45281</v>
      </c>
      <c r="B499" s="4">
        <v>45281</v>
      </c>
      <c r="C499" s="5">
        <v>0.79166666666666663</v>
      </c>
      <c r="D499" s="5">
        <v>0.79166666666666663</v>
      </c>
      <c r="E499" s="6" t="s">
        <v>27</v>
      </c>
      <c r="F499" s="6" t="s">
        <v>3</v>
      </c>
      <c r="G499" s="16">
        <v>20</v>
      </c>
    </row>
    <row r="500" spans="1:7" x14ac:dyDescent="0.3">
      <c r="A500" s="3">
        <v>45281</v>
      </c>
      <c r="B500" s="4">
        <v>45281</v>
      </c>
      <c r="C500" s="5">
        <v>0.79166666666666663</v>
      </c>
      <c r="D500" s="5">
        <v>0.79166666666666663</v>
      </c>
      <c r="E500" s="6" t="s">
        <v>30</v>
      </c>
      <c r="F500" s="6" t="s">
        <v>8</v>
      </c>
      <c r="G500" s="16">
        <v>21</v>
      </c>
    </row>
    <row r="501" spans="1:7" x14ac:dyDescent="0.3">
      <c r="A501" s="3">
        <v>45281</v>
      </c>
      <c r="B501" s="4">
        <v>45281</v>
      </c>
      <c r="C501" s="5">
        <v>0.79166666666666663</v>
      </c>
      <c r="D501" s="5">
        <v>0.79166666666666663</v>
      </c>
      <c r="E501" s="6" t="s">
        <v>25</v>
      </c>
      <c r="F501" s="6" t="s">
        <v>12</v>
      </c>
      <c r="G501" s="16">
        <v>22</v>
      </c>
    </row>
    <row r="502" spans="1:7" x14ac:dyDescent="0.3">
      <c r="A502" s="3">
        <v>45281</v>
      </c>
      <c r="B502" s="4">
        <v>45281</v>
      </c>
      <c r="C502" s="5">
        <v>0.79166666666666663</v>
      </c>
      <c r="D502" s="5">
        <v>0.79166666666666663</v>
      </c>
      <c r="E502" s="6" t="s">
        <v>11</v>
      </c>
      <c r="F502" s="6" t="s">
        <v>17</v>
      </c>
      <c r="G502" s="16">
        <v>23</v>
      </c>
    </row>
    <row r="503" spans="1:7" x14ac:dyDescent="0.3">
      <c r="A503" s="3">
        <v>45281</v>
      </c>
      <c r="B503" s="4">
        <v>45281</v>
      </c>
      <c r="C503" s="5">
        <v>0.79166666666666663</v>
      </c>
      <c r="D503" s="5">
        <v>0.79166666666666663</v>
      </c>
      <c r="E503" s="6" t="s">
        <v>16</v>
      </c>
      <c r="F503" s="6" t="s">
        <v>21</v>
      </c>
      <c r="G503" s="16">
        <v>24</v>
      </c>
    </row>
    <row r="504" spans="1:7" x14ac:dyDescent="0.3">
      <c r="A504" s="3">
        <v>45281</v>
      </c>
      <c r="B504" s="4">
        <v>45281</v>
      </c>
      <c r="C504" s="5">
        <v>0.79166666666666663</v>
      </c>
      <c r="D504" s="5">
        <v>0.79166666666666663</v>
      </c>
      <c r="E504" s="6" t="s">
        <v>5</v>
      </c>
      <c r="F504" s="6" t="s">
        <v>22</v>
      </c>
      <c r="G504" s="16">
        <v>25</v>
      </c>
    </row>
    <row r="505" spans="1:7" x14ac:dyDescent="0.3">
      <c r="A505" s="3">
        <v>45281</v>
      </c>
      <c r="B505" s="4">
        <v>45281</v>
      </c>
      <c r="C505" s="5">
        <v>0.79166666666666663</v>
      </c>
      <c r="D505" s="5">
        <v>0.79166666666666663</v>
      </c>
      <c r="E505" s="6" t="s">
        <v>29</v>
      </c>
      <c r="F505" s="6" t="s">
        <v>26</v>
      </c>
      <c r="G505" s="16">
        <v>26</v>
      </c>
    </row>
    <row r="506" spans="1:7" x14ac:dyDescent="0.3">
      <c r="A506" s="3">
        <v>45281</v>
      </c>
      <c r="B506" s="4">
        <v>45281</v>
      </c>
      <c r="C506" s="5">
        <v>0.83333333333333337</v>
      </c>
      <c r="D506" s="5">
        <v>0.79166666666666663</v>
      </c>
      <c r="E506" s="6" t="s">
        <v>28</v>
      </c>
      <c r="F506" s="6" t="s">
        <v>9</v>
      </c>
      <c r="G506" s="16">
        <v>27</v>
      </c>
    </row>
    <row r="507" spans="1:7" x14ac:dyDescent="0.3">
      <c r="A507" s="3">
        <v>45281</v>
      </c>
      <c r="B507" s="4">
        <v>45281</v>
      </c>
      <c r="C507" s="5">
        <v>0.83333333333333337</v>
      </c>
      <c r="D507" s="5">
        <v>0.79166666666666663</v>
      </c>
      <c r="E507" s="6" t="s">
        <v>15</v>
      </c>
      <c r="F507" s="6" t="s">
        <v>14</v>
      </c>
      <c r="G507" s="16">
        <v>28</v>
      </c>
    </row>
    <row r="508" spans="1:7" x14ac:dyDescent="0.3">
      <c r="A508" s="3">
        <v>45281</v>
      </c>
      <c r="B508" s="4">
        <v>45281</v>
      </c>
      <c r="C508" s="5">
        <v>0.875</v>
      </c>
      <c r="D508" s="5">
        <v>0.79166666666666663</v>
      </c>
      <c r="E508" s="6" t="s">
        <v>20</v>
      </c>
      <c r="F508" s="6" t="s">
        <v>7</v>
      </c>
      <c r="G508" s="16">
        <v>29</v>
      </c>
    </row>
    <row r="509" spans="1:7" x14ac:dyDescent="0.3">
      <c r="A509" s="3">
        <v>45281</v>
      </c>
      <c r="B509" s="4">
        <v>45281</v>
      </c>
      <c r="C509" s="5">
        <v>0.91666666666666663</v>
      </c>
      <c r="D509" s="5">
        <v>0.79166666666666663</v>
      </c>
      <c r="E509" s="6" t="s">
        <v>4</v>
      </c>
      <c r="F509" s="6" t="s">
        <v>0</v>
      </c>
      <c r="G509" s="16">
        <v>30</v>
      </c>
    </row>
    <row r="510" spans="1:7" x14ac:dyDescent="0.3">
      <c r="A510" s="3">
        <v>45281</v>
      </c>
      <c r="B510" s="4">
        <v>45281</v>
      </c>
      <c r="C510" s="5">
        <v>0.9375</v>
      </c>
      <c r="D510" s="5">
        <v>0.8125</v>
      </c>
      <c r="E510" s="6" t="s">
        <v>1</v>
      </c>
      <c r="F510" s="6" t="s">
        <v>23</v>
      </c>
      <c r="G510" s="16">
        <v>31</v>
      </c>
    </row>
    <row r="511" spans="1:7" x14ac:dyDescent="0.3">
      <c r="A511" s="3">
        <v>45282</v>
      </c>
      <c r="B511" s="4">
        <v>45282</v>
      </c>
      <c r="C511" s="5">
        <v>0.79166666666666663</v>
      </c>
      <c r="D511" s="5">
        <v>0.79166666666666663</v>
      </c>
      <c r="E511" s="6" t="s">
        <v>21</v>
      </c>
      <c r="F511" s="6" t="s">
        <v>10</v>
      </c>
      <c r="G511" s="16">
        <v>32</v>
      </c>
    </row>
    <row r="512" spans="1:7" x14ac:dyDescent="0.3">
      <c r="A512" s="3">
        <v>45282</v>
      </c>
      <c r="B512" s="4">
        <v>45282</v>
      </c>
      <c r="C512" s="5">
        <v>0.79166666666666663</v>
      </c>
      <c r="D512" s="5">
        <v>0.79166666666666663</v>
      </c>
      <c r="E512" s="6" t="s">
        <v>11</v>
      </c>
      <c r="F512" s="6" t="s">
        <v>19</v>
      </c>
      <c r="G512" s="16">
        <v>33</v>
      </c>
    </row>
    <row r="513" spans="1:7" x14ac:dyDescent="0.3">
      <c r="A513" s="3">
        <v>45282</v>
      </c>
      <c r="B513" s="4">
        <v>45282</v>
      </c>
      <c r="C513" s="5">
        <v>0.83333333333333337</v>
      </c>
      <c r="D513" s="5">
        <v>0.79166666666666663</v>
      </c>
      <c r="E513" s="6" t="s">
        <v>2</v>
      </c>
      <c r="F513" s="6" t="s">
        <v>31</v>
      </c>
      <c r="G513" s="16">
        <v>34</v>
      </c>
    </row>
    <row r="514" spans="1:7" x14ac:dyDescent="0.3">
      <c r="A514" s="3">
        <v>45282</v>
      </c>
      <c r="B514" s="4">
        <v>45282</v>
      </c>
      <c r="C514" s="5">
        <v>0.85416666666666663</v>
      </c>
      <c r="D514" s="5">
        <v>0.8125</v>
      </c>
      <c r="E514" s="6" t="s">
        <v>15</v>
      </c>
      <c r="F514" s="6" t="s">
        <v>6</v>
      </c>
      <c r="G514" s="16">
        <v>35</v>
      </c>
    </row>
    <row r="515" spans="1:7" x14ac:dyDescent="0.3">
      <c r="A515" s="3">
        <v>45283</v>
      </c>
      <c r="B515" s="4">
        <v>45283</v>
      </c>
      <c r="C515" s="5">
        <v>0.625</v>
      </c>
      <c r="D515" s="5">
        <v>0.625</v>
      </c>
      <c r="E515" s="6" t="s">
        <v>29</v>
      </c>
      <c r="F515" s="6" t="s">
        <v>12</v>
      </c>
      <c r="G515" s="16">
        <v>36</v>
      </c>
    </row>
    <row r="516" spans="1:7" x14ac:dyDescent="0.3">
      <c r="A516" s="3">
        <v>45283</v>
      </c>
      <c r="B516" s="4">
        <v>45283</v>
      </c>
      <c r="C516" s="5">
        <v>0.625</v>
      </c>
      <c r="D516" s="5">
        <v>0.58333333333333337</v>
      </c>
      <c r="E516" s="6" t="s">
        <v>9</v>
      </c>
      <c r="F516" s="6" t="s">
        <v>16</v>
      </c>
      <c r="G516" s="16">
        <v>37</v>
      </c>
    </row>
    <row r="517" spans="1:7" x14ac:dyDescent="0.3">
      <c r="A517" s="3">
        <v>45283</v>
      </c>
      <c r="B517" s="4">
        <v>45283</v>
      </c>
      <c r="C517" s="5">
        <v>0.79166666666666663</v>
      </c>
      <c r="D517" s="5">
        <v>0.79166666666666663</v>
      </c>
      <c r="E517" s="6" t="s">
        <v>18</v>
      </c>
      <c r="F517" s="6" t="s">
        <v>5</v>
      </c>
      <c r="G517" s="16">
        <v>38</v>
      </c>
    </row>
    <row r="518" spans="1:7" x14ac:dyDescent="0.3">
      <c r="A518" s="3">
        <v>45283</v>
      </c>
      <c r="B518" s="4">
        <v>45283</v>
      </c>
      <c r="C518" s="5">
        <v>0.79166666666666663</v>
      </c>
      <c r="D518" s="5">
        <v>0.79166666666666663</v>
      </c>
      <c r="E518" s="6" t="s">
        <v>27</v>
      </c>
      <c r="F518" s="6" t="s">
        <v>8</v>
      </c>
      <c r="G518" s="16">
        <v>39</v>
      </c>
    </row>
    <row r="519" spans="1:7" x14ac:dyDescent="0.3">
      <c r="A519" s="3">
        <v>45283</v>
      </c>
      <c r="B519" s="4">
        <v>45283</v>
      </c>
      <c r="C519" s="5">
        <v>0.79166666666666663</v>
      </c>
      <c r="D519" s="5">
        <v>0.75</v>
      </c>
      <c r="E519" s="6" t="s">
        <v>2</v>
      </c>
      <c r="F519" s="6" t="s">
        <v>14</v>
      </c>
      <c r="G519" s="16">
        <v>40</v>
      </c>
    </row>
    <row r="520" spans="1:7" x14ac:dyDescent="0.3">
      <c r="A520" s="3">
        <v>45283</v>
      </c>
      <c r="B520" s="4">
        <v>45283</v>
      </c>
      <c r="C520" s="5">
        <v>0.79166666666666663</v>
      </c>
      <c r="D520" s="5">
        <v>0.79166666666666663</v>
      </c>
      <c r="E520" s="6" t="s">
        <v>10</v>
      </c>
      <c r="F520" s="6" t="s">
        <v>17</v>
      </c>
      <c r="G520" s="16">
        <v>41</v>
      </c>
    </row>
    <row r="521" spans="1:7" x14ac:dyDescent="0.3">
      <c r="A521" s="3">
        <v>45283</v>
      </c>
      <c r="B521" s="4">
        <v>45283</v>
      </c>
      <c r="C521" s="5">
        <v>0.79166666666666663</v>
      </c>
      <c r="D521" s="5">
        <v>0.79166666666666663</v>
      </c>
      <c r="E521" s="6" t="s">
        <v>22</v>
      </c>
      <c r="F521" s="6" t="s">
        <v>20</v>
      </c>
      <c r="G521" s="16">
        <v>42</v>
      </c>
    </row>
    <row r="522" spans="1:7" x14ac:dyDescent="0.3">
      <c r="A522" s="3">
        <v>45283</v>
      </c>
      <c r="B522" s="4">
        <v>45283</v>
      </c>
      <c r="C522" s="5">
        <v>0.79166666666666663</v>
      </c>
      <c r="D522" s="5">
        <v>0.79166666666666663</v>
      </c>
      <c r="E522" s="6" t="s">
        <v>26</v>
      </c>
      <c r="F522" s="6" t="s">
        <v>30</v>
      </c>
      <c r="G522" s="16">
        <v>43</v>
      </c>
    </row>
    <row r="523" spans="1:7" x14ac:dyDescent="0.3">
      <c r="A523" s="3">
        <v>45283</v>
      </c>
      <c r="B523" s="4">
        <v>45283</v>
      </c>
      <c r="C523" s="5">
        <v>0.8125</v>
      </c>
      <c r="D523" s="5">
        <v>0.8125</v>
      </c>
      <c r="E523" s="6" t="s">
        <v>3</v>
      </c>
      <c r="F523" s="6" t="s">
        <v>19</v>
      </c>
      <c r="G523" s="16">
        <v>44</v>
      </c>
    </row>
    <row r="524" spans="1:7" x14ac:dyDescent="0.3">
      <c r="A524" s="3">
        <v>45283</v>
      </c>
      <c r="B524" s="4">
        <v>45283</v>
      </c>
      <c r="C524" s="5">
        <v>0.83333333333333337</v>
      </c>
      <c r="D524" s="5">
        <v>0.70833333333333337</v>
      </c>
      <c r="E524" s="6" t="s">
        <v>24</v>
      </c>
      <c r="F524" s="6" t="s">
        <v>0</v>
      </c>
      <c r="G524" s="16">
        <v>45</v>
      </c>
    </row>
    <row r="525" spans="1:7" x14ac:dyDescent="0.3">
      <c r="A525" s="3">
        <v>45283</v>
      </c>
      <c r="B525" s="4">
        <v>45283</v>
      </c>
      <c r="C525" s="5">
        <v>0.83333333333333337</v>
      </c>
      <c r="D525" s="5">
        <v>0.79166666666666663</v>
      </c>
      <c r="E525" s="6" t="s">
        <v>6</v>
      </c>
      <c r="F525" s="6" t="s">
        <v>25</v>
      </c>
      <c r="G525" s="16">
        <v>46</v>
      </c>
    </row>
    <row r="526" spans="1:7" x14ac:dyDescent="0.3">
      <c r="A526" s="3">
        <v>45283</v>
      </c>
      <c r="B526" s="4">
        <v>45283</v>
      </c>
      <c r="C526" s="5">
        <v>0.875</v>
      </c>
      <c r="D526" s="5">
        <v>0.79166666666666663</v>
      </c>
      <c r="E526" s="6" t="s">
        <v>1</v>
      </c>
      <c r="F526" s="6" t="s">
        <v>7</v>
      </c>
      <c r="G526" s="16">
        <v>47</v>
      </c>
    </row>
    <row r="527" spans="1:7" x14ac:dyDescent="0.3">
      <c r="A527" s="3">
        <v>45283</v>
      </c>
      <c r="B527" s="4">
        <v>45283</v>
      </c>
      <c r="C527" s="5">
        <v>0.91666666666666663</v>
      </c>
      <c r="D527" s="5">
        <v>0.79166666666666663</v>
      </c>
      <c r="E527" s="6" t="s">
        <v>4</v>
      </c>
      <c r="F527" s="6" t="s">
        <v>13</v>
      </c>
      <c r="G527" s="16">
        <v>48</v>
      </c>
    </row>
    <row r="528" spans="1:7" x14ac:dyDescent="0.3">
      <c r="A528" s="3">
        <v>45283</v>
      </c>
      <c r="B528" s="4">
        <v>45283</v>
      </c>
      <c r="C528" s="5">
        <v>0.91666666666666663</v>
      </c>
      <c r="D528" s="5">
        <v>0.79166666666666663</v>
      </c>
      <c r="E528" s="6" t="s">
        <v>23</v>
      </c>
      <c r="F528" s="6" t="s">
        <v>28</v>
      </c>
      <c r="G528" s="16">
        <v>49</v>
      </c>
    </row>
    <row r="529" spans="1:8" x14ac:dyDescent="0.3">
      <c r="A529" s="3">
        <v>45287</v>
      </c>
      <c r="B529" s="4">
        <v>45287</v>
      </c>
      <c r="C529" s="5">
        <v>0.79166666666666663</v>
      </c>
      <c r="D529" s="5">
        <v>0.79166666666666663</v>
      </c>
      <c r="E529" s="6" t="s">
        <v>8</v>
      </c>
      <c r="F529" s="6" t="s">
        <v>17</v>
      </c>
      <c r="G529" s="17">
        <v>1</v>
      </c>
      <c r="H529" s="2" t="s">
        <v>51</v>
      </c>
    </row>
    <row r="530" spans="1:8" x14ac:dyDescent="0.3">
      <c r="A530" s="3">
        <v>45287</v>
      </c>
      <c r="B530" s="4">
        <v>45287</v>
      </c>
      <c r="C530" s="5">
        <v>0.79166666666666663</v>
      </c>
      <c r="D530" s="5">
        <v>0.79166666666666663</v>
      </c>
      <c r="E530" s="6" t="s">
        <v>30</v>
      </c>
      <c r="F530" s="6" t="s">
        <v>19</v>
      </c>
      <c r="G530" s="17">
        <v>2</v>
      </c>
    </row>
    <row r="531" spans="1:8" x14ac:dyDescent="0.3">
      <c r="A531" s="3">
        <v>45287</v>
      </c>
      <c r="B531" s="4">
        <v>45287</v>
      </c>
      <c r="C531" s="5">
        <v>0.79166666666666663</v>
      </c>
      <c r="D531" s="5">
        <v>0.79166666666666663</v>
      </c>
      <c r="E531" s="6" t="s">
        <v>12</v>
      </c>
      <c r="F531" s="6" t="s">
        <v>26</v>
      </c>
      <c r="G531" s="17">
        <v>3</v>
      </c>
    </row>
    <row r="532" spans="1:8" x14ac:dyDescent="0.3">
      <c r="A532" s="3">
        <v>45287</v>
      </c>
      <c r="B532" s="4">
        <v>45287</v>
      </c>
      <c r="C532" s="5">
        <v>0.79166666666666663</v>
      </c>
      <c r="D532" s="5">
        <v>0.79166666666666663</v>
      </c>
      <c r="E532" s="6" t="s">
        <v>20</v>
      </c>
      <c r="F532" s="6" t="s">
        <v>27</v>
      </c>
      <c r="G532" s="17">
        <v>4</v>
      </c>
    </row>
    <row r="533" spans="1:8" x14ac:dyDescent="0.3">
      <c r="A533" s="3">
        <v>45287</v>
      </c>
      <c r="B533" s="4">
        <v>45287</v>
      </c>
      <c r="C533" s="5">
        <v>0.8125</v>
      </c>
      <c r="D533" s="5">
        <v>0.8125</v>
      </c>
      <c r="E533" s="6" t="s">
        <v>2</v>
      </c>
      <c r="F533" s="6" t="s">
        <v>3</v>
      </c>
      <c r="G533" s="17">
        <v>5</v>
      </c>
    </row>
    <row r="534" spans="1:8" x14ac:dyDescent="0.3">
      <c r="A534" s="3">
        <v>45287</v>
      </c>
      <c r="B534" s="4">
        <v>45287</v>
      </c>
      <c r="C534" s="5">
        <v>0.8125</v>
      </c>
      <c r="D534" s="5">
        <v>0.8125</v>
      </c>
      <c r="E534" s="6" t="s">
        <v>22</v>
      </c>
      <c r="F534" s="6" t="s">
        <v>18</v>
      </c>
      <c r="G534" s="17">
        <v>6</v>
      </c>
    </row>
    <row r="535" spans="1:8" x14ac:dyDescent="0.3">
      <c r="A535" s="3">
        <v>45287</v>
      </c>
      <c r="B535" s="4">
        <v>45287</v>
      </c>
      <c r="C535" s="5">
        <v>0.83333333333333337</v>
      </c>
      <c r="D535" s="5">
        <v>0.79166666666666663</v>
      </c>
      <c r="E535" s="6" t="s">
        <v>10</v>
      </c>
      <c r="F535" s="6" t="s">
        <v>14</v>
      </c>
      <c r="G535" s="17">
        <v>7</v>
      </c>
    </row>
    <row r="536" spans="1:8" x14ac:dyDescent="0.3">
      <c r="A536" s="3">
        <v>45287</v>
      </c>
      <c r="B536" s="4">
        <v>45287</v>
      </c>
      <c r="C536" s="5">
        <v>0.83333333333333337</v>
      </c>
      <c r="D536" s="5">
        <v>0.79166666666666663</v>
      </c>
      <c r="E536" s="6" t="s">
        <v>5</v>
      </c>
      <c r="F536" s="6" t="s">
        <v>16</v>
      </c>
      <c r="G536" s="17">
        <v>8</v>
      </c>
    </row>
    <row r="537" spans="1:8" x14ac:dyDescent="0.3">
      <c r="A537" s="3">
        <v>45287</v>
      </c>
      <c r="B537" s="4">
        <v>45287</v>
      </c>
      <c r="C537" s="5">
        <v>0.83333333333333337</v>
      </c>
      <c r="D537" s="5">
        <v>0.79166666666666663</v>
      </c>
      <c r="E537" s="6" t="s">
        <v>9</v>
      </c>
      <c r="F537" s="6" t="s">
        <v>25</v>
      </c>
      <c r="G537" s="17">
        <v>9</v>
      </c>
    </row>
    <row r="538" spans="1:8" x14ac:dyDescent="0.3">
      <c r="A538" s="3">
        <v>45287</v>
      </c>
      <c r="B538" s="4">
        <v>45287</v>
      </c>
      <c r="C538" s="5">
        <v>0.875</v>
      </c>
      <c r="D538" s="5">
        <v>0.79166666666666663</v>
      </c>
      <c r="E538" s="6" t="s">
        <v>7</v>
      </c>
      <c r="F538" s="6" t="s">
        <v>1</v>
      </c>
      <c r="G538" s="17">
        <v>10</v>
      </c>
    </row>
    <row r="539" spans="1:8" x14ac:dyDescent="0.3">
      <c r="A539" s="3">
        <v>45287</v>
      </c>
      <c r="B539" s="4">
        <v>45287</v>
      </c>
      <c r="C539" s="5">
        <v>0.875</v>
      </c>
      <c r="D539" s="5">
        <v>0.83333333333333337</v>
      </c>
      <c r="E539" s="6" t="s">
        <v>31</v>
      </c>
      <c r="F539" s="6" t="s">
        <v>6</v>
      </c>
      <c r="G539" s="17">
        <v>11</v>
      </c>
    </row>
    <row r="540" spans="1:8" x14ac:dyDescent="0.3">
      <c r="A540" s="3">
        <v>45287</v>
      </c>
      <c r="B540" s="4">
        <v>45287</v>
      </c>
      <c r="C540" s="5">
        <v>0.89583333333333337</v>
      </c>
      <c r="D540" s="5">
        <v>0.8125</v>
      </c>
      <c r="E540" s="6" t="s">
        <v>24</v>
      </c>
      <c r="F540" s="6" t="s">
        <v>4</v>
      </c>
      <c r="G540" s="17">
        <v>12</v>
      </c>
    </row>
    <row r="541" spans="1:8" x14ac:dyDescent="0.3">
      <c r="A541" s="3">
        <v>45287</v>
      </c>
      <c r="B541" s="4">
        <v>45287</v>
      </c>
      <c r="C541" s="5">
        <v>0.91666666666666663</v>
      </c>
      <c r="D541" s="5">
        <v>0.79166666666666663</v>
      </c>
      <c r="E541" s="6" t="s">
        <v>29</v>
      </c>
      <c r="F541" s="6" t="s">
        <v>0</v>
      </c>
      <c r="G541" s="17">
        <v>13</v>
      </c>
    </row>
    <row r="542" spans="1:8" x14ac:dyDescent="0.3">
      <c r="A542" s="3">
        <v>45287</v>
      </c>
      <c r="B542" s="4">
        <v>45287</v>
      </c>
      <c r="C542" s="5">
        <v>0.91666666666666663</v>
      </c>
      <c r="D542" s="5">
        <v>0.79166666666666663</v>
      </c>
      <c r="E542" s="6" t="s">
        <v>23</v>
      </c>
      <c r="F542" s="6" t="s">
        <v>13</v>
      </c>
      <c r="G542" s="17">
        <v>14</v>
      </c>
    </row>
    <row r="543" spans="1:8" x14ac:dyDescent="0.3">
      <c r="A543" s="3">
        <v>45288</v>
      </c>
      <c r="B543" s="4">
        <v>45288</v>
      </c>
      <c r="C543" s="5">
        <v>0.79166666666666663</v>
      </c>
      <c r="D543" s="5">
        <v>0.79166666666666663</v>
      </c>
      <c r="E543" s="6" t="s">
        <v>15</v>
      </c>
      <c r="F543" s="6" t="s">
        <v>5</v>
      </c>
      <c r="G543" s="17">
        <v>15</v>
      </c>
    </row>
    <row r="544" spans="1:8" x14ac:dyDescent="0.3">
      <c r="A544" s="3">
        <v>45288</v>
      </c>
      <c r="B544" s="4">
        <v>45288</v>
      </c>
      <c r="C544" s="5">
        <v>0.91666666666666663</v>
      </c>
      <c r="D544" s="5">
        <v>0.79166666666666663</v>
      </c>
      <c r="E544" s="6" t="s">
        <v>21</v>
      </c>
      <c r="F544" s="6" t="s">
        <v>28</v>
      </c>
      <c r="G544" s="17">
        <v>16</v>
      </c>
    </row>
    <row r="545" spans="1:7" x14ac:dyDescent="0.3">
      <c r="A545" s="3">
        <v>45288</v>
      </c>
      <c r="B545" s="4">
        <v>45288</v>
      </c>
      <c r="C545" s="5">
        <v>0.91666666666666663</v>
      </c>
      <c r="D545" s="5">
        <v>0.79166666666666663</v>
      </c>
      <c r="E545" s="6" t="s">
        <v>13</v>
      </c>
      <c r="F545" s="6" t="s">
        <v>29</v>
      </c>
      <c r="G545" s="17">
        <v>17</v>
      </c>
    </row>
    <row r="546" spans="1:7" x14ac:dyDescent="0.3">
      <c r="A546" s="3">
        <v>45288</v>
      </c>
      <c r="B546" s="4">
        <v>45288</v>
      </c>
      <c r="C546" s="5">
        <v>0.9375</v>
      </c>
      <c r="D546" s="5">
        <v>0.8125</v>
      </c>
      <c r="E546" s="6" t="s">
        <v>11</v>
      </c>
      <c r="F546" s="6" t="s">
        <v>23</v>
      </c>
      <c r="G546" s="17">
        <v>18</v>
      </c>
    </row>
    <row r="547" spans="1:7" x14ac:dyDescent="0.3">
      <c r="A547" s="3">
        <v>45289</v>
      </c>
      <c r="B547" s="4">
        <v>45289</v>
      </c>
      <c r="C547" s="5">
        <v>0.79166666666666663</v>
      </c>
      <c r="D547" s="5">
        <v>0.79166666666666663</v>
      </c>
      <c r="E547" s="6" t="s">
        <v>27</v>
      </c>
      <c r="F547" s="6" t="s">
        <v>8</v>
      </c>
      <c r="G547" s="17">
        <v>19</v>
      </c>
    </row>
    <row r="548" spans="1:7" x14ac:dyDescent="0.3">
      <c r="A548" s="3">
        <v>45289</v>
      </c>
      <c r="B548" s="4">
        <v>45289</v>
      </c>
      <c r="C548" s="5">
        <v>0.79166666666666663</v>
      </c>
      <c r="D548" s="5">
        <v>0.79166666666666663</v>
      </c>
      <c r="E548" s="6" t="s">
        <v>16</v>
      </c>
      <c r="F548" s="6" t="s">
        <v>10</v>
      </c>
      <c r="G548" s="17">
        <v>20</v>
      </c>
    </row>
    <row r="549" spans="1:7" x14ac:dyDescent="0.3">
      <c r="A549" s="3">
        <v>45289</v>
      </c>
      <c r="B549" s="4">
        <v>45289</v>
      </c>
      <c r="C549" s="5">
        <v>0.79166666666666663</v>
      </c>
      <c r="D549" s="5">
        <v>0.79166666666666663</v>
      </c>
      <c r="E549" s="6" t="s">
        <v>19</v>
      </c>
      <c r="F549" s="6" t="s">
        <v>12</v>
      </c>
      <c r="G549" s="17">
        <v>21</v>
      </c>
    </row>
    <row r="550" spans="1:7" x14ac:dyDescent="0.3">
      <c r="A550" s="3">
        <v>45289</v>
      </c>
      <c r="B550" s="4">
        <v>45289</v>
      </c>
      <c r="C550" s="5">
        <v>0.79166666666666663</v>
      </c>
      <c r="D550" s="5">
        <v>0.79166666666666663</v>
      </c>
      <c r="E550" s="6" t="s">
        <v>17</v>
      </c>
      <c r="F550" s="6" t="s">
        <v>20</v>
      </c>
      <c r="G550" s="17">
        <v>22</v>
      </c>
    </row>
    <row r="551" spans="1:7" x14ac:dyDescent="0.3">
      <c r="A551" s="3">
        <v>45289</v>
      </c>
      <c r="B551" s="4">
        <v>45289</v>
      </c>
      <c r="C551" s="5">
        <v>0.8125</v>
      </c>
      <c r="D551" s="5">
        <v>0.8125</v>
      </c>
      <c r="E551" s="6" t="s">
        <v>30</v>
      </c>
      <c r="F551" s="6" t="s">
        <v>18</v>
      </c>
      <c r="G551" s="17">
        <v>23</v>
      </c>
    </row>
    <row r="552" spans="1:7" x14ac:dyDescent="0.3">
      <c r="A552" s="3">
        <v>45289</v>
      </c>
      <c r="B552" s="4">
        <v>45289</v>
      </c>
      <c r="C552" s="5">
        <v>0.83333333333333337</v>
      </c>
      <c r="D552" s="5">
        <v>0.79166666666666663</v>
      </c>
      <c r="E552" s="6" t="s">
        <v>6</v>
      </c>
      <c r="F552" s="6" t="s">
        <v>9</v>
      </c>
      <c r="G552" s="17">
        <v>24</v>
      </c>
    </row>
    <row r="553" spans="1:7" x14ac:dyDescent="0.3">
      <c r="A553" s="3">
        <v>45289</v>
      </c>
      <c r="B553" s="4">
        <v>45289</v>
      </c>
      <c r="C553" s="5">
        <v>0.83333333333333337</v>
      </c>
      <c r="D553" s="5">
        <v>0.79166666666666663</v>
      </c>
      <c r="E553" s="6" t="s">
        <v>7</v>
      </c>
      <c r="F553" s="6" t="s">
        <v>25</v>
      </c>
      <c r="G553" s="17">
        <v>25</v>
      </c>
    </row>
    <row r="554" spans="1:7" x14ac:dyDescent="0.3">
      <c r="A554" s="3">
        <v>45289</v>
      </c>
      <c r="B554" s="4">
        <v>45289</v>
      </c>
      <c r="C554" s="5">
        <v>0.91666666666666663</v>
      </c>
      <c r="D554" s="5">
        <v>0.79166666666666663</v>
      </c>
      <c r="E554" s="6" t="s">
        <v>1</v>
      </c>
      <c r="F554" s="6" t="s">
        <v>0</v>
      </c>
      <c r="G554" s="17">
        <v>26</v>
      </c>
    </row>
    <row r="555" spans="1:7" x14ac:dyDescent="0.3">
      <c r="A555" s="3">
        <v>45289</v>
      </c>
      <c r="B555" s="4">
        <v>45289</v>
      </c>
      <c r="C555" s="5">
        <v>0.91666666666666663</v>
      </c>
      <c r="D555" s="5">
        <v>0.79166666666666663</v>
      </c>
      <c r="E555" s="6" t="s">
        <v>21</v>
      </c>
      <c r="F555" s="6" t="s">
        <v>24</v>
      </c>
      <c r="G555" s="17">
        <v>27</v>
      </c>
    </row>
    <row r="556" spans="1:7" x14ac:dyDescent="0.3">
      <c r="A556" s="3">
        <v>45290</v>
      </c>
      <c r="B556" s="4">
        <v>45290</v>
      </c>
      <c r="C556" s="5">
        <v>0.625</v>
      </c>
      <c r="D556" s="5">
        <v>0.58333333333333337</v>
      </c>
      <c r="E556" s="6" t="s">
        <v>14</v>
      </c>
      <c r="F556" s="6" t="s">
        <v>31</v>
      </c>
      <c r="G556" s="17">
        <v>28</v>
      </c>
    </row>
    <row r="557" spans="1:7" x14ac:dyDescent="0.3">
      <c r="A557" s="3">
        <v>45290</v>
      </c>
      <c r="B557" s="4">
        <v>45290</v>
      </c>
      <c r="C557" s="5">
        <v>0.70833333333333337</v>
      </c>
      <c r="D557" s="5">
        <v>0.70833333333333337</v>
      </c>
      <c r="E557" s="6" t="s">
        <v>8</v>
      </c>
      <c r="F557" s="6" t="s">
        <v>3</v>
      </c>
      <c r="G557" s="17">
        <v>29</v>
      </c>
    </row>
    <row r="558" spans="1:7" x14ac:dyDescent="0.3">
      <c r="A558" s="3">
        <v>45290</v>
      </c>
      <c r="B558" s="4">
        <v>45290</v>
      </c>
      <c r="C558" s="5">
        <v>0.79166666666666663</v>
      </c>
      <c r="D558" s="5">
        <v>0.79166666666666663</v>
      </c>
      <c r="E558" s="6" t="s">
        <v>17</v>
      </c>
      <c r="F558" s="6" t="s">
        <v>2</v>
      </c>
      <c r="G558" s="17">
        <v>30</v>
      </c>
    </row>
    <row r="559" spans="1:7" x14ac:dyDescent="0.3">
      <c r="A559" s="3">
        <v>45290</v>
      </c>
      <c r="B559" s="4">
        <v>45290</v>
      </c>
      <c r="C559" s="5">
        <v>0.79166666666666663</v>
      </c>
      <c r="D559" s="5">
        <v>0.79166666666666663</v>
      </c>
      <c r="E559" s="6" t="s">
        <v>15</v>
      </c>
      <c r="F559" s="6" t="s">
        <v>12</v>
      </c>
      <c r="G559" s="17">
        <v>31</v>
      </c>
    </row>
    <row r="560" spans="1:7" x14ac:dyDescent="0.3">
      <c r="A560" s="3">
        <v>45290</v>
      </c>
      <c r="B560" s="4">
        <v>45290</v>
      </c>
      <c r="C560" s="5">
        <v>0.79166666666666663</v>
      </c>
      <c r="D560" s="5">
        <v>0.79166666666666663</v>
      </c>
      <c r="E560" s="6" t="s">
        <v>25</v>
      </c>
      <c r="F560" s="6" t="s">
        <v>22</v>
      </c>
      <c r="G560" s="17">
        <v>32</v>
      </c>
    </row>
    <row r="561" spans="1:8" x14ac:dyDescent="0.3">
      <c r="A561" s="3">
        <v>45290</v>
      </c>
      <c r="B561" s="4">
        <v>45290</v>
      </c>
      <c r="C561" s="5">
        <v>0.79166666666666663</v>
      </c>
      <c r="D561" s="5">
        <v>0.79166666666666663</v>
      </c>
      <c r="E561" s="6" t="s">
        <v>19</v>
      </c>
      <c r="F561" s="6" t="s">
        <v>26</v>
      </c>
      <c r="G561" s="17">
        <v>33</v>
      </c>
    </row>
    <row r="562" spans="1:8" x14ac:dyDescent="0.3">
      <c r="A562" s="3">
        <v>45290</v>
      </c>
      <c r="B562" s="4">
        <v>45290</v>
      </c>
      <c r="C562" s="5">
        <v>0.79166666666666663</v>
      </c>
      <c r="D562" s="5">
        <v>0.79166666666666663</v>
      </c>
      <c r="E562" s="6" t="s">
        <v>5</v>
      </c>
      <c r="F562" s="6" t="s">
        <v>27</v>
      </c>
      <c r="G562" s="17">
        <v>34</v>
      </c>
    </row>
    <row r="563" spans="1:8" x14ac:dyDescent="0.3">
      <c r="A563" s="3">
        <v>45290</v>
      </c>
      <c r="B563" s="4">
        <v>45290</v>
      </c>
      <c r="C563" s="5">
        <v>0.79166666666666663</v>
      </c>
      <c r="D563" s="5">
        <v>0.79166666666666663</v>
      </c>
      <c r="E563" s="6" t="s">
        <v>16</v>
      </c>
      <c r="F563" s="6" t="s">
        <v>30</v>
      </c>
      <c r="G563" s="17">
        <v>35</v>
      </c>
    </row>
    <row r="564" spans="1:8" x14ac:dyDescent="0.3">
      <c r="A564" s="3">
        <v>45290</v>
      </c>
      <c r="B564" s="4">
        <v>45290</v>
      </c>
      <c r="C564" s="5">
        <v>0.91666666666666663</v>
      </c>
      <c r="D564" s="5">
        <v>0.79166666666666663</v>
      </c>
      <c r="E564" s="6" t="s">
        <v>11</v>
      </c>
      <c r="F564" s="6" t="s">
        <v>13</v>
      </c>
      <c r="G564" s="17">
        <v>36</v>
      </c>
    </row>
    <row r="565" spans="1:8" x14ac:dyDescent="0.3">
      <c r="A565" s="3">
        <v>45291</v>
      </c>
      <c r="B565" s="4">
        <v>45291</v>
      </c>
      <c r="C565" s="5">
        <v>0.58333333333333337</v>
      </c>
      <c r="D565" s="5">
        <v>0.54166666666666663</v>
      </c>
      <c r="E565" s="6" t="s">
        <v>31</v>
      </c>
      <c r="F565" s="6" t="s">
        <v>14</v>
      </c>
      <c r="G565" s="17">
        <v>37</v>
      </c>
    </row>
    <row r="566" spans="1:8" x14ac:dyDescent="0.3">
      <c r="A566" s="3">
        <v>45291</v>
      </c>
      <c r="B566" s="4">
        <v>45291</v>
      </c>
      <c r="C566" s="5">
        <v>0.70833333333333337</v>
      </c>
      <c r="D566" s="5">
        <v>0.70833333333333337</v>
      </c>
      <c r="E566" s="6" t="s">
        <v>2</v>
      </c>
      <c r="F566" s="6" t="s">
        <v>10</v>
      </c>
      <c r="G566" s="17">
        <v>38</v>
      </c>
    </row>
    <row r="567" spans="1:8" x14ac:dyDescent="0.3">
      <c r="A567" s="3">
        <v>45291</v>
      </c>
      <c r="B567" s="4">
        <v>45291</v>
      </c>
      <c r="C567" s="5">
        <v>0.75</v>
      </c>
      <c r="D567" s="5">
        <v>0.75</v>
      </c>
      <c r="E567" s="6" t="s">
        <v>3</v>
      </c>
      <c r="F567" s="6" t="s">
        <v>20</v>
      </c>
      <c r="G567" s="17">
        <v>39</v>
      </c>
    </row>
    <row r="568" spans="1:8" x14ac:dyDescent="0.3">
      <c r="A568" s="3">
        <v>45291</v>
      </c>
      <c r="B568" s="4">
        <v>45291</v>
      </c>
      <c r="C568" s="5">
        <v>0.75</v>
      </c>
      <c r="D568" s="5">
        <v>0.75</v>
      </c>
      <c r="E568" s="6" t="s">
        <v>18</v>
      </c>
      <c r="F568" s="6" t="s">
        <v>22</v>
      </c>
      <c r="G568" s="17">
        <v>40</v>
      </c>
    </row>
    <row r="569" spans="1:8" x14ac:dyDescent="0.3">
      <c r="A569" s="3">
        <v>45291</v>
      </c>
      <c r="B569" s="4">
        <v>45291</v>
      </c>
      <c r="C569" s="5">
        <v>0.79166666666666663</v>
      </c>
      <c r="D569" s="5">
        <v>0.79166666666666663</v>
      </c>
      <c r="E569" s="6" t="s">
        <v>15</v>
      </c>
      <c r="F569" s="6" t="s">
        <v>26</v>
      </c>
      <c r="G569" s="17">
        <v>41</v>
      </c>
    </row>
    <row r="570" spans="1:8" x14ac:dyDescent="0.3">
      <c r="A570" s="3">
        <v>45291</v>
      </c>
      <c r="B570" s="4">
        <v>45291</v>
      </c>
      <c r="C570" s="5">
        <v>0.83333333333333337</v>
      </c>
      <c r="D570" s="5">
        <v>0.70833333333333337</v>
      </c>
      <c r="E570" s="6" t="s">
        <v>11</v>
      </c>
      <c r="F570" s="6" t="s">
        <v>0</v>
      </c>
      <c r="G570" s="17">
        <v>42</v>
      </c>
    </row>
    <row r="571" spans="1:8" x14ac:dyDescent="0.3">
      <c r="A571" s="3">
        <v>45291</v>
      </c>
      <c r="B571" s="4">
        <v>45291</v>
      </c>
      <c r="C571" s="5">
        <v>0.83333333333333337</v>
      </c>
      <c r="D571" s="5">
        <v>0.75</v>
      </c>
      <c r="E571" s="6" t="s">
        <v>21</v>
      </c>
      <c r="F571" s="6" t="s">
        <v>4</v>
      </c>
      <c r="G571" s="17">
        <v>43</v>
      </c>
    </row>
    <row r="572" spans="1:8" x14ac:dyDescent="0.3">
      <c r="A572" s="3">
        <v>45291</v>
      </c>
      <c r="B572" s="4">
        <v>45291</v>
      </c>
      <c r="C572" s="5">
        <v>0.83333333333333337</v>
      </c>
      <c r="D572" s="5">
        <v>0.75</v>
      </c>
      <c r="E572" s="6" t="s">
        <v>23</v>
      </c>
      <c r="F572" s="6" t="s">
        <v>7</v>
      </c>
      <c r="G572" s="17">
        <v>44</v>
      </c>
    </row>
    <row r="573" spans="1:8" x14ac:dyDescent="0.3">
      <c r="A573" s="3">
        <v>45291</v>
      </c>
      <c r="B573" s="4">
        <v>45291</v>
      </c>
      <c r="C573" s="5">
        <v>0.83333333333333337</v>
      </c>
      <c r="D573" s="5">
        <v>0.79166666666666663</v>
      </c>
      <c r="E573" s="6" t="s">
        <v>6</v>
      </c>
      <c r="F573" s="6" t="s">
        <v>9</v>
      </c>
      <c r="G573" s="17">
        <v>45</v>
      </c>
    </row>
    <row r="574" spans="1:8" x14ac:dyDescent="0.3">
      <c r="A574" s="3">
        <v>45292</v>
      </c>
      <c r="B574" s="4">
        <v>45292</v>
      </c>
      <c r="C574" s="5">
        <v>0.625</v>
      </c>
      <c r="D574" s="5">
        <v>0.5</v>
      </c>
      <c r="E574" s="6" t="s">
        <v>29</v>
      </c>
      <c r="F574" s="6" t="s">
        <v>24</v>
      </c>
      <c r="G574" s="18">
        <v>1</v>
      </c>
      <c r="H574" s="2" t="s">
        <v>52</v>
      </c>
    </row>
    <row r="575" spans="1:8" x14ac:dyDescent="0.3">
      <c r="A575" s="3">
        <v>45293</v>
      </c>
      <c r="B575" s="4">
        <v>45293</v>
      </c>
      <c r="C575" s="5">
        <v>0.79166666666666663</v>
      </c>
      <c r="D575" s="5">
        <v>0.79166666666666663</v>
      </c>
      <c r="E575" s="6" t="s">
        <v>2</v>
      </c>
      <c r="F575" s="6" t="s">
        <v>8</v>
      </c>
      <c r="G575" s="18">
        <v>2</v>
      </c>
    </row>
    <row r="576" spans="1:8" x14ac:dyDescent="0.3">
      <c r="A576" s="3">
        <v>45293</v>
      </c>
      <c r="B576" s="4">
        <v>45293</v>
      </c>
      <c r="C576" s="5">
        <v>0.79166666666666663</v>
      </c>
      <c r="D576" s="5">
        <v>0.79166666666666663</v>
      </c>
      <c r="E576" s="6" t="s">
        <v>5</v>
      </c>
      <c r="F576" s="6" t="s">
        <v>19</v>
      </c>
      <c r="G576" s="18">
        <v>3</v>
      </c>
    </row>
    <row r="577" spans="1:7" x14ac:dyDescent="0.3">
      <c r="A577" s="3">
        <v>45293</v>
      </c>
      <c r="B577" s="4">
        <v>45293</v>
      </c>
      <c r="C577" s="5">
        <v>0.79166666666666663</v>
      </c>
      <c r="D577" s="5">
        <v>0.79166666666666663</v>
      </c>
      <c r="E577" s="6" t="s">
        <v>30</v>
      </c>
      <c r="F577" s="6" t="s">
        <v>22</v>
      </c>
      <c r="G577" s="18">
        <v>4</v>
      </c>
    </row>
    <row r="578" spans="1:7" x14ac:dyDescent="0.3">
      <c r="A578" s="3">
        <v>45293</v>
      </c>
      <c r="B578" s="4">
        <v>45293</v>
      </c>
      <c r="C578" s="5">
        <v>0.83333333333333337</v>
      </c>
      <c r="D578" s="5">
        <v>0.79166666666666663</v>
      </c>
      <c r="E578" s="6" t="s">
        <v>15</v>
      </c>
      <c r="F578" s="6" t="s">
        <v>9</v>
      </c>
      <c r="G578" s="18">
        <v>5</v>
      </c>
    </row>
    <row r="579" spans="1:7" x14ac:dyDescent="0.3">
      <c r="A579" s="3">
        <v>45293</v>
      </c>
      <c r="B579" s="4">
        <v>45293</v>
      </c>
      <c r="C579" s="5">
        <v>0.83333333333333337</v>
      </c>
      <c r="D579" s="5">
        <v>0.79166666666666663</v>
      </c>
      <c r="E579" s="6" t="s">
        <v>4</v>
      </c>
      <c r="F579" s="6" t="s">
        <v>14</v>
      </c>
      <c r="G579" s="18">
        <v>6</v>
      </c>
    </row>
    <row r="580" spans="1:7" x14ac:dyDescent="0.3">
      <c r="A580" s="3">
        <v>45293</v>
      </c>
      <c r="B580" s="4">
        <v>45293</v>
      </c>
      <c r="C580" s="5">
        <v>0.83333333333333337</v>
      </c>
      <c r="D580" s="5">
        <v>0.79166666666666663</v>
      </c>
      <c r="E580" s="6" t="s">
        <v>6</v>
      </c>
      <c r="F580" s="6" t="s">
        <v>16</v>
      </c>
      <c r="G580" s="18">
        <v>7</v>
      </c>
    </row>
    <row r="581" spans="1:7" x14ac:dyDescent="0.3">
      <c r="A581" s="3">
        <v>45293</v>
      </c>
      <c r="B581" s="4">
        <v>45293</v>
      </c>
      <c r="C581" s="5">
        <v>0.83333333333333337</v>
      </c>
      <c r="D581" s="5">
        <v>0.79166666666666663</v>
      </c>
      <c r="E581" s="6" t="s">
        <v>26</v>
      </c>
      <c r="F581" s="6" t="s">
        <v>31</v>
      </c>
      <c r="G581" s="18">
        <v>8</v>
      </c>
    </row>
    <row r="582" spans="1:7" x14ac:dyDescent="0.3">
      <c r="A582" s="3">
        <v>45293</v>
      </c>
      <c r="B582" s="4">
        <v>45293</v>
      </c>
      <c r="C582" s="5">
        <v>0.875</v>
      </c>
      <c r="D582" s="5">
        <v>0.79166666666666663</v>
      </c>
      <c r="E582" s="6" t="s">
        <v>12</v>
      </c>
      <c r="F582" s="6" t="s">
        <v>1</v>
      </c>
      <c r="G582" s="18">
        <v>9</v>
      </c>
    </row>
    <row r="583" spans="1:7" x14ac:dyDescent="0.3">
      <c r="A583" s="3">
        <v>45293</v>
      </c>
      <c r="B583" s="4">
        <v>45293</v>
      </c>
      <c r="C583" s="5">
        <v>0.875</v>
      </c>
      <c r="D583" s="5">
        <v>0.79166666666666663</v>
      </c>
      <c r="E583" s="6" t="s">
        <v>18</v>
      </c>
      <c r="F583" s="6" t="s">
        <v>7</v>
      </c>
      <c r="G583" s="18">
        <v>10</v>
      </c>
    </row>
    <row r="584" spans="1:7" x14ac:dyDescent="0.3">
      <c r="A584" s="3">
        <v>45293</v>
      </c>
      <c r="B584" s="4">
        <v>45293</v>
      </c>
      <c r="C584" s="5">
        <v>0.875</v>
      </c>
      <c r="D584" s="5">
        <v>0.79166666666666663</v>
      </c>
      <c r="E584" s="6" t="s">
        <v>21</v>
      </c>
      <c r="F584" s="6" t="s">
        <v>11</v>
      </c>
      <c r="G584" s="18">
        <v>11</v>
      </c>
    </row>
    <row r="585" spans="1:7" x14ac:dyDescent="0.3">
      <c r="A585" s="3">
        <v>45293</v>
      </c>
      <c r="B585" s="4">
        <v>45293</v>
      </c>
      <c r="C585" s="5">
        <v>0.91666666666666663</v>
      </c>
      <c r="D585" s="5">
        <v>0.79166666666666663</v>
      </c>
      <c r="E585" s="6" t="s">
        <v>20</v>
      </c>
      <c r="F585" s="6" t="s">
        <v>28</v>
      </c>
      <c r="G585" s="18">
        <v>12</v>
      </c>
    </row>
    <row r="586" spans="1:7" x14ac:dyDescent="0.3">
      <c r="A586" s="3">
        <v>45293</v>
      </c>
      <c r="B586" s="4">
        <v>45293</v>
      </c>
      <c r="C586" s="5">
        <v>0.9375</v>
      </c>
      <c r="D586" s="5">
        <v>0.8125</v>
      </c>
      <c r="E586" s="6" t="s">
        <v>27</v>
      </c>
      <c r="F586" s="6" t="s">
        <v>13</v>
      </c>
      <c r="G586" s="18">
        <v>13</v>
      </c>
    </row>
    <row r="587" spans="1:7" x14ac:dyDescent="0.3">
      <c r="A587" s="3">
        <v>45293</v>
      </c>
      <c r="B587" s="4">
        <v>45293</v>
      </c>
      <c r="C587" s="5">
        <v>0.9375</v>
      </c>
      <c r="D587" s="5">
        <v>0.8125</v>
      </c>
      <c r="E587" s="6" t="s">
        <v>10</v>
      </c>
      <c r="F587" s="6" t="s">
        <v>23</v>
      </c>
      <c r="G587" s="18">
        <v>14</v>
      </c>
    </row>
    <row r="588" spans="1:7" x14ac:dyDescent="0.3">
      <c r="A588" s="3">
        <v>45294</v>
      </c>
      <c r="B588" s="4">
        <v>45294</v>
      </c>
      <c r="C588" s="5">
        <v>0.8125</v>
      </c>
      <c r="D588" s="5">
        <v>0.8125</v>
      </c>
      <c r="E588" s="6" t="s">
        <v>17</v>
      </c>
      <c r="F588" s="6" t="s">
        <v>30</v>
      </c>
      <c r="G588" s="18">
        <v>15</v>
      </c>
    </row>
    <row r="589" spans="1:7" x14ac:dyDescent="0.3">
      <c r="A589" s="3">
        <v>45294</v>
      </c>
      <c r="B589" s="4">
        <v>45294</v>
      </c>
      <c r="C589" s="5">
        <v>0.875</v>
      </c>
      <c r="D589" s="5">
        <v>0.75</v>
      </c>
      <c r="E589" s="6" t="s">
        <v>27</v>
      </c>
      <c r="F589" s="6" t="s">
        <v>0</v>
      </c>
      <c r="G589" s="18">
        <v>16</v>
      </c>
    </row>
    <row r="590" spans="1:7" x14ac:dyDescent="0.3">
      <c r="A590" s="3">
        <v>45295</v>
      </c>
      <c r="B590" s="4">
        <v>45295</v>
      </c>
      <c r="C590" s="5">
        <v>0.79166666666666663</v>
      </c>
      <c r="D590" s="5">
        <v>0.79166666666666663</v>
      </c>
      <c r="E590" s="6" t="s">
        <v>22</v>
      </c>
      <c r="F590" s="6" t="s">
        <v>2</v>
      </c>
      <c r="G590" s="18">
        <v>17</v>
      </c>
    </row>
    <row r="591" spans="1:7" x14ac:dyDescent="0.3">
      <c r="A591" s="3">
        <v>45295</v>
      </c>
      <c r="B591" s="4">
        <v>45295</v>
      </c>
      <c r="C591" s="5">
        <v>0.79166666666666663</v>
      </c>
      <c r="D591" s="5">
        <v>0.79166666666666663</v>
      </c>
      <c r="E591" s="6" t="s">
        <v>3</v>
      </c>
      <c r="F591" s="6" t="s">
        <v>15</v>
      </c>
      <c r="G591" s="18">
        <v>18</v>
      </c>
    </row>
    <row r="592" spans="1:7" x14ac:dyDescent="0.3">
      <c r="A592" s="3">
        <v>45295</v>
      </c>
      <c r="B592" s="4">
        <v>45295</v>
      </c>
      <c r="C592" s="5">
        <v>0.79166666666666663</v>
      </c>
      <c r="D592" s="5">
        <v>0.79166666666666663</v>
      </c>
      <c r="E592" s="6" t="s">
        <v>6</v>
      </c>
      <c r="F592" s="6" t="s">
        <v>19</v>
      </c>
      <c r="G592" s="18">
        <v>19</v>
      </c>
    </row>
    <row r="593" spans="1:7" x14ac:dyDescent="0.3">
      <c r="A593" s="3">
        <v>45295</v>
      </c>
      <c r="B593" s="4">
        <v>45295</v>
      </c>
      <c r="C593" s="5">
        <v>0.79166666666666663</v>
      </c>
      <c r="D593" s="5">
        <v>0.79166666666666663</v>
      </c>
      <c r="E593" s="6" t="s">
        <v>8</v>
      </c>
      <c r="F593" s="6" t="s">
        <v>21</v>
      </c>
      <c r="G593" s="18">
        <v>20</v>
      </c>
    </row>
    <row r="594" spans="1:7" x14ac:dyDescent="0.3">
      <c r="A594" s="3">
        <v>45295</v>
      </c>
      <c r="B594" s="4">
        <v>45295</v>
      </c>
      <c r="C594" s="5">
        <v>0.83333333333333337</v>
      </c>
      <c r="D594" s="5">
        <v>0.79166666666666663</v>
      </c>
      <c r="E594" s="6" t="s">
        <v>7</v>
      </c>
      <c r="F594" s="6" t="s">
        <v>9</v>
      </c>
      <c r="G594" s="18">
        <v>21</v>
      </c>
    </row>
    <row r="595" spans="1:7" x14ac:dyDescent="0.3">
      <c r="A595" s="3">
        <v>45295</v>
      </c>
      <c r="B595" s="4">
        <v>45295</v>
      </c>
      <c r="C595" s="5">
        <v>0.83333333333333337</v>
      </c>
      <c r="D595" s="5">
        <v>0.79166666666666663</v>
      </c>
      <c r="E595" s="6" t="s">
        <v>26</v>
      </c>
      <c r="F595" s="6" t="s">
        <v>14</v>
      </c>
      <c r="G595" s="18">
        <v>22</v>
      </c>
    </row>
    <row r="596" spans="1:7" x14ac:dyDescent="0.3">
      <c r="A596" s="3">
        <v>45295</v>
      </c>
      <c r="B596" s="4">
        <v>45295</v>
      </c>
      <c r="C596" s="5">
        <v>0.83333333333333337</v>
      </c>
      <c r="D596" s="5">
        <v>0.79166666666666663</v>
      </c>
      <c r="E596" s="6" t="s">
        <v>4</v>
      </c>
      <c r="F596" s="6" t="s">
        <v>16</v>
      </c>
      <c r="G596" s="18">
        <v>23</v>
      </c>
    </row>
    <row r="597" spans="1:7" x14ac:dyDescent="0.3">
      <c r="A597" s="3">
        <v>45295</v>
      </c>
      <c r="B597" s="4">
        <v>45295</v>
      </c>
      <c r="C597" s="5">
        <v>0.83333333333333337</v>
      </c>
      <c r="D597" s="5">
        <v>0.79166666666666663</v>
      </c>
      <c r="E597" s="6" t="s">
        <v>28</v>
      </c>
      <c r="F597" s="6" t="s">
        <v>25</v>
      </c>
      <c r="G597" s="18">
        <v>24</v>
      </c>
    </row>
    <row r="598" spans="1:7" x14ac:dyDescent="0.3">
      <c r="A598" s="3">
        <v>45295</v>
      </c>
      <c r="B598" s="4">
        <v>45295</v>
      </c>
      <c r="C598" s="5">
        <v>0.875</v>
      </c>
      <c r="D598" s="5">
        <v>0.79166666666666663</v>
      </c>
      <c r="E598" s="6" t="s">
        <v>18</v>
      </c>
      <c r="F598" s="6" t="s">
        <v>1</v>
      </c>
      <c r="G598" s="18">
        <v>25</v>
      </c>
    </row>
    <row r="599" spans="1:7" x14ac:dyDescent="0.3">
      <c r="A599" s="3">
        <v>45295</v>
      </c>
      <c r="B599" s="4">
        <v>45295</v>
      </c>
      <c r="C599" s="5">
        <v>0.91666666666666663</v>
      </c>
      <c r="D599" s="5">
        <v>0.79166666666666663</v>
      </c>
      <c r="E599" s="6" t="s">
        <v>20</v>
      </c>
      <c r="F599" s="6" t="s">
        <v>24</v>
      </c>
      <c r="G599" s="18">
        <v>26</v>
      </c>
    </row>
    <row r="600" spans="1:7" x14ac:dyDescent="0.3">
      <c r="A600" s="3">
        <v>45295</v>
      </c>
      <c r="B600" s="4">
        <v>45295</v>
      </c>
      <c r="C600" s="5">
        <v>0.91666666666666663</v>
      </c>
      <c r="D600" s="5">
        <v>0.79166666666666663</v>
      </c>
      <c r="E600" s="6" t="s">
        <v>12</v>
      </c>
      <c r="F600" s="6" t="s">
        <v>29</v>
      </c>
      <c r="G600" s="18">
        <v>27</v>
      </c>
    </row>
    <row r="601" spans="1:7" x14ac:dyDescent="0.3">
      <c r="A601" s="3">
        <v>45295</v>
      </c>
      <c r="B601" s="4">
        <v>45295</v>
      </c>
      <c r="C601" s="5">
        <v>0.9375</v>
      </c>
      <c r="D601" s="5">
        <v>0.8125</v>
      </c>
      <c r="E601" s="6" t="s">
        <v>10</v>
      </c>
      <c r="F601" s="6" t="s">
        <v>13</v>
      </c>
      <c r="G601" s="18">
        <v>28</v>
      </c>
    </row>
    <row r="602" spans="1:7" x14ac:dyDescent="0.3">
      <c r="A602" s="3">
        <v>45295</v>
      </c>
      <c r="B602" s="4">
        <v>45295</v>
      </c>
      <c r="C602" s="5">
        <v>0.9375</v>
      </c>
      <c r="D602" s="5">
        <v>0.8125</v>
      </c>
      <c r="E602" s="6" t="s">
        <v>31</v>
      </c>
      <c r="F602" s="6" t="s">
        <v>23</v>
      </c>
      <c r="G602" s="18">
        <v>29</v>
      </c>
    </row>
    <row r="603" spans="1:7" x14ac:dyDescent="0.3">
      <c r="A603" s="3">
        <v>45296</v>
      </c>
      <c r="B603" s="4">
        <v>45296</v>
      </c>
      <c r="C603" s="5">
        <v>0.79166666666666663</v>
      </c>
      <c r="D603" s="5">
        <v>0.79166666666666663</v>
      </c>
      <c r="E603" s="6" t="s">
        <v>6</v>
      </c>
      <c r="F603" s="6" t="s">
        <v>17</v>
      </c>
      <c r="G603" s="18">
        <v>30</v>
      </c>
    </row>
    <row r="604" spans="1:7" x14ac:dyDescent="0.3">
      <c r="A604" s="3">
        <v>45296</v>
      </c>
      <c r="B604" s="4">
        <v>45296</v>
      </c>
      <c r="C604" s="5">
        <v>0.79166666666666663</v>
      </c>
      <c r="D604" s="5">
        <v>0.79166666666666663</v>
      </c>
      <c r="E604" s="6" t="s">
        <v>5</v>
      </c>
      <c r="F604" s="6" t="s">
        <v>30</v>
      </c>
      <c r="G604" s="18">
        <v>31</v>
      </c>
    </row>
    <row r="605" spans="1:7" x14ac:dyDescent="0.3">
      <c r="A605" s="3">
        <v>45296</v>
      </c>
      <c r="B605" s="4">
        <v>45296</v>
      </c>
      <c r="C605" s="5">
        <v>0.91666666666666663</v>
      </c>
      <c r="D605" s="5">
        <v>0.79166666666666663</v>
      </c>
      <c r="E605" s="6" t="s">
        <v>31</v>
      </c>
      <c r="F605" s="6" t="s">
        <v>0</v>
      </c>
      <c r="G605" s="18">
        <v>32</v>
      </c>
    </row>
    <row r="606" spans="1:7" x14ac:dyDescent="0.3">
      <c r="A606" s="3">
        <v>45297</v>
      </c>
      <c r="B606" s="4">
        <v>45297</v>
      </c>
      <c r="C606" s="5">
        <v>0.54166666666666663</v>
      </c>
      <c r="D606" s="5">
        <v>0.54166666666666663</v>
      </c>
      <c r="E606" s="6" t="s">
        <v>4</v>
      </c>
      <c r="F606" s="6" t="s">
        <v>21</v>
      </c>
      <c r="G606" s="18">
        <v>33</v>
      </c>
    </row>
    <row r="607" spans="1:7" x14ac:dyDescent="0.3">
      <c r="A607" s="3">
        <v>45297</v>
      </c>
      <c r="B607" s="4">
        <v>45297</v>
      </c>
      <c r="C607" s="5">
        <v>0.66666666666666663</v>
      </c>
      <c r="D607" s="5">
        <v>0.58333333333333337</v>
      </c>
      <c r="E607" s="6" t="s">
        <v>12</v>
      </c>
      <c r="F607" s="6" t="s">
        <v>7</v>
      </c>
      <c r="G607" s="18">
        <v>34</v>
      </c>
    </row>
    <row r="608" spans="1:7" x14ac:dyDescent="0.3">
      <c r="A608" s="3">
        <v>45297</v>
      </c>
      <c r="B608" s="4">
        <v>45297</v>
      </c>
      <c r="C608" s="5">
        <v>0.79166666666666663</v>
      </c>
      <c r="D608" s="5">
        <v>0.79166666666666663</v>
      </c>
      <c r="E608" s="6" t="s">
        <v>26</v>
      </c>
      <c r="F608" s="6" t="s">
        <v>2</v>
      </c>
      <c r="G608" s="18">
        <v>35</v>
      </c>
    </row>
    <row r="609" spans="1:8" x14ac:dyDescent="0.3">
      <c r="A609" s="3">
        <v>45297</v>
      </c>
      <c r="B609" s="4">
        <v>45297</v>
      </c>
      <c r="C609" s="5">
        <v>0.79166666666666663</v>
      </c>
      <c r="D609" s="5">
        <v>0.79166666666666663</v>
      </c>
      <c r="E609" s="6" t="s">
        <v>25</v>
      </c>
      <c r="F609" s="6" t="s">
        <v>5</v>
      </c>
      <c r="G609" s="18">
        <v>36</v>
      </c>
    </row>
    <row r="610" spans="1:8" x14ac:dyDescent="0.3">
      <c r="A610" s="3">
        <v>45297</v>
      </c>
      <c r="B610" s="4">
        <v>45297</v>
      </c>
      <c r="C610" s="5">
        <v>0.79166666666666663</v>
      </c>
      <c r="D610" s="5">
        <v>0.79166666666666663</v>
      </c>
      <c r="E610" s="6" t="s">
        <v>14</v>
      </c>
      <c r="F610" s="6" t="s">
        <v>8</v>
      </c>
      <c r="G610" s="18">
        <v>37</v>
      </c>
    </row>
    <row r="611" spans="1:8" x14ac:dyDescent="0.3">
      <c r="A611" s="3">
        <v>45297</v>
      </c>
      <c r="B611" s="4">
        <v>45297</v>
      </c>
      <c r="C611" s="5">
        <v>0.79166666666666663</v>
      </c>
      <c r="D611" s="5">
        <v>0.79166666666666663</v>
      </c>
      <c r="E611" s="6" t="s">
        <v>19</v>
      </c>
      <c r="F611" s="6" t="s">
        <v>15</v>
      </c>
      <c r="G611" s="18">
        <v>38</v>
      </c>
    </row>
    <row r="612" spans="1:8" x14ac:dyDescent="0.3">
      <c r="A612" s="3">
        <v>45297</v>
      </c>
      <c r="B612" s="4">
        <v>45297</v>
      </c>
      <c r="C612" s="5">
        <v>0.79166666666666663</v>
      </c>
      <c r="D612" s="5">
        <v>0.79166666666666663</v>
      </c>
      <c r="E612" s="6" t="s">
        <v>28</v>
      </c>
      <c r="F612" s="6" t="s">
        <v>17</v>
      </c>
      <c r="G612" s="18">
        <v>39</v>
      </c>
    </row>
    <row r="613" spans="1:8" x14ac:dyDescent="0.3">
      <c r="A613" s="3">
        <v>45297</v>
      </c>
      <c r="B613" s="4">
        <v>45297</v>
      </c>
      <c r="C613" s="5">
        <v>0.79166666666666663</v>
      </c>
      <c r="D613" s="5">
        <v>0.79166666666666663</v>
      </c>
      <c r="E613" s="6" t="s">
        <v>3</v>
      </c>
      <c r="F613" s="6" t="s">
        <v>22</v>
      </c>
      <c r="G613" s="18">
        <v>40</v>
      </c>
    </row>
    <row r="614" spans="1:8" x14ac:dyDescent="0.3">
      <c r="A614" s="3">
        <v>45297</v>
      </c>
      <c r="B614" s="4">
        <v>45297</v>
      </c>
      <c r="C614" s="5">
        <v>0.79166666666666663</v>
      </c>
      <c r="D614" s="5">
        <v>0.66666666666666663</v>
      </c>
      <c r="E614" s="6" t="s">
        <v>27</v>
      </c>
      <c r="F614" s="6" t="s">
        <v>23</v>
      </c>
      <c r="G614" s="18">
        <v>41</v>
      </c>
    </row>
    <row r="615" spans="1:8" x14ac:dyDescent="0.3">
      <c r="A615" s="3">
        <v>45297</v>
      </c>
      <c r="B615" s="4">
        <v>45297</v>
      </c>
      <c r="C615" s="5">
        <v>0.83333333333333337</v>
      </c>
      <c r="D615" s="5">
        <v>0.79166666666666663</v>
      </c>
      <c r="E615" s="6" t="s">
        <v>16</v>
      </c>
      <c r="F615" s="6" t="s">
        <v>9</v>
      </c>
      <c r="G615" s="18">
        <v>42</v>
      </c>
    </row>
    <row r="616" spans="1:8" x14ac:dyDescent="0.3">
      <c r="A616" s="3">
        <v>45297</v>
      </c>
      <c r="B616" s="4">
        <v>45297</v>
      </c>
      <c r="C616" s="5">
        <v>0.91666666666666663</v>
      </c>
      <c r="D616" s="5">
        <v>0.83333333333333337</v>
      </c>
      <c r="E616" s="6" t="s">
        <v>20</v>
      </c>
      <c r="F616" s="6" t="s">
        <v>11</v>
      </c>
      <c r="G616" s="18">
        <v>43</v>
      </c>
    </row>
    <row r="617" spans="1:8" x14ac:dyDescent="0.3">
      <c r="A617" s="3">
        <v>45297</v>
      </c>
      <c r="B617" s="4">
        <v>45297</v>
      </c>
      <c r="C617" s="5">
        <v>0.91666666666666663</v>
      </c>
      <c r="D617" s="5">
        <v>0.79166666666666663</v>
      </c>
      <c r="E617" s="6" t="s">
        <v>18</v>
      </c>
      <c r="F617" s="6" t="s">
        <v>29</v>
      </c>
      <c r="G617" s="18">
        <v>44</v>
      </c>
    </row>
    <row r="618" spans="1:8" x14ac:dyDescent="0.3">
      <c r="A618" s="3">
        <v>45298</v>
      </c>
      <c r="B618" s="4">
        <v>45298</v>
      </c>
      <c r="C618" s="5">
        <v>0.625</v>
      </c>
      <c r="D618" s="5">
        <v>0.58333333333333337</v>
      </c>
      <c r="E618" s="6" t="s">
        <v>4</v>
      </c>
      <c r="F618" s="6" t="s">
        <v>6</v>
      </c>
      <c r="G618" s="18">
        <v>45</v>
      </c>
    </row>
    <row r="619" spans="1:8" x14ac:dyDescent="0.3">
      <c r="A619" s="3">
        <v>45298</v>
      </c>
      <c r="B619" s="4">
        <v>45298</v>
      </c>
      <c r="C619" s="5">
        <v>0.625</v>
      </c>
      <c r="D619" s="5">
        <v>0.625</v>
      </c>
      <c r="E619" s="6" t="s">
        <v>13</v>
      </c>
      <c r="F619" s="6" t="s">
        <v>30</v>
      </c>
      <c r="G619" s="18">
        <v>46</v>
      </c>
    </row>
    <row r="620" spans="1:8" x14ac:dyDescent="0.3">
      <c r="A620" s="3">
        <v>45298</v>
      </c>
      <c r="B620" s="4">
        <v>45298</v>
      </c>
      <c r="C620" s="5">
        <v>0.79166666666666663</v>
      </c>
      <c r="D620" s="5">
        <v>0.70833333333333337</v>
      </c>
      <c r="E620" s="6" t="s">
        <v>31</v>
      </c>
      <c r="F620" s="6" t="s">
        <v>1</v>
      </c>
      <c r="G620" s="18">
        <v>47</v>
      </c>
    </row>
    <row r="621" spans="1:8" x14ac:dyDescent="0.3">
      <c r="A621" s="3">
        <v>45298</v>
      </c>
      <c r="B621" s="4">
        <v>45298</v>
      </c>
      <c r="C621" s="5">
        <v>0.83333333333333337</v>
      </c>
      <c r="D621" s="5">
        <v>0.70833333333333337</v>
      </c>
      <c r="E621" s="6" t="s">
        <v>10</v>
      </c>
      <c r="F621" s="6" t="s">
        <v>0</v>
      </c>
      <c r="G621" s="18">
        <v>48</v>
      </c>
    </row>
    <row r="622" spans="1:8" x14ac:dyDescent="0.3">
      <c r="A622" s="3">
        <v>45299</v>
      </c>
      <c r="B622" s="4">
        <v>45299</v>
      </c>
      <c r="C622" s="5">
        <v>0.79166666666666663</v>
      </c>
      <c r="D622" s="5">
        <v>0.79166666666666663</v>
      </c>
      <c r="E622" s="6" t="s">
        <v>28</v>
      </c>
      <c r="F622" s="6" t="s">
        <v>19</v>
      </c>
      <c r="G622" s="19">
        <v>1</v>
      </c>
      <c r="H622" s="2" t="s">
        <v>54</v>
      </c>
    </row>
    <row r="623" spans="1:8" x14ac:dyDescent="0.3">
      <c r="A623" s="3">
        <v>45299</v>
      </c>
      <c r="B623" s="4">
        <v>45299</v>
      </c>
      <c r="C623" s="5">
        <v>0.79166666666666663</v>
      </c>
      <c r="D623" s="5">
        <v>0.79166666666666663</v>
      </c>
      <c r="E623" s="6" t="s">
        <v>22</v>
      </c>
      <c r="F623" s="6" t="s">
        <v>21</v>
      </c>
      <c r="G623" s="19">
        <v>2</v>
      </c>
    </row>
    <row r="624" spans="1:8" x14ac:dyDescent="0.3">
      <c r="A624" s="3">
        <v>45299</v>
      </c>
      <c r="B624" s="4">
        <v>45299</v>
      </c>
      <c r="C624" s="5">
        <v>0.83333333333333337</v>
      </c>
      <c r="D624" s="5">
        <v>0.79166666666666663</v>
      </c>
      <c r="E624" s="6" t="s">
        <v>9</v>
      </c>
      <c r="F624" s="6" t="s">
        <v>14</v>
      </c>
      <c r="G624" s="19">
        <v>3</v>
      </c>
    </row>
    <row r="625" spans="1:7" x14ac:dyDescent="0.3">
      <c r="A625" s="3">
        <v>45299</v>
      </c>
      <c r="B625" s="4">
        <v>45299</v>
      </c>
      <c r="C625" s="5">
        <v>0.875</v>
      </c>
      <c r="D625" s="5">
        <v>0.79166666666666663</v>
      </c>
      <c r="E625" s="6" t="s">
        <v>2</v>
      </c>
      <c r="F625" s="6" t="s">
        <v>7</v>
      </c>
      <c r="G625" s="19">
        <v>4</v>
      </c>
    </row>
    <row r="626" spans="1:7" x14ac:dyDescent="0.3">
      <c r="A626" s="3">
        <v>45300</v>
      </c>
      <c r="B626" s="4">
        <v>45300</v>
      </c>
      <c r="C626" s="5">
        <v>0.79166666666666663</v>
      </c>
      <c r="D626" s="5">
        <v>0.79166666666666663</v>
      </c>
      <c r="E626" s="6" t="s">
        <v>24</v>
      </c>
      <c r="F626" s="6" t="s">
        <v>3</v>
      </c>
      <c r="G626" s="19">
        <v>5</v>
      </c>
    </row>
    <row r="627" spans="1:7" x14ac:dyDescent="0.3">
      <c r="A627" s="3">
        <v>45300</v>
      </c>
      <c r="B627" s="4">
        <v>45300</v>
      </c>
      <c r="C627" s="5">
        <v>0.79166666666666663</v>
      </c>
      <c r="D627" s="5">
        <v>0.79166666666666663</v>
      </c>
      <c r="E627" s="6" t="s">
        <v>13</v>
      </c>
      <c r="F627" s="6" t="s">
        <v>26</v>
      </c>
      <c r="G627" s="19">
        <v>6</v>
      </c>
    </row>
    <row r="628" spans="1:7" x14ac:dyDescent="0.3">
      <c r="A628" s="3">
        <v>45300</v>
      </c>
      <c r="B628" s="4">
        <v>45300</v>
      </c>
      <c r="C628" s="5">
        <v>0.79166666666666663</v>
      </c>
      <c r="D628" s="5">
        <v>0.79166666666666663</v>
      </c>
      <c r="E628" s="6" t="s">
        <v>23</v>
      </c>
      <c r="F628" s="6" t="s">
        <v>27</v>
      </c>
      <c r="G628" s="19">
        <v>7</v>
      </c>
    </row>
    <row r="629" spans="1:7" x14ac:dyDescent="0.3">
      <c r="A629" s="3">
        <v>45300</v>
      </c>
      <c r="B629" s="4">
        <v>45300</v>
      </c>
      <c r="C629" s="5">
        <v>0.8125</v>
      </c>
      <c r="D629" s="5">
        <v>0.8125</v>
      </c>
      <c r="E629" s="6" t="s">
        <v>28</v>
      </c>
      <c r="F629" s="6" t="s">
        <v>18</v>
      </c>
      <c r="G629" s="19">
        <v>8</v>
      </c>
    </row>
    <row r="630" spans="1:7" x14ac:dyDescent="0.3">
      <c r="A630" s="3">
        <v>45300</v>
      </c>
      <c r="B630" s="4">
        <v>45300</v>
      </c>
      <c r="C630" s="5">
        <v>0.83333333333333337</v>
      </c>
      <c r="D630" s="5">
        <v>0.79166666666666663</v>
      </c>
      <c r="E630" s="6" t="s">
        <v>0</v>
      </c>
      <c r="F630" s="6" t="s">
        <v>16</v>
      </c>
      <c r="G630" s="19">
        <v>9</v>
      </c>
    </row>
    <row r="631" spans="1:7" x14ac:dyDescent="0.3">
      <c r="A631" s="3">
        <v>45300</v>
      </c>
      <c r="B631" s="4">
        <v>45300</v>
      </c>
      <c r="C631" s="5">
        <v>0.83333333333333337</v>
      </c>
      <c r="D631" s="5">
        <v>0.79166666666666663</v>
      </c>
      <c r="E631" s="6" t="s">
        <v>12</v>
      </c>
      <c r="F631" s="6" t="s">
        <v>25</v>
      </c>
      <c r="G631" s="19">
        <v>10</v>
      </c>
    </row>
    <row r="632" spans="1:7" x14ac:dyDescent="0.3">
      <c r="A632" s="3">
        <v>45300</v>
      </c>
      <c r="B632" s="4">
        <v>45300</v>
      </c>
      <c r="C632" s="5">
        <v>0.83333333333333337</v>
      </c>
      <c r="D632" s="5">
        <v>0.79166666666666663</v>
      </c>
      <c r="E632" s="6" t="s">
        <v>8</v>
      </c>
      <c r="F632" s="6" t="s">
        <v>31</v>
      </c>
      <c r="G632" s="19">
        <v>11</v>
      </c>
    </row>
    <row r="633" spans="1:7" x14ac:dyDescent="0.3">
      <c r="A633" s="3">
        <v>45300</v>
      </c>
      <c r="B633" s="4">
        <v>45300</v>
      </c>
      <c r="C633" s="5">
        <v>0.85416666666666663</v>
      </c>
      <c r="D633" s="5">
        <v>0.8125</v>
      </c>
      <c r="E633" s="6" t="s">
        <v>11</v>
      </c>
      <c r="F633" s="6" t="s">
        <v>6</v>
      </c>
      <c r="G633" s="19">
        <v>12</v>
      </c>
    </row>
    <row r="634" spans="1:7" x14ac:dyDescent="0.3">
      <c r="A634" s="3">
        <v>45300</v>
      </c>
      <c r="B634" s="4">
        <v>45300</v>
      </c>
      <c r="C634" s="5">
        <v>0.875</v>
      </c>
      <c r="D634" s="5">
        <v>0.79166666666666663</v>
      </c>
      <c r="E634" s="6" t="s">
        <v>2</v>
      </c>
      <c r="F634" s="6" t="s">
        <v>1</v>
      </c>
      <c r="G634" s="19">
        <v>13</v>
      </c>
    </row>
    <row r="635" spans="1:7" x14ac:dyDescent="0.3">
      <c r="A635" s="3">
        <v>45300</v>
      </c>
      <c r="B635" s="4">
        <v>45300</v>
      </c>
      <c r="C635" s="5">
        <v>0.875</v>
      </c>
      <c r="D635" s="5">
        <v>0.79166666666666663</v>
      </c>
      <c r="E635" s="6" t="s">
        <v>20</v>
      </c>
      <c r="F635" s="6" t="s">
        <v>4</v>
      </c>
      <c r="G635" s="19">
        <v>14</v>
      </c>
    </row>
    <row r="636" spans="1:7" x14ac:dyDescent="0.3">
      <c r="A636" s="3">
        <v>45301</v>
      </c>
      <c r="B636" s="4">
        <v>45301</v>
      </c>
      <c r="C636" s="5">
        <v>0.79166666666666663</v>
      </c>
      <c r="D636" s="5">
        <v>0.79166666666666663</v>
      </c>
      <c r="E636" s="6" t="s">
        <v>15</v>
      </c>
      <c r="F636" s="6" t="s">
        <v>21</v>
      </c>
      <c r="G636" s="19">
        <v>15</v>
      </c>
    </row>
    <row r="637" spans="1:7" x14ac:dyDescent="0.3">
      <c r="A637" s="3">
        <v>45301</v>
      </c>
      <c r="B637" s="4">
        <v>45301</v>
      </c>
      <c r="C637" s="5">
        <v>0.8125</v>
      </c>
      <c r="D637" s="5">
        <v>0.77083333333333337</v>
      </c>
      <c r="E637" s="6" t="s">
        <v>14</v>
      </c>
      <c r="F637" s="6" t="s">
        <v>9</v>
      </c>
      <c r="G637" s="19">
        <v>16</v>
      </c>
    </row>
    <row r="638" spans="1:7" x14ac:dyDescent="0.3">
      <c r="A638" s="3">
        <v>45301</v>
      </c>
      <c r="B638" s="4">
        <v>45301</v>
      </c>
      <c r="C638" s="5">
        <v>0.91666666666666663</v>
      </c>
      <c r="D638" s="5">
        <v>0.83333333333333337</v>
      </c>
      <c r="E638" s="6" t="s">
        <v>29</v>
      </c>
      <c r="F638" s="6" t="s">
        <v>7</v>
      </c>
      <c r="G638" s="19">
        <v>17</v>
      </c>
    </row>
    <row r="639" spans="1:7" x14ac:dyDescent="0.3">
      <c r="A639" s="3">
        <v>45302</v>
      </c>
      <c r="B639" s="4">
        <v>45302</v>
      </c>
      <c r="C639" s="5">
        <v>0.79166666666666663</v>
      </c>
      <c r="D639" s="5">
        <v>0.79166666666666663</v>
      </c>
      <c r="E639" s="6" t="s">
        <v>20</v>
      </c>
      <c r="F639" s="6" t="s">
        <v>3</v>
      </c>
      <c r="G639" s="19">
        <v>18</v>
      </c>
    </row>
    <row r="640" spans="1:7" x14ac:dyDescent="0.3">
      <c r="A640" s="3">
        <v>45302</v>
      </c>
      <c r="B640" s="4">
        <v>45302</v>
      </c>
      <c r="C640" s="5">
        <v>0.79166666666666663</v>
      </c>
      <c r="D640" s="5">
        <v>0.79166666666666663</v>
      </c>
      <c r="E640" s="6" t="s">
        <v>0</v>
      </c>
      <c r="F640" s="6" t="s">
        <v>5</v>
      </c>
      <c r="G640" s="19">
        <v>19</v>
      </c>
    </row>
    <row r="641" spans="1:7" x14ac:dyDescent="0.3">
      <c r="A641" s="3">
        <v>45302</v>
      </c>
      <c r="B641" s="4">
        <v>45302</v>
      </c>
      <c r="C641" s="5">
        <v>0.79166666666666663</v>
      </c>
      <c r="D641" s="5">
        <v>0.79166666666666663</v>
      </c>
      <c r="E641" s="6" t="s">
        <v>11</v>
      </c>
      <c r="F641" s="6" t="s">
        <v>10</v>
      </c>
      <c r="G641" s="19">
        <v>20</v>
      </c>
    </row>
    <row r="642" spans="1:7" x14ac:dyDescent="0.3">
      <c r="A642" s="3">
        <v>45302</v>
      </c>
      <c r="B642" s="4">
        <v>45302</v>
      </c>
      <c r="C642" s="5">
        <v>0.79166666666666663</v>
      </c>
      <c r="D642" s="5">
        <v>0.79166666666666663</v>
      </c>
      <c r="E642" s="6" t="s">
        <v>13</v>
      </c>
      <c r="F642" s="6" t="s">
        <v>12</v>
      </c>
      <c r="G642" s="19">
        <v>21</v>
      </c>
    </row>
    <row r="643" spans="1:7" x14ac:dyDescent="0.3">
      <c r="A643" s="3">
        <v>45302</v>
      </c>
      <c r="B643" s="4">
        <v>45302</v>
      </c>
      <c r="C643" s="5">
        <v>0.79166666666666663</v>
      </c>
      <c r="D643" s="5">
        <v>0.79166666666666663</v>
      </c>
      <c r="E643" s="6" t="s">
        <v>23</v>
      </c>
      <c r="F643" s="6" t="s">
        <v>15</v>
      </c>
      <c r="G643" s="19">
        <v>22</v>
      </c>
    </row>
    <row r="644" spans="1:7" x14ac:dyDescent="0.3">
      <c r="A644" s="3">
        <v>45302</v>
      </c>
      <c r="B644" s="4">
        <v>45302</v>
      </c>
      <c r="C644" s="5">
        <v>0.79166666666666663</v>
      </c>
      <c r="D644" s="5">
        <v>0.79166666666666663</v>
      </c>
      <c r="E644" s="6" t="s">
        <v>28</v>
      </c>
      <c r="F644" s="6" t="s">
        <v>22</v>
      </c>
      <c r="G644" s="19">
        <v>23</v>
      </c>
    </row>
    <row r="645" spans="1:7" x14ac:dyDescent="0.3">
      <c r="A645" s="3">
        <v>45302</v>
      </c>
      <c r="B645" s="4">
        <v>45302</v>
      </c>
      <c r="C645" s="5">
        <v>0.79166666666666663</v>
      </c>
      <c r="D645" s="5">
        <v>0.79166666666666663</v>
      </c>
      <c r="E645" s="6" t="s">
        <v>17</v>
      </c>
      <c r="F645" s="6" t="s">
        <v>26</v>
      </c>
      <c r="G645" s="19">
        <v>24</v>
      </c>
    </row>
    <row r="646" spans="1:7" x14ac:dyDescent="0.3">
      <c r="A646" s="3">
        <v>45302</v>
      </c>
      <c r="B646" s="4">
        <v>45302</v>
      </c>
      <c r="C646" s="5">
        <v>0.79166666666666663</v>
      </c>
      <c r="D646" s="5">
        <v>0.79166666666666663</v>
      </c>
      <c r="E646" s="6" t="s">
        <v>24</v>
      </c>
      <c r="F646" s="6" t="s">
        <v>30</v>
      </c>
      <c r="G646" s="19">
        <v>25</v>
      </c>
    </row>
    <row r="647" spans="1:7" x14ac:dyDescent="0.3">
      <c r="A647" s="3">
        <v>45302</v>
      </c>
      <c r="B647" s="4">
        <v>45302</v>
      </c>
      <c r="C647" s="5">
        <v>0.8125</v>
      </c>
      <c r="D647" s="5">
        <v>0.8125</v>
      </c>
      <c r="E647" s="6" t="s">
        <v>27</v>
      </c>
      <c r="F647" s="6" t="s">
        <v>18</v>
      </c>
      <c r="G647" s="19">
        <v>26</v>
      </c>
    </row>
    <row r="648" spans="1:7" x14ac:dyDescent="0.3">
      <c r="A648" s="3">
        <v>45302</v>
      </c>
      <c r="B648" s="4">
        <v>45302</v>
      </c>
      <c r="C648" s="5">
        <v>0.83333333333333337</v>
      </c>
      <c r="D648" s="5">
        <v>0.79166666666666663</v>
      </c>
      <c r="E648" s="6" t="s">
        <v>19</v>
      </c>
      <c r="F648" s="6" t="s">
        <v>25</v>
      </c>
      <c r="G648" s="19">
        <v>27</v>
      </c>
    </row>
    <row r="649" spans="1:7" x14ac:dyDescent="0.3">
      <c r="A649" s="3">
        <v>45302</v>
      </c>
      <c r="B649" s="4">
        <v>45302</v>
      </c>
      <c r="C649" s="5">
        <v>0.83333333333333337</v>
      </c>
      <c r="D649" s="5">
        <v>0.79166666666666663</v>
      </c>
      <c r="E649" s="6" t="s">
        <v>6</v>
      </c>
      <c r="F649" s="6" t="s">
        <v>31</v>
      </c>
      <c r="G649" s="19">
        <v>28</v>
      </c>
    </row>
    <row r="650" spans="1:7" x14ac:dyDescent="0.3">
      <c r="A650" s="3">
        <v>45302</v>
      </c>
      <c r="B650" s="4">
        <v>45302</v>
      </c>
      <c r="C650" s="5">
        <v>0.875</v>
      </c>
      <c r="D650" s="5">
        <v>0.79166666666666663</v>
      </c>
      <c r="E650" s="6" t="s">
        <v>4</v>
      </c>
      <c r="F650" s="6" t="s">
        <v>1</v>
      </c>
      <c r="G650" s="19">
        <v>29</v>
      </c>
    </row>
    <row r="651" spans="1:7" x14ac:dyDescent="0.3">
      <c r="A651" s="3">
        <v>45302</v>
      </c>
      <c r="B651" s="4">
        <v>45302</v>
      </c>
      <c r="C651" s="5">
        <v>0.91666666666666663</v>
      </c>
      <c r="D651" s="5">
        <v>0.79166666666666663</v>
      </c>
      <c r="E651" s="6" t="s">
        <v>2</v>
      </c>
      <c r="F651" s="6" t="s">
        <v>29</v>
      </c>
      <c r="G651" s="19">
        <v>30</v>
      </c>
    </row>
    <row r="652" spans="1:7" x14ac:dyDescent="0.3">
      <c r="A652" s="3">
        <v>45303</v>
      </c>
      <c r="B652" s="4">
        <v>45303</v>
      </c>
      <c r="C652" s="5">
        <v>0.83333333333333337</v>
      </c>
      <c r="D652" s="5">
        <v>0.79166666666666663</v>
      </c>
      <c r="E652" s="6" t="s">
        <v>16</v>
      </c>
      <c r="F652" s="6" t="s">
        <v>9</v>
      </c>
      <c r="G652" s="19">
        <v>31</v>
      </c>
    </row>
    <row r="653" spans="1:7" x14ac:dyDescent="0.3">
      <c r="A653" s="3">
        <v>45303</v>
      </c>
      <c r="B653" s="4">
        <v>45303</v>
      </c>
      <c r="C653" s="5">
        <v>0.83333333333333337</v>
      </c>
      <c r="D653" s="5">
        <v>0.79166666666666663</v>
      </c>
      <c r="E653" s="6" t="s">
        <v>21</v>
      </c>
      <c r="F653" s="6" t="s">
        <v>14</v>
      </c>
      <c r="G653" s="19">
        <v>32</v>
      </c>
    </row>
    <row r="654" spans="1:7" x14ac:dyDescent="0.3">
      <c r="A654" s="3">
        <v>45304</v>
      </c>
      <c r="B654" s="4">
        <v>45304</v>
      </c>
      <c r="C654" s="5">
        <v>0.54166666666666663</v>
      </c>
      <c r="D654" s="5">
        <v>0.54166666666666663</v>
      </c>
      <c r="E654" s="6" t="s">
        <v>19</v>
      </c>
      <c r="F654" s="6" t="s">
        <v>30</v>
      </c>
      <c r="G654" s="19">
        <v>33</v>
      </c>
    </row>
    <row r="655" spans="1:7" x14ac:dyDescent="0.3">
      <c r="A655" s="3">
        <v>45304</v>
      </c>
      <c r="B655" s="4">
        <v>45304</v>
      </c>
      <c r="C655" s="5">
        <v>0.66666666666666663</v>
      </c>
      <c r="D655" s="5">
        <v>0.66666666666666663</v>
      </c>
      <c r="E655" s="6" t="s">
        <v>28</v>
      </c>
      <c r="F655" s="6" t="s">
        <v>3</v>
      </c>
      <c r="G655" s="19">
        <v>34</v>
      </c>
    </row>
    <row r="656" spans="1:7" x14ac:dyDescent="0.3">
      <c r="A656" s="3">
        <v>45304</v>
      </c>
      <c r="B656" s="4">
        <v>45304</v>
      </c>
      <c r="C656" s="5">
        <v>0.66666666666666663</v>
      </c>
      <c r="D656" s="5">
        <v>0.66666666666666663</v>
      </c>
      <c r="E656" s="6" t="s">
        <v>23</v>
      </c>
      <c r="F656" s="6" t="s">
        <v>20</v>
      </c>
      <c r="G656" s="19">
        <v>35</v>
      </c>
    </row>
    <row r="657" spans="1:8" x14ac:dyDescent="0.3">
      <c r="A657" s="3">
        <v>45304</v>
      </c>
      <c r="B657" s="4">
        <v>45304</v>
      </c>
      <c r="C657" s="5">
        <v>0.75</v>
      </c>
      <c r="D657" s="5">
        <v>0.75</v>
      </c>
      <c r="E657" s="6" t="s">
        <v>17</v>
      </c>
      <c r="F657" s="6" t="s">
        <v>12</v>
      </c>
      <c r="G657" s="19">
        <v>36</v>
      </c>
    </row>
    <row r="658" spans="1:8" x14ac:dyDescent="0.3">
      <c r="A658" s="3">
        <v>45304</v>
      </c>
      <c r="B658" s="4">
        <v>45304</v>
      </c>
      <c r="C658" s="5">
        <v>0.79166666666666663</v>
      </c>
      <c r="D658" s="5">
        <v>0.79166666666666663</v>
      </c>
      <c r="E658" s="6" t="s">
        <v>22</v>
      </c>
      <c r="F658" s="6" t="s">
        <v>5</v>
      </c>
      <c r="G658" s="19">
        <v>37</v>
      </c>
    </row>
    <row r="659" spans="1:8" x14ac:dyDescent="0.3">
      <c r="A659" s="3">
        <v>45304</v>
      </c>
      <c r="B659" s="4">
        <v>45304</v>
      </c>
      <c r="C659" s="5">
        <v>0.79166666666666663</v>
      </c>
      <c r="D659" s="5">
        <v>0.79166666666666663</v>
      </c>
      <c r="E659" s="6" t="s">
        <v>24</v>
      </c>
      <c r="F659" s="6" t="s">
        <v>8</v>
      </c>
      <c r="G659" s="19">
        <v>38</v>
      </c>
    </row>
    <row r="660" spans="1:8" x14ac:dyDescent="0.3">
      <c r="A660" s="3">
        <v>45304</v>
      </c>
      <c r="B660" s="4">
        <v>45304</v>
      </c>
      <c r="C660" s="5">
        <v>0.79166666666666663</v>
      </c>
      <c r="D660" s="5">
        <v>0.79166666666666663</v>
      </c>
      <c r="E660" s="6" t="s">
        <v>13</v>
      </c>
      <c r="F660" s="6" t="s">
        <v>10</v>
      </c>
      <c r="G660" s="19">
        <v>39</v>
      </c>
    </row>
    <row r="661" spans="1:8" x14ac:dyDescent="0.3">
      <c r="A661" s="3">
        <v>45304</v>
      </c>
      <c r="B661" s="4">
        <v>45304</v>
      </c>
      <c r="C661" s="5">
        <v>0.79166666666666663</v>
      </c>
      <c r="D661" s="5">
        <v>0.79166666666666663</v>
      </c>
      <c r="E661" s="6" t="s">
        <v>11</v>
      </c>
      <c r="F661" s="6" t="s">
        <v>15</v>
      </c>
      <c r="G661" s="19">
        <v>40</v>
      </c>
    </row>
    <row r="662" spans="1:8" x14ac:dyDescent="0.3">
      <c r="A662" s="3">
        <v>45304</v>
      </c>
      <c r="B662" s="4">
        <v>45304</v>
      </c>
      <c r="C662" s="5">
        <v>0.79166666666666663</v>
      </c>
      <c r="D662" s="5">
        <v>0.79166666666666663</v>
      </c>
      <c r="E662" s="6" t="s">
        <v>0</v>
      </c>
      <c r="F662" s="6" t="s">
        <v>26</v>
      </c>
      <c r="G662" s="19">
        <v>41</v>
      </c>
    </row>
    <row r="663" spans="1:8" x14ac:dyDescent="0.3">
      <c r="A663" s="3">
        <v>45304</v>
      </c>
      <c r="B663" s="4">
        <v>45304</v>
      </c>
      <c r="C663" s="5">
        <v>0.79166666666666663</v>
      </c>
      <c r="D663" s="5">
        <v>0.79166666666666663</v>
      </c>
      <c r="E663" s="6" t="s">
        <v>7</v>
      </c>
      <c r="F663" s="6" t="s">
        <v>27</v>
      </c>
      <c r="G663" s="19">
        <v>42</v>
      </c>
    </row>
    <row r="664" spans="1:8" x14ac:dyDescent="0.3">
      <c r="A664" s="3">
        <v>45304</v>
      </c>
      <c r="B664" s="4">
        <v>45304</v>
      </c>
      <c r="C664" s="5">
        <v>0.79166666666666663</v>
      </c>
      <c r="D664" s="5">
        <v>0.75</v>
      </c>
      <c r="E664" s="6" t="s">
        <v>21</v>
      </c>
      <c r="F664" s="6" t="s">
        <v>31</v>
      </c>
      <c r="G664" s="19">
        <v>43</v>
      </c>
    </row>
    <row r="665" spans="1:8" x14ac:dyDescent="0.3">
      <c r="A665" s="3">
        <v>45304</v>
      </c>
      <c r="B665" s="4">
        <v>45304</v>
      </c>
      <c r="C665" s="5">
        <v>0.83333333333333337</v>
      </c>
      <c r="D665" s="5">
        <v>0.79166666666666663</v>
      </c>
      <c r="E665" s="6" t="s">
        <v>9</v>
      </c>
      <c r="F665" s="6" t="s">
        <v>6</v>
      </c>
      <c r="G665" s="19">
        <v>44</v>
      </c>
    </row>
    <row r="666" spans="1:8" x14ac:dyDescent="0.3">
      <c r="A666" s="3">
        <v>45304</v>
      </c>
      <c r="B666" s="4">
        <v>45304</v>
      </c>
      <c r="C666" s="5">
        <v>0.83333333333333337</v>
      </c>
      <c r="D666" s="5">
        <v>0.79166666666666663</v>
      </c>
      <c r="E666" s="6" t="s">
        <v>1</v>
      </c>
      <c r="F666" s="6" t="s">
        <v>14</v>
      </c>
      <c r="G666" s="19">
        <v>45</v>
      </c>
    </row>
    <row r="667" spans="1:8" x14ac:dyDescent="0.3">
      <c r="A667" s="3">
        <v>45304</v>
      </c>
      <c r="B667" s="4">
        <v>45304</v>
      </c>
      <c r="C667" s="5">
        <v>0.83333333333333337</v>
      </c>
      <c r="D667" s="5">
        <v>0.79166666666666663</v>
      </c>
      <c r="E667" s="6" t="s">
        <v>18</v>
      </c>
      <c r="F667" s="6" t="s">
        <v>16</v>
      </c>
      <c r="G667" s="19">
        <v>46</v>
      </c>
    </row>
    <row r="668" spans="1:8" x14ac:dyDescent="0.3">
      <c r="A668" s="3">
        <v>45304</v>
      </c>
      <c r="B668" s="4">
        <v>45304</v>
      </c>
      <c r="C668" s="5">
        <v>0.83333333333333337</v>
      </c>
      <c r="D668" s="5">
        <v>0.79166666666666663</v>
      </c>
      <c r="E668" s="6" t="s">
        <v>2</v>
      </c>
      <c r="F668" s="6" t="s">
        <v>25</v>
      </c>
      <c r="G668" s="19">
        <v>47</v>
      </c>
    </row>
    <row r="669" spans="1:8" x14ac:dyDescent="0.3">
      <c r="A669" s="3">
        <v>45304</v>
      </c>
      <c r="B669" s="4">
        <v>45304</v>
      </c>
      <c r="C669" s="5">
        <v>0.91666666666666663</v>
      </c>
      <c r="D669" s="5">
        <v>0.79166666666666663</v>
      </c>
      <c r="E669" s="6" t="s">
        <v>4</v>
      </c>
      <c r="F669" s="6" t="s">
        <v>29</v>
      </c>
      <c r="G669" s="19">
        <v>48</v>
      </c>
    </row>
    <row r="670" spans="1:8" x14ac:dyDescent="0.3">
      <c r="A670" s="3">
        <v>45305</v>
      </c>
      <c r="B670" s="4">
        <v>45305</v>
      </c>
      <c r="C670" s="5">
        <v>0.54166666666666663</v>
      </c>
      <c r="D670" s="5">
        <v>0.54166666666666663</v>
      </c>
      <c r="E670" s="6" t="s">
        <v>30</v>
      </c>
      <c r="F670" s="6" t="s">
        <v>19</v>
      </c>
      <c r="G670" s="19">
        <v>49</v>
      </c>
    </row>
    <row r="671" spans="1:8" x14ac:dyDescent="0.3">
      <c r="A671" s="3">
        <v>45305</v>
      </c>
      <c r="B671" s="4">
        <v>45305</v>
      </c>
      <c r="C671" s="5">
        <v>0.79166666666666663</v>
      </c>
      <c r="D671" s="5">
        <v>0.79166666666666663</v>
      </c>
      <c r="E671" s="6" t="s">
        <v>10</v>
      </c>
      <c r="F671" s="6" t="s">
        <v>27</v>
      </c>
      <c r="G671" s="19">
        <v>50</v>
      </c>
    </row>
    <row r="672" spans="1:8" x14ac:dyDescent="0.3">
      <c r="A672" s="3">
        <v>45306</v>
      </c>
      <c r="B672" s="4">
        <v>45306</v>
      </c>
      <c r="C672" s="5">
        <v>0.54166666666666663</v>
      </c>
      <c r="D672" s="5">
        <v>0.54166666666666663</v>
      </c>
      <c r="E672" s="6" t="s">
        <v>17</v>
      </c>
      <c r="F672" s="6" t="s">
        <v>2</v>
      </c>
      <c r="G672" s="20">
        <v>1</v>
      </c>
      <c r="H672" s="2" t="s">
        <v>56</v>
      </c>
    </row>
    <row r="673" spans="1:7" x14ac:dyDescent="0.3">
      <c r="A673" s="3">
        <v>45306</v>
      </c>
      <c r="B673" s="4">
        <v>45306</v>
      </c>
      <c r="C673" s="5">
        <v>0.54166666666666663</v>
      </c>
      <c r="D673" s="5">
        <v>0.54166666666666663</v>
      </c>
      <c r="E673" s="6" t="s">
        <v>23</v>
      </c>
      <c r="F673" s="6" t="s">
        <v>3</v>
      </c>
      <c r="G673" s="20">
        <v>2</v>
      </c>
    </row>
    <row r="674" spans="1:7" x14ac:dyDescent="0.3">
      <c r="A674" s="3">
        <v>45306</v>
      </c>
      <c r="B674" s="4">
        <v>45306</v>
      </c>
      <c r="C674" s="5">
        <v>0.54166666666666663</v>
      </c>
      <c r="D674" s="5">
        <v>0.54166666666666663</v>
      </c>
      <c r="E674" s="6" t="s">
        <v>28</v>
      </c>
      <c r="F674" s="6" t="s">
        <v>8</v>
      </c>
      <c r="G674" s="20">
        <v>3</v>
      </c>
    </row>
    <row r="675" spans="1:7" x14ac:dyDescent="0.3">
      <c r="A675" s="3">
        <v>45306</v>
      </c>
      <c r="B675" s="4">
        <v>45306</v>
      </c>
      <c r="C675" s="5">
        <v>0.54166666666666663</v>
      </c>
      <c r="D675" s="5">
        <v>0.54166666666666663</v>
      </c>
      <c r="E675" s="6" t="s">
        <v>0</v>
      </c>
      <c r="F675" s="6" t="s">
        <v>12</v>
      </c>
      <c r="G675" s="20">
        <v>4</v>
      </c>
    </row>
    <row r="676" spans="1:7" x14ac:dyDescent="0.3">
      <c r="A676" s="3">
        <v>45306</v>
      </c>
      <c r="B676" s="4">
        <v>45306</v>
      </c>
      <c r="C676" s="5">
        <v>0.625</v>
      </c>
      <c r="D676" s="5">
        <v>0.625</v>
      </c>
      <c r="E676" s="6" t="s">
        <v>13</v>
      </c>
      <c r="F676" s="6" t="s">
        <v>5</v>
      </c>
      <c r="G676" s="20">
        <v>5</v>
      </c>
    </row>
    <row r="677" spans="1:7" x14ac:dyDescent="0.3">
      <c r="A677" s="3">
        <v>45306</v>
      </c>
      <c r="B677" s="4">
        <v>45306</v>
      </c>
      <c r="C677" s="5">
        <v>0.75</v>
      </c>
      <c r="D677" s="5">
        <v>0.70833333333333337</v>
      </c>
      <c r="E677" s="6" t="s">
        <v>18</v>
      </c>
      <c r="F677" s="6" t="s">
        <v>14</v>
      </c>
      <c r="G677" s="20">
        <v>6</v>
      </c>
    </row>
    <row r="678" spans="1:7" x14ac:dyDescent="0.3">
      <c r="A678" s="3">
        <v>45306</v>
      </c>
      <c r="B678" s="4">
        <v>45306</v>
      </c>
      <c r="C678" s="5">
        <v>0.75</v>
      </c>
      <c r="D678" s="5">
        <v>0.75</v>
      </c>
      <c r="E678" s="6" t="s">
        <v>24</v>
      </c>
      <c r="F678" s="6" t="s">
        <v>22</v>
      </c>
      <c r="G678" s="20">
        <v>7</v>
      </c>
    </row>
    <row r="679" spans="1:7" x14ac:dyDescent="0.3">
      <c r="A679" s="3">
        <v>45306</v>
      </c>
      <c r="B679" s="4">
        <v>45306</v>
      </c>
      <c r="C679" s="5">
        <v>0.79166666666666663</v>
      </c>
      <c r="D679" s="5">
        <v>0.79166666666666663</v>
      </c>
      <c r="E679" s="6" t="s">
        <v>7</v>
      </c>
      <c r="F679" s="6" t="s">
        <v>15</v>
      </c>
      <c r="G679" s="20">
        <v>8</v>
      </c>
    </row>
    <row r="680" spans="1:7" x14ac:dyDescent="0.3">
      <c r="A680" s="3">
        <v>45306</v>
      </c>
      <c r="B680" s="4">
        <v>45306</v>
      </c>
      <c r="C680" s="5">
        <v>0.83333333333333337</v>
      </c>
      <c r="D680" s="5">
        <v>0.79166666666666663</v>
      </c>
      <c r="E680" s="6" t="s">
        <v>21</v>
      </c>
      <c r="F680" s="6" t="s">
        <v>25</v>
      </c>
      <c r="G680" s="20">
        <v>9</v>
      </c>
    </row>
    <row r="681" spans="1:7" x14ac:dyDescent="0.3">
      <c r="A681" s="3">
        <v>45306</v>
      </c>
      <c r="B681" s="4">
        <v>45306</v>
      </c>
      <c r="C681" s="5">
        <v>0.91666666666666663</v>
      </c>
      <c r="D681" s="5">
        <v>0.79166666666666663</v>
      </c>
      <c r="E681" s="6" t="s">
        <v>16</v>
      </c>
      <c r="F681" s="6" t="s">
        <v>29</v>
      </c>
      <c r="G681" s="20">
        <v>10</v>
      </c>
    </row>
    <row r="682" spans="1:7" x14ac:dyDescent="0.3">
      <c r="A682" s="3">
        <v>45307</v>
      </c>
      <c r="B682" s="4">
        <v>45307</v>
      </c>
      <c r="C682" s="5">
        <v>0.79166666666666663</v>
      </c>
      <c r="D682" s="5">
        <v>0.79166666666666663</v>
      </c>
      <c r="E682" s="6" t="s">
        <v>24</v>
      </c>
      <c r="F682" s="6" t="s">
        <v>19</v>
      </c>
      <c r="G682" s="20">
        <v>11</v>
      </c>
    </row>
    <row r="683" spans="1:7" x14ac:dyDescent="0.3">
      <c r="A683" s="3">
        <v>45307</v>
      </c>
      <c r="B683" s="4">
        <v>45307</v>
      </c>
      <c r="C683" s="5">
        <v>0.79166666666666663</v>
      </c>
      <c r="D683" s="5">
        <v>0.79166666666666663</v>
      </c>
      <c r="E683" s="6" t="s">
        <v>7</v>
      </c>
      <c r="F683" s="6" t="s">
        <v>20</v>
      </c>
      <c r="G683" s="20">
        <v>12</v>
      </c>
    </row>
    <row r="684" spans="1:7" x14ac:dyDescent="0.3">
      <c r="A684" s="3">
        <v>45307</v>
      </c>
      <c r="B684" s="4">
        <v>45307</v>
      </c>
      <c r="C684" s="5">
        <v>0.79166666666666663</v>
      </c>
      <c r="D684" s="5">
        <v>0.79166666666666663</v>
      </c>
      <c r="E684" s="6" t="s">
        <v>0</v>
      </c>
      <c r="F684" s="6" t="s">
        <v>30</v>
      </c>
      <c r="G684" s="20">
        <v>13</v>
      </c>
    </row>
    <row r="685" spans="1:7" x14ac:dyDescent="0.3">
      <c r="A685" s="3">
        <v>45307</v>
      </c>
      <c r="B685" s="4">
        <v>45307</v>
      </c>
      <c r="C685" s="5">
        <v>0.83333333333333337</v>
      </c>
      <c r="D685" s="5">
        <v>0.79166666666666663</v>
      </c>
      <c r="E685" s="6" t="s">
        <v>13</v>
      </c>
      <c r="F685" s="6" t="s">
        <v>9</v>
      </c>
      <c r="G685" s="20">
        <v>14</v>
      </c>
    </row>
    <row r="686" spans="1:7" x14ac:dyDescent="0.3">
      <c r="A686" s="3">
        <v>45307</v>
      </c>
      <c r="B686" s="4">
        <v>45307</v>
      </c>
      <c r="C686" s="5">
        <v>0.83333333333333337</v>
      </c>
      <c r="D686" s="5">
        <v>0.79166666666666663</v>
      </c>
      <c r="E686" s="6" t="s">
        <v>18</v>
      </c>
      <c r="F686" s="6" t="s">
        <v>31</v>
      </c>
      <c r="G686" s="20">
        <v>15</v>
      </c>
    </row>
    <row r="687" spans="1:7" x14ac:dyDescent="0.3">
      <c r="A687" s="3">
        <v>45307</v>
      </c>
      <c r="B687" s="4">
        <v>45307</v>
      </c>
      <c r="C687" s="5">
        <v>0.85416666666666663</v>
      </c>
      <c r="D687" s="5">
        <v>0.8125</v>
      </c>
      <c r="E687" s="6" t="s">
        <v>23</v>
      </c>
      <c r="F687" s="6" t="s">
        <v>6</v>
      </c>
      <c r="G687" s="20">
        <v>16</v>
      </c>
    </row>
    <row r="688" spans="1:7" x14ac:dyDescent="0.3">
      <c r="A688" s="3">
        <v>45307</v>
      </c>
      <c r="B688" s="4">
        <v>45307</v>
      </c>
      <c r="C688" s="5">
        <v>0.875</v>
      </c>
      <c r="D688" s="5">
        <v>0.79166666666666663</v>
      </c>
      <c r="E688" s="6" t="s">
        <v>1</v>
      </c>
      <c r="F688" s="6" t="s">
        <v>4</v>
      </c>
      <c r="G688" s="20">
        <v>17</v>
      </c>
    </row>
    <row r="689" spans="1:7" x14ac:dyDescent="0.3">
      <c r="A689" s="3">
        <v>45307</v>
      </c>
      <c r="B689" s="4">
        <v>45307</v>
      </c>
      <c r="C689" s="5">
        <v>0.875</v>
      </c>
      <c r="D689" s="5">
        <v>0.79166666666666663</v>
      </c>
      <c r="E689" s="6" t="s">
        <v>27</v>
      </c>
      <c r="F689" s="6" t="s">
        <v>11</v>
      </c>
      <c r="G689" s="20">
        <v>18</v>
      </c>
    </row>
    <row r="690" spans="1:7" x14ac:dyDescent="0.3">
      <c r="A690" s="3">
        <v>45308</v>
      </c>
      <c r="B690" s="4">
        <v>45308</v>
      </c>
      <c r="C690" s="5">
        <v>0.79166666666666663</v>
      </c>
      <c r="D690" s="5">
        <v>0.79166666666666663</v>
      </c>
      <c r="E690" s="6" t="s">
        <v>10</v>
      </c>
      <c r="F690" s="6" t="s">
        <v>12</v>
      </c>
      <c r="G690" s="20">
        <v>19</v>
      </c>
    </row>
    <row r="691" spans="1:7" x14ac:dyDescent="0.3">
      <c r="A691" s="3">
        <v>45308</v>
      </c>
      <c r="B691" s="4">
        <v>45308</v>
      </c>
      <c r="C691" s="5">
        <v>0.79166666666666663</v>
      </c>
      <c r="D691" s="5">
        <v>0.79166666666666663</v>
      </c>
      <c r="E691" s="6" t="s">
        <v>15</v>
      </c>
      <c r="F691" s="6" t="s">
        <v>17</v>
      </c>
      <c r="G691" s="20">
        <v>20</v>
      </c>
    </row>
    <row r="692" spans="1:7" x14ac:dyDescent="0.3">
      <c r="A692" s="3">
        <v>45308</v>
      </c>
      <c r="B692" s="4">
        <v>45308</v>
      </c>
      <c r="C692" s="5">
        <v>0.8125</v>
      </c>
      <c r="D692" s="5">
        <v>0.8125</v>
      </c>
      <c r="E692" s="6" t="s">
        <v>6</v>
      </c>
      <c r="F692" s="6" t="s">
        <v>3</v>
      </c>
      <c r="G692" s="20">
        <v>21</v>
      </c>
    </row>
    <row r="693" spans="1:7" x14ac:dyDescent="0.3">
      <c r="A693" s="3">
        <v>45309</v>
      </c>
      <c r="B693" s="4">
        <v>45309</v>
      </c>
      <c r="C693" s="5">
        <v>0.79166666666666663</v>
      </c>
      <c r="D693" s="5">
        <v>0.79166666666666663</v>
      </c>
      <c r="E693" s="6" t="s">
        <v>7</v>
      </c>
      <c r="F693" s="6" t="s">
        <v>2</v>
      </c>
      <c r="G693" s="20">
        <v>22</v>
      </c>
    </row>
    <row r="694" spans="1:7" x14ac:dyDescent="0.3">
      <c r="A694" s="3">
        <v>45309</v>
      </c>
      <c r="B694" s="4">
        <v>45309</v>
      </c>
      <c r="C694" s="5">
        <v>0.79166666666666663</v>
      </c>
      <c r="D694" s="5">
        <v>0.79166666666666663</v>
      </c>
      <c r="E694" s="6" t="s">
        <v>15</v>
      </c>
      <c r="F694" s="6" t="s">
        <v>20</v>
      </c>
      <c r="G694" s="20">
        <v>23</v>
      </c>
    </row>
    <row r="695" spans="1:7" x14ac:dyDescent="0.3">
      <c r="A695" s="3">
        <v>45309</v>
      </c>
      <c r="B695" s="4">
        <v>45309</v>
      </c>
      <c r="C695" s="5">
        <v>0.79166666666666663</v>
      </c>
      <c r="D695" s="5">
        <v>0.79166666666666663</v>
      </c>
      <c r="E695" s="6" t="s">
        <v>9</v>
      </c>
      <c r="F695" s="6" t="s">
        <v>21</v>
      </c>
      <c r="G695" s="20">
        <v>24</v>
      </c>
    </row>
    <row r="696" spans="1:7" x14ac:dyDescent="0.3">
      <c r="A696" s="3">
        <v>45309</v>
      </c>
      <c r="B696" s="4">
        <v>45309</v>
      </c>
      <c r="C696" s="5">
        <v>0.79166666666666663</v>
      </c>
      <c r="D696" s="5">
        <v>0.79166666666666663</v>
      </c>
      <c r="E696" s="6" t="s">
        <v>14</v>
      </c>
      <c r="F696" s="6" t="s">
        <v>26</v>
      </c>
      <c r="G696" s="20">
        <v>25</v>
      </c>
    </row>
    <row r="697" spans="1:7" x14ac:dyDescent="0.3">
      <c r="A697" s="3">
        <v>45309</v>
      </c>
      <c r="B697" s="4">
        <v>45309</v>
      </c>
      <c r="C697" s="5">
        <v>0.79166666666666663</v>
      </c>
      <c r="D697" s="5">
        <v>0.79166666666666663</v>
      </c>
      <c r="E697" s="6" t="s">
        <v>25</v>
      </c>
      <c r="F697" s="6" t="s">
        <v>30</v>
      </c>
      <c r="G697" s="20">
        <v>26</v>
      </c>
    </row>
    <row r="698" spans="1:7" x14ac:dyDescent="0.3">
      <c r="A698" s="3">
        <v>45309</v>
      </c>
      <c r="B698" s="4">
        <v>45309</v>
      </c>
      <c r="C698" s="5">
        <v>0.875</v>
      </c>
      <c r="D698" s="5">
        <v>0.79166666666666663</v>
      </c>
      <c r="E698" s="6" t="s">
        <v>27</v>
      </c>
      <c r="F698" s="6" t="s">
        <v>4</v>
      </c>
      <c r="G698" s="20">
        <v>27</v>
      </c>
    </row>
    <row r="699" spans="1:7" x14ac:dyDescent="0.3">
      <c r="A699" s="3">
        <v>45309</v>
      </c>
      <c r="B699" s="4">
        <v>45309</v>
      </c>
      <c r="C699" s="5">
        <v>0.875</v>
      </c>
      <c r="D699" s="5">
        <v>0.79166666666666663</v>
      </c>
      <c r="E699" s="6" t="s">
        <v>24</v>
      </c>
      <c r="F699" s="6" t="s">
        <v>11</v>
      </c>
      <c r="G699" s="20">
        <v>28</v>
      </c>
    </row>
    <row r="700" spans="1:7" x14ac:dyDescent="0.3">
      <c r="A700" s="3">
        <v>45309</v>
      </c>
      <c r="B700" s="4">
        <v>45309</v>
      </c>
      <c r="C700" s="5">
        <v>0.89583333333333337</v>
      </c>
      <c r="D700" s="5">
        <v>0.77083333333333337</v>
      </c>
      <c r="E700" s="6" t="s">
        <v>16</v>
      </c>
      <c r="F700" s="6" t="s">
        <v>13</v>
      </c>
      <c r="G700" s="20">
        <v>29</v>
      </c>
    </row>
    <row r="701" spans="1:7" x14ac:dyDescent="0.3">
      <c r="A701" s="3">
        <v>45309</v>
      </c>
      <c r="B701" s="4">
        <v>45309</v>
      </c>
      <c r="C701" s="5">
        <v>0.91666666666666663</v>
      </c>
      <c r="D701" s="5">
        <v>0.79166666666666663</v>
      </c>
      <c r="E701" s="6" t="s">
        <v>1</v>
      </c>
      <c r="F701" s="6" t="s">
        <v>28</v>
      </c>
      <c r="G701" s="20">
        <v>30</v>
      </c>
    </row>
    <row r="702" spans="1:7" x14ac:dyDescent="0.3">
      <c r="A702" s="3">
        <v>45309</v>
      </c>
      <c r="B702" s="4">
        <v>45309</v>
      </c>
      <c r="C702" s="5">
        <v>0.91666666666666663</v>
      </c>
      <c r="D702" s="5">
        <v>0.79166666666666663</v>
      </c>
      <c r="E702" s="6" t="s">
        <v>19</v>
      </c>
      <c r="F702" s="6" t="s">
        <v>29</v>
      </c>
      <c r="G702" s="20">
        <v>31</v>
      </c>
    </row>
    <row r="703" spans="1:7" x14ac:dyDescent="0.3">
      <c r="A703" s="3">
        <v>45310</v>
      </c>
      <c r="B703" s="4">
        <v>45310</v>
      </c>
      <c r="C703" s="5">
        <v>0.79166666666666663</v>
      </c>
      <c r="D703" s="5">
        <v>0.79166666666666663</v>
      </c>
      <c r="E703" s="6" t="s">
        <v>10</v>
      </c>
      <c r="F703" s="6" t="s">
        <v>5</v>
      </c>
      <c r="G703" s="20">
        <v>32</v>
      </c>
    </row>
    <row r="704" spans="1:7" x14ac:dyDescent="0.3">
      <c r="A704" s="3">
        <v>45310</v>
      </c>
      <c r="B704" s="4">
        <v>45310</v>
      </c>
      <c r="C704" s="5">
        <v>0.79166666666666663</v>
      </c>
      <c r="D704" s="5">
        <v>0.79166666666666663</v>
      </c>
      <c r="E704" s="6" t="s">
        <v>17</v>
      </c>
      <c r="F704" s="6" t="s">
        <v>8</v>
      </c>
      <c r="G704" s="20">
        <v>33</v>
      </c>
    </row>
    <row r="705" spans="1:7" x14ac:dyDescent="0.3">
      <c r="A705" s="3">
        <v>45310</v>
      </c>
      <c r="B705" s="4">
        <v>45310</v>
      </c>
      <c r="C705" s="5">
        <v>0.79166666666666663</v>
      </c>
      <c r="D705" s="5">
        <v>0.79166666666666663</v>
      </c>
      <c r="E705" s="6" t="s">
        <v>14</v>
      </c>
      <c r="F705" s="6" t="s">
        <v>12</v>
      </c>
      <c r="G705" s="20">
        <v>34</v>
      </c>
    </row>
    <row r="706" spans="1:7" x14ac:dyDescent="0.3">
      <c r="A706" s="3">
        <v>45310</v>
      </c>
      <c r="B706" s="4">
        <v>45310</v>
      </c>
      <c r="C706" s="5">
        <v>0.85416666666666663</v>
      </c>
      <c r="D706" s="5">
        <v>0.8125</v>
      </c>
      <c r="E706" s="6" t="s">
        <v>18</v>
      </c>
      <c r="F706" s="6" t="s">
        <v>6</v>
      </c>
      <c r="G706" s="20">
        <v>35</v>
      </c>
    </row>
    <row r="707" spans="1:7" x14ac:dyDescent="0.3">
      <c r="A707" s="3">
        <v>45311</v>
      </c>
      <c r="B707" s="4">
        <v>45311</v>
      </c>
      <c r="C707" s="5">
        <v>0.52083333333333337</v>
      </c>
      <c r="D707" s="5">
        <v>0.52083333333333337</v>
      </c>
      <c r="E707" s="6" t="s">
        <v>26</v>
      </c>
      <c r="F707" s="6" t="s">
        <v>3</v>
      </c>
      <c r="G707" s="20">
        <v>36</v>
      </c>
    </row>
    <row r="708" spans="1:7" x14ac:dyDescent="0.3">
      <c r="A708" s="3">
        <v>45311</v>
      </c>
      <c r="B708" s="4">
        <v>45311</v>
      </c>
      <c r="C708" s="5">
        <v>0.54166666666666663</v>
      </c>
      <c r="D708" s="5">
        <v>0.54166666666666663</v>
      </c>
      <c r="E708" s="6" t="s">
        <v>7</v>
      </c>
      <c r="F708" s="6" t="s">
        <v>21</v>
      </c>
      <c r="G708" s="20">
        <v>37</v>
      </c>
    </row>
    <row r="709" spans="1:7" x14ac:dyDescent="0.3">
      <c r="A709" s="3">
        <v>45311</v>
      </c>
      <c r="B709" s="4">
        <v>45311</v>
      </c>
      <c r="C709" s="5">
        <v>0.625</v>
      </c>
      <c r="D709" s="5">
        <v>0.54166666666666663</v>
      </c>
      <c r="E709" s="6" t="s">
        <v>16</v>
      </c>
      <c r="F709" s="6" t="s">
        <v>1</v>
      </c>
      <c r="G709" s="20">
        <v>38</v>
      </c>
    </row>
    <row r="710" spans="1:7" x14ac:dyDescent="0.3">
      <c r="A710" s="3">
        <v>45311</v>
      </c>
      <c r="B710" s="4">
        <v>45311</v>
      </c>
      <c r="C710" s="5">
        <v>0.625</v>
      </c>
      <c r="D710" s="5">
        <v>0.625</v>
      </c>
      <c r="E710" s="6" t="s">
        <v>31</v>
      </c>
      <c r="F710" s="6" t="s">
        <v>20</v>
      </c>
      <c r="G710" s="20">
        <v>39</v>
      </c>
    </row>
    <row r="711" spans="1:7" x14ac:dyDescent="0.3">
      <c r="A711" s="3">
        <v>45311</v>
      </c>
      <c r="B711" s="4">
        <v>45311</v>
      </c>
      <c r="C711" s="5">
        <v>0.79166666666666663</v>
      </c>
      <c r="D711" s="5">
        <v>0.79166666666666663</v>
      </c>
      <c r="E711" s="6" t="s">
        <v>15</v>
      </c>
      <c r="F711" s="6" t="s">
        <v>2</v>
      </c>
      <c r="G711" s="20">
        <v>40</v>
      </c>
    </row>
    <row r="712" spans="1:7" x14ac:dyDescent="0.3">
      <c r="A712" s="3">
        <v>45311</v>
      </c>
      <c r="B712" s="4">
        <v>45311</v>
      </c>
      <c r="C712" s="5">
        <v>0.79166666666666663</v>
      </c>
      <c r="D712" s="5">
        <v>0.79166666666666663</v>
      </c>
      <c r="E712" s="6" t="s">
        <v>9</v>
      </c>
      <c r="F712" s="6" t="s">
        <v>17</v>
      </c>
      <c r="G712" s="20">
        <v>41</v>
      </c>
    </row>
    <row r="713" spans="1:7" x14ac:dyDescent="0.3">
      <c r="A713" s="3">
        <v>45311</v>
      </c>
      <c r="B713" s="4">
        <v>45311</v>
      </c>
      <c r="C713" s="5">
        <v>0.79166666666666663</v>
      </c>
      <c r="D713" s="5">
        <v>0.66666666666666663</v>
      </c>
      <c r="E713" s="6" t="s">
        <v>27</v>
      </c>
      <c r="F713" s="6" t="s">
        <v>28</v>
      </c>
      <c r="G713" s="20">
        <v>42</v>
      </c>
    </row>
    <row r="714" spans="1:7" x14ac:dyDescent="0.3">
      <c r="A714" s="3">
        <v>45311</v>
      </c>
      <c r="B714" s="4">
        <v>45311</v>
      </c>
      <c r="C714" s="5">
        <v>0.83333333333333337</v>
      </c>
      <c r="D714" s="5">
        <v>0.79166666666666663</v>
      </c>
      <c r="E714" s="6" t="s">
        <v>30</v>
      </c>
      <c r="F714" s="6" t="s">
        <v>25</v>
      </c>
      <c r="G714" s="20">
        <v>43</v>
      </c>
    </row>
    <row r="715" spans="1:7" x14ac:dyDescent="0.3">
      <c r="A715" s="3">
        <v>45311</v>
      </c>
      <c r="B715" s="4">
        <v>45311</v>
      </c>
      <c r="C715" s="5">
        <v>0.91666666666666663</v>
      </c>
      <c r="D715" s="5">
        <v>0.83333333333333337</v>
      </c>
      <c r="E715" s="6" t="s">
        <v>11</v>
      </c>
      <c r="F715" s="6" t="s">
        <v>4</v>
      </c>
      <c r="G715" s="20">
        <v>44</v>
      </c>
    </row>
    <row r="716" spans="1:7" x14ac:dyDescent="0.3">
      <c r="A716" s="3">
        <v>45311</v>
      </c>
      <c r="B716" s="4">
        <v>45311</v>
      </c>
      <c r="C716" s="5">
        <v>0.91666666666666663</v>
      </c>
      <c r="D716" s="5">
        <v>0.79166666666666663</v>
      </c>
      <c r="E716" s="6" t="s">
        <v>0</v>
      </c>
      <c r="F716" s="6" t="s">
        <v>23</v>
      </c>
      <c r="G716" s="20">
        <v>45</v>
      </c>
    </row>
    <row r="717" spans="1:7" x14ac:dyDescent="0.3">
      <c r="A717" s="3">
        <v>45311</v>
      </c>
      <c r="B717" s="4">
        <v>45311</v>
      </c>
      <c r="C717" s="5">
        <v>0.91666666666666663</v>
      </c>
      <c r="D717" s="5">
        <v>0.79166666666666663</v>
      </c>
      <c r="E717" s="6" t="s">
        <v>22</v>
      </c>
      <c r="F717" s="6" t="s">
        <v>29</v>
      </c>
      <c r="G717" s="20">
        <v>46</v>
      </c>
    </row>
    <row r="718" spans="1:7" x14ac:dyDescent="0.3">
      <c r="A718" s="3">
        <v>45311</v>
      </c>
      <c r="B718" s="4">
        <v>45311</v>
      </c>
      <c r="C718" s="5">
        <v>0.9375</v>
      </c>
      <c r="D718" s="5">
        <v>0.8125</v>
      </c>
      <c r="E718" s="6" t="s">
        <v>19</v>
      </c>
      <c r="F718" s="6" t="s">
        <v>13</v>
      </c>
      <c r="G718" s="20">
        <v>47</v>
      </c>
    </row>
    <row r="719" spans="1:7" x14ac:dyDescent="0.3">
      <c r="A719" s="3">
        <v>45312</v>
      </c>
      <c r="B719" s="4">
        <v>45312</v>
      </c>
      <c r="C719" s="5">
        <v>0.54166666666666663</v>
      </c>
      <c r="D719" s="5">
        <v>0.54166666666666663</v>
      </c>
      <c r="E719" s="6" t="s">
        <v>20</v>
      </c>
      <c r="F719" s="6" t="s">
        <v>21</v>
      </c>
      <c r="G719" s="20">
        <v>48</v>
      </c>
    </row>
    <row r="720" spans="1:7" x14ac:dyDescent="0.3">
      <c r="A720" s="3">
        <v>45312</v>
      </c>
      <c r="B720" s="4">
        <v>45312</v>
      </c>
      <c r="C720" s="5">
        <v>0.70833333333333337</v>
      </c>
      <c r="D720" s="5">
        <v>0.70833333333333337</v>
      </c>
      <c r="E720" s="6" t="s">
        <v>14</v>
      </c>
      <c r="F720" s="6" t="s">
        <v>5</v>
      </c>
      <c r="G720" s="20">
        <v>49</v>
      </c>
    </row>
    <row r="721" spans="1:8" x14ac:dyDescent="0.3">
      <c r="A721" s="3">
        <v>45312</v>
      </c>
      <c r="B721" s="4">
        <v>45312</v>
      </c>
      <c r="C721" s="5">
        <v>0.70833333333333337</v>
      </c>
      <c r="D721" s="5">
        <v>0.70833333333333337</v>
      </c>
      <c r="E721" s="6" t="s">
        <v>26</v>
      </c>
      <c r="F721" s="6" t="s">
        <v>10</v>
      </c>
      <c r="G721" s="20">
        <v>50</v>
      </c>
    </row>
    <row r="722" spans="1:8" x14ac:dyDescent="0.3">
      <c r="A722" s="3">
        <v>45312</v>
      </c>
      <c r="B722" s="4">
        <v>45312</v>
      </c>
      <c r="C722" s="5">
        <v>0.8125</v>
      </c>
      <c r="D722" s="5">
        <v>0.8125</v>
      </c>
      <c r="E722" s="6" t="s">
        <v>9</v>
      </c>
      <c r="F722" s="6" t="s">
        <v>18</v>
      </c>
      <c r="G722" s="20">
        <v>51</v>
      </c>
    </row>
    <row r="723" spans="1:8" x14ac:dyDescent="0.3">
      <c r="A723" s="3">
        <v>45312</v>
      </c>
      <c r="B723" s="4">
        <v>45312</v>
      </c>
      <c r="C723" s="5">
        <v>0.85416666666666663</v>
      </c>
      <c r="D723" s="5">
        <v>0.72916666666666663</v>
      </c>
      <c r="E723" s="6" t="s">
        <v>19</v>
      </c>
      <c r="F723" s="6" t="s">
        <v>0</v>
      </c>
      <c r="G723" s="20">
        <v>52</v>
      </c>
    </row>
    <row r="724" spans="1:8" x14ac:dyDescent="0.3">
      <c r="A724" s="3">
        <v>45312</v>
      </c>
      <c r="B724" s="4">
        <v>45312</v>
      </c>
      <c r="C724" s="5">
        <v>0.875</v>
      </c>
      <c r="D724" s="5">
        <v>0.75</v>
      </c>
      <c r="E724" s="6" t="s">
        <v>27</v>
      </c>
      <c r="F724" s="6" t="s">
        <v>24</v>
      </c>
      <c r="G724" s="20">
        <v>53</v>
      </c>
    </row>
    <row r="725" spans="1:8" x14ac:dyDescent="0.3">
      <c r="A725" s="3">
        <v>45313</v>
      </c>
      <c r="B725" s="4">
        <v>45313</v>
      </c>
      <c r="C725" s="5">
        <v>0.79166666666666663</v>
      </c>
      <c r="D725" s="5">
        <v>0.79166666666666663</v>
      </c>
      <c r="E725" s="6" t="s">
        <v>31</v>
      </c>
      <c r="F725" s="6" t="s">
        <v>2</v>
      </c>
      <c r="G725" s="13">
        <v>1</v>
      </c>
      <c r="H725" s="2" t="s">
        <v>58</v>
      </c>
    </row>
    <row r="726" spans="1:8" x14ac:dyDescent="0.3">
      <c r="A726" s="3">
        <v>45313</v>
      </c>
      <c r="B726" s="4">
        <v>45313</v>
      </c>
      <c r="C726" s="5">
        <v>0.79166666666666663</v>
      </c>
      <c r="D726" s="5">
        <v>0.79166666666666663</v>
      </c>
      <c r="E726" s="6" t="s">
        <v>29</v>
      </c>
      <c r="F726" s="6" t="s">
        <v>17</v>
      </c>
      <c r="G726" s="13">
        <v>2</v>
      </c>
    </row>
    <row r="727" spans="1:8" x14ac:dyDescent="0.3">
      <c r="A727" s="3">
        <v>45313</v>
      </c>
      <c r="B727" s="4">
        <v>45313</v>
      </c>
      <c r="C727" s="5">
        <v>0.83333333333333337</v>
      </c>
      <c r="D727" s="5">
        <v>0.79166666666666663</v>
      </c>
      <c r="E727" s="6" t="s">
        <v>12</v>
      </c>
      <c r="F727" s="6" t="s">
        <v>16</v>
      </c>
      <c r="G727" s="13">
        <v>3</v>
      </c>
    </row>
    <row r="728" spans="1:8" x14ac:dyDescent="0.3">
      <c r="A728" s="3">
        <v>45313</v>
      </c>
      <c r="B728" s="4">
        <v>45313</v>
      </c>
      <c r="C728" s="5">
        <v>0.875</v>
      </c>
      <c r="D728" s="5">
        <v>0.79166666666666663</v>
      </c>
      <c r="E728" s="6" t="s">
        <v>22</v>
      </c>
      <c r="F728" s="6" t="s">
        <v>1</v>
      </c>
      <c r="G728" s="13">
        <v>4</v>
      </c>
    </row>
    <row r="729" spans="1:8" x14ac:dyDescent="0.3">
      <c r="A729" s="3">
        <v>45313</v>
      </c>
      <c r="B729" s="4">
        <v>45313</v>
      </c>
      <c r="C729" s="5">
        <v>0.91666666666666663</v>
      </c>
      <c r="D729" s="5">
        <v>0.79166666666666663</v>
      </c>
      <c r="E729" s="6" t="s">
        <v>6</v>
      </c>
      <c r="F729" s="6" t="s">
        <v>28</v>
      </c>
      <c r="G729" s="13">
        <v>5</v>
      </c>
    </row>
    <row r="730" spans="1:8" x14ac:dyDescent="0.3">
      <c r="A730" s="3">
        <v>45313</v>
      </c>
      <c r="B730" s="4">
        <v>45313</v>
      </c>
      <c r="C730" s="5">
        <v>0.9375</v>
      </c>
      <c r="D730" s="5">
        <v>0.8125</v>
      </c>
      <c r="E730" s="6" t="s">
        <v>23</v>
      </c>
      <c r="F730" s="6" t="s">
        <v>13</v>
      </c>
      <c r="G730" s="13">
        <v>6</v>
      </c>
    </row>
    <row r="731" spans="1:8" x14ac:dyDescent="0.3">
      <c r="A731" s="3">
        <v>45314</v>
      </c>
      <c r="B731" s="4">
        <v>45314</v>
      </c>
      <c r="C731" s="5">
        <v>0.79166666666666663</v>
      </c>
      <c r="D731" s="5">
        <v>0.79166666666666663</v>
      </c>
      <c r="E731" s="6" t="s">
        <v>9</v>
      </c>
      <c r="F731" s="6" t="s">
        <v>10</v>
      </c>
      <c r="G731" s="13">
        <v>7</v>
      </c>
    </row>
    <row r="732" spans="1:8" x14ac:dyDescent="0.3">
      <c r="A732" s="3">
        <v>45314</v>
      </c>
      <c r="B732" s="4">
        <v>45314</v>
      </c>
      <c r="C732" s="5">
        <v>0.79166666666666663</v>
      </c>
      <c r="D732" s="5">
        <v>0.79166666666666663</v>
      </c>
      <c r="E732" s="6" t="s">
        <v>20</v>
      </c>
      <c r="F732" s="6" t="s">
        <v>15</v>
      </c>
      <c r="G732" s="13">
        <v>8</v>
      </c>
    </row>
    <row r="733" spans="1:8" x14ac:dyDescent="0.3">
      <c r="A733" s="3">
        <v>45314</v>
      </c>
      <c r="B733" s="4">
        <v>45314</v>
      </c>
      <c r="C733" s="5">
        <v>0.79166666666666663</v>
      </c>
      <c r="D733" s="5">
        <v>0.79166666666666663</v>
      </c>
      <c r="E733" s="6" t="s">
        <v>26</v>
      </c>
      <c r="F733" s="6" t="s">
        <v>21</v>
      </c>
      <c r="G733" s="13">
        <v>9</v>
      </c>
    </row>
    <row r="734" spans="1:8" x14ac:dyDescent="0.3">
      <c r="A734" s="3">
        <v>45314</v>
      </c>
      <c r="B734" s="4">
        <v>45314</v>
      </c>
      <c r="C734" s="5">
        <v>0.8125</v>
      </c>
      <c r="D734" s="5">
        <v>0.8125</v>
      </c>
      <c r="E734" s="6" t="s">
        <v>29</v>
      </c>
      <c r="F734" s="6" t="s">
        <v>18</v>
      </c>
      <c r="G734" s="13">
        <v>10</v>
      </c>
    </row>
    <row r="735" spans="1:8" x14ac:dyDescent="0.3">
      <c r="A735" s="3">
        <v>45314</v>
      </c>
      <c r="B735" s="4">
        <v>45314</v>
      </c>
      <c r="C735" s="5">
        <v>0.83333333333333337</v>
      </c>
      <c r="D735" s="5">
        <v>0.79166666666666663</v>
      </c>
      <c r="E735" s="6" t="s">
        <v>30</v>
      </c>
      <c r="F735" s="6" t="s">
        <v>14</v>
      </c>
      <c r="G735" s="13">
        <v>11</v>
      </c>
    </row>
    <row r="736" spans="1:8" x14ac:dyDescent="0.3">
      <c r="A736" s="3">
        <v>45314</v>
      </c>
      <c r="B736" s="4">
        <v>45314</v>
      </c>
      <c r="C736" s="5">
        <v>0.875</v>
      </c>
      <c r="D736" s="5">
        <v>0.79166666666666663</v>
      </c>
      <c r="E736" s="6" t="s">
        <v>25</v>
      </c>
      <c r="F736" s="6" t="s">
        <v>4</v>
      </c>
      <c r="G736" s="13">
        <v>12</v>
      </c>
    </row>
    <row r="737" spans="1:7" x14ac:dyDescent="0.3">
      <c r="A737" s="3">
        <v>45314</v>
      </c>
      <c r="B737" s="4">
        <v>45314</v>
      </c>
      <c r="C737" s="5">
        <v>0.875</v>
      </c>
      <c r="D737" s="5">
        <v>0.79166666666666663</v>
      </c>
      <c r="E737" s="6" t="s">
        <v>8</v>
      </c>
      <c r="F737" s="6" t="s">
        <v>11</v>
      </c>
      <c r="G737" s="13">
        <v>13</v>
      </c>
    </row>
    <row r="738" spans="1:7" x14ac:dyDescent="0.3">
      <c r="A738" s="3">
        <v>45314</v>
      </c>
      <c r="B738" s="4">
        <v>45314</v>
      </c>
      <c r="C738" s="5">
        <v>0.91666666666666663</v>
      </c>
      <c r="D738" s="5">
        <v>0.79166666666666663</v>
      </c>
      <c r="E738" s="6" t="s">
        <v>3</v>
      </c>
      <c r="F738" s="6" t="s">
        <v>0</v>
      </c>
      <c r="G738" s="13">
        <v>14</v>
      </c>
    </row>
    <row r="739" spans="1:7" x14ac:dyDescent="0.3">
      <c r="A739" s="3">
        <v>45314</v>
      </c>
      <c r="B739" s="4">
        <v>45314</v>
      </c>
      <c r="C739" s="5">
        <v>0.9375</v>
      </c>
      <c r="D739" s="5">
        <v>0.8125</v>
      </c>
      <c r="E739" s="6" t="s">
        <v>19</v>
      </c>
      <c r="F739" s="6" t="s">
        <v>23</v>
      </c>
      <c r="G739" s="13">
        <v>15</v>
      </c>
    </row>
    <row r="740" spans="1:7" x14ac:dyDescent="0.3">
      <c r="A740" s="3">
        <v>45315</v>
      </c>
      <c r="B740" s="4">
        <v>45315</v>
      </c>
      <c r="C740" s="5">
        <v>0.79166666666666663</v>
      </c>
      <c r="D740" s="5">
        <v>0.79166666666666663</v>
      </c>
      <c r="E740" s="6" t="s">
        <v>1</v>
      </c>
      <c r="F740" s="6" t="s">
        <v>12</v>
      </c>
      <c r="G740" s="13">
        <v>16</v>
      </c>
    </row>
    <row r="741" spans="1:7" x14ac:dyDescent="0.3">
      <c r="A741" s="3">
        <v>45315</v>
      </c>
      <c r="B741" s="4">
        <v>45315</v>
      </c>
      <c r="C741" s="5">
        <v>0.79166666666666663</v>
      </c>
      <c r="D741" s="5">
        <v>0.79166666666666663</v>
      </c>
      <c r="E741" s="6" t="s">
        <v>31</v>
      </c>
      <c r="F741" s="6" t="s">
        <v>27</v>
      </c>
      <c r="G741" s="13">
        <v>17</v>
      </c>
    </row>
    <row r="742" spans="1:7" x14ac:dyDescent="0.3">
      <c r="A742" s="3">
        <v>45315</v>
      </c>
      <c r="B742" s="4">
        <v>45315</v>
      </c>
      <c r="C742" s="5">
        <v>0.8125</v>
      </c>
      <c r="D742" s="5">
        <v>0.8125</v>
      </c>
      <c r="E742" s="6" t="s">
        <v>5</v>
      </c>
      <c r="F742" s="6" t="s">
        <v>2</v>
      </c>
      <c r="G742" s="13">
        <v>18</v>
      </c>
    </row>
    <row r="743" spans="1:7" x14ac:dyDescent="0.3">
      <c r="A743" s="3">
        <v>45315</v>
      </c>
      <c r="B743" s="4">
        <v>45315</v>
      </c>
      <c r="C743" s="5">
        <v>0.89583333333333337</v>
      </c>
      <c r="D743" s="5">
        <v>0.8125</v>
      </c>
      <c r="E743" s="6" t="s">
        <v>30</v>
      </c>
      <c r="F743" s="6" t="s">
        <v>7</v>
      </c>
      <c r="G743" s="13">
        <v>19</v>
      </c>
    </row>
    <row r="744" spans="1:7" x14ac:dyDescent="0.3">
      <c r="A744" s="3">
        <v>45315</v>
      </c>
      <c r="B744" s="4">
        <v>45315</v>
      </c>
      <c r="C744" s="5">
        <v>0.91666666666666663</v>
      </c>
      <c r="D744" s="5">
        <v>0.79166666666666663</v>
      </c>
      <c r="E744" s="6" t="s">
        <v>6</v>
      </c>
      <c r="F744" s="6" t="s">
        <v>24</v>
      </c>
      <c r="G744" s="13">
        <v>20</v>
      </c>
    </row>
    <row r="745" spans="1:7" x14ac:dyDescent="0.3">
      <c r="A745" s="3">
        <v>45315</v>
      </c>
      <c r="B745" s="4">
        <v>45315</v>
      </c>
      <c r="C745" s="5">
        <v>0.91666666666666663</v>
      </c>
      <c r="D745" s="5">
        <v>0.79166666666666663</v>
      </c>
      <c r="E745" s="6" t="s">
        <v>25</v>
      </c>
      <c r="F745" s="6" t="s">
        <v>28</v>
      </c>
      <c r="G745" s="13">
        <v>21</v>
      </c>
    </row>
    <row r="746" spans="1:7" x14ac:dyDescent="0.3">
      <c r="A746" s="3">
        <v>45315</v>
      </c>
      <c r="B746" s="4">
        <v>45315</v>
      </c>
      <c r="C746" s="5">
        <v>0.9375</v>
      </c>
      <c r="D746" s="5">
        <v>0.8125</v>
      </c>
      <c r="E746" s="6" t="s">
        <v>3</v>
      </c>
      <c r="F746" s="6" t="s">
        <v>13</v>
      </c>
      <c r="G746" s="13">
        <v>22</v>
      </c>
    </row>
    <row r="747" spans="1:7" x14ac:dyDescent="0.3">
      <c r="A747" s="3">
        <v>45316</v>
      </c>
      <c r="B747" s="4">
        <v>45316</v>
      </c>
      <c r="C747" s="5">
        <v>0.79166666666666663</v>
      </c>
      <c r="D747" s="5">
        <v>0.79166666666666663</v>
      </c>
      <c r="E747" s="6" t="s">
        <v>17</v>
      </c>
      <c r="F747" s="6" t="s">
        <v>5</v>
      </c>
      <c r="G747" s="13">
        <v>23</v>
      </c>
    </row>
    <row r="748" spans="1:7" x14ac:dyDescent="0.3">
      <c r="A748" s="3">
        <v>45316</v>
      </c>
      <c r="B748" s="4">
        <v>45316</v>
      </c>
      <c r="C748" s="5">
        <v>0.79166666666666663</v>
      </c>
      <c r="D748" s="5">
        <v>0.79166666666666663</v>
      </c>
      <c r="E748" s="6" t="s">
        <v>21</v>
      </c>
      <c r="F748" s="6" t="s">
        <v>10</v>
      </c>
      <c r="G748" s="13">
        <v>24</v>
      </c>
    </row>
    <row r="749" spans="1:7" x14ac:dyDescent="0.3">
      <c r="A749" s="3">
        <v>45316</v>
      </c>
      <c r="B749" s="4">
        <v>45316</v>
      </c>
      <c r="C749" s="5">
        <v>0.79166666666666663</v>
      </c>
      <c r="D749" s="5">
        <v>0.79166666666666663</v>
      </c>
      <c r="E749" s="6" t="s">
        <v>18</v>
      </c>
      <c r="F749" s="6" t="s">
        <v>15</v>
      </c>
      <c r="G749" s="13">
        <v>25</v>
      </c>
    </row>
    <row r="750" spans="1:7" x14ac:dyDescent="0.3">
      <c r="A750" s="3">
        <v>45316</v>
      </c>
      <c r="B750" s="4">
        <v>45316</v>
      </c>
      <c r="C750" s="5">
        <v>0.79166666666666663</v>
      </c>
      <c r="D750" s="5">
        <v>0.79166666666666663</v>
      </c>
      <c r="E750" s="6" t="s">
        <v>2</v>
      </c>
      <c r="F750" s="6" t="s">
        <v>20</v>
      </c>
      <c r="G750" s="13">
        <v>26</v>
      </c>
    </row>
    <row r="751" spans="1:7" x14ac:dyDescent="0.3">
      <c r="A751" s="3">
        <v>45316</v>
      </c>
      <c r="B751" s="4">
        <v>45316</v>
      </c>
      <c r="C751" s="5">
        <v>0.79166666666666663</v>
      </c>
      <c r="D751" s="5">
        <v>0.79166666666666663</v>
      </c>
      <c r="E751" s="6" t="s">
        <v>1</v>
      </c>
      <c r="F751" s="6" t="s">
        <v>26</v>
      </c>
      <c r="G751" s="13">
        <v>27</v>
      </c>
    </row>
    <row r="752" spans="1:7" x14ac:dyDescent="0.3">
      <c r="A752" s="3">
        <v>45316</v>
      </c>
      <c r="B752" s="4">
        <v>45316</v>
      </c>
      <c r="C752" s="5">
        <v>0.83333333333333337</v>
      </c>
      <c r="D752" s="5">
        <v>0.79166666666666663</v>
      </c>
      <c r="E752" s="6" t="s">
        <v>0</v>
      </c>
      <c r="F752" s="6" t="s">
        <v>9</v>
      </c>
      <c r="G752" s="13">
        <v>28</v>
      </c>
    </row>
    <row r="753" spans="1:7" x14ac:dyDescent="0.3">
      <c r="A753" s="3">
        <v>45316</v>
      </c>
      <c r="B753" s="4">
        <v>45316</v>
      </c>
      <c r="C753" s="5">
        <v>0.83333333333333337</v>
      </c>
      <c r="D753" s="5">
        <v>0.79166666666666663</v>
      </c>
      <c r="E753" s="6" t="s">
        <v>16</v>
      </c>
      <c r="F753" s="6" t="s">
        <v>14</v>
      </c>
      <c r="G753" s="13">
        <v>29</v>
      </c>
    </row>
    <row r="754" spans="1:7" x14ac:dyDescent="0.3">
      <c r="A754" s="3">
        <v>45316</v>
      </c>
      <c r="B754" s="4">
        <v>45316</v>
      </c>
      <c r="C754" s="5">
        <v>0.875</v>
      </c>
      <c r="D754" s="5">
        <v>0.79166666666666663</v>
      </c>
      <c r="E754" s="6" t="s">
        <v>8</v>
      </c>
      <c r="F754" s="6" t="s">
        <v>4</v>
      </c>
      <c r="G754" s="13">
        <v>30</v>
      </c>
    </row>
    <row r="755" spans="1:7" x14ac:dyDescent="0.3">
      <c r="A755" s="3">
        <v>45316</v>
      </c>
      <c r="B755" s="4">
        <v>45316</v>
      </c>
      <c r="C755" s="5">
        <v>0.875</v>
      </c>
      <c r="D755" s="5">
        <v>0.79166666666666663</v>
      </c>
      <c r="E755" s="6" t="s">
        <v>6</v>
      </c>
      <c r="F755" s="6" t="s">
        <v>11</v>
      </c>
      <c r="G755" s="13">
        <v>31</v>
      </c>
    </row>
    <row r="756" spans="1:7" x14ac:dyDescent="0.3">
      <c r="A756" s="3">
        <v>45317</v>
      </c>
      <c r="B756" s="4">
        <v>45317</v>
      </c>
      <c r="C756" s="5">
        <v>0.79166666666666663</v>
      </c>
      <c r="D756" s="5">
        <v>0.79166666666666663</v>
      </c>
      <c r="E756" s="6" t="s">
        <v>29</v>
      </c>
      <c r="F756" s="6" t="s">
        <v>19</v>
      </c>
      <c r="G756" s="13">
        <v>32</v>
      </c>
    </row>
    <row r="757" spans="1:7" x14ac:dyDescent="0.3">
      <c r="A757" s="3">
        <v>45317</v>
      </c>
      <c r="B757" s="4">
        <v>45317</v>
      </c>
      <c r="C757" s="5">
        <v>0.79166666666666663</v>
      </c>
      <c r="D757" s="5">
        <v>0.79166666666666663</v>
      </c>
      <c r="E757" s="6" t="s">
        <v>12</v>
      </c>
      <c r="F757" s="6" t="s">
        <v>22</v>
      </c>
      <c r="G757" s="13">
        <v>33</v>
      </c>
    </row>
    <row r="758" spans="1:7" x14ac:dyDescent="0.3">
      <c r="A758" s="3">
        <v>45317</v>
      </c>
      <c r="B758" s="4">
        <v>45317</v>
      </c>
      <c r="C758" s="5">
        <v>0.875</v>
      </c>
      <c r="D758" s="5">
        <v>0.79166666666666663</v>
      </c>
      <c r="E758" s="6" t="s">
        <v>13</v>
      </c>
      <c r="F758" s="6" t="s">
        <v>7</v>
      </c>
      <c r="G758" s="13">
        <v>34</v>
      </c>
    </row>
    <row r="759" spans="1:7" x14ac:dyDescent="0.3">
      <c r="A759" s="3">
        <v>45317</v>
      </c>
      <c r="B759" s="4">
        <v>45317</v>
      </c>
      <c r="C759" s="5">
        <v>0.91666666666666663</v>
      </c>
      <c r="D759" s="5">
        <v>0.79166666666666663</v>
      </c>
      <c r="E759" s="6" t="s">
        <v>25</v>
      </c>
      <c r="F759" s="6" t="s">
        <v>24</v>
      </c>
      <c r="G759" s="13">
        <v>35</v>
      </c>
    </row>
    <row r="760" spans="1:7" x14ac:dyDescent="0.3">
      <c r="A760" s="3">
        <v>45318</v>
      </c>
      <c r="B760" s="4">
        <v>45318</v>
      </c>
      <c r="C760" s="5">
        <v>0.52083333333333337</v>
      </c>
      <c r="D760" s="5">
        <v>0.52083333333333337</v>
      </c>
      <c r="E760" s="6" t="s">
        <v>2</v>
      </c>
      <c r="F760" s="6" t="s">
        <v>21</v>
      </c>
      <c r="G760" s="13">
        <v>36</v>
      </c>
    </row>
    <row r="761" spans="1:7" x14ac:dyDescent="0.3">
      <c r="A761" s="3">
        <v>45318</v>
      </c>
      <c r="B761" s="4">
        <v>45318</v>
      </c>
      <c r="C761" s="5">
        <v>0.58333333333333337</v>
      </c>
      <c r="D761" s="5">
        <v>0.54166666666666663</v>
      </c>
      <c r="E761" s="6" t="s">
        <v>30</v>
      </c>
      <c r="F761" s="6" t="s">
        <v>9</v>
      </c>
      <c r="G761" s="13">
        <v>37</v>
      </c>
    </row>
    <row r="762" spans="1:7" x14ac:dyDescent="0.3">
      <c r="A762" s="3">
        <v>45318</v>
      </c>
      <c r="B762" s="4">
        <v>45318</v>
      </c>
      <c r="C762" s="5">
        <v>0.66666666666666663</v>
      </c>
      <c r="D762" s="5">
        <v>0.58333333333333337</v>
      </c>
      <c r="E762" s="6" t="s">
        <v>16</v>
      </c>
      <c r="F762" s="6" t="s">
        <v>11</v>
      </c>
      <c r="G762" s="13">
        <v>38</v>
      </c>
    </row>
    <row r="763" spans="1:7" x14ac:dyDescent="0.3">
      <c r="A763" s="3">
        <v>45318</v>
      </c>
      <c r="B763" s="4">
        <v>45318</v>
      </c>
      <c r="C763" s="5">
        <v>0.66666666666666663</v>
      </c>
      <c r="D763" s="5">
        <v>0.54166666666666663</v>
      </c>
      <c r="E763" s="6" t="s">
        <v>3</v>
      </c>
      <c r="F763" s="6" t="s">
        <v>23</v>
      </c>
      <c r="G763" s="13">
        <v>39</v>
      </c>
    </row>
    <row r="764" spans="1:7" x14ac:dyDescent="0.3">
      <c r="A764" s="3">
        <v>45318</v>
      </c>
      <c r="B764" s="4">
        <v>45318</v>
      </c>
      <c r="C764" s="5">
        <v>0.79166666666666663</v>
      </c>
      <c r="D764" s="5">
        <v>0.79166666666666663</v>
      </c>
      <c r="E764" s="6" t="s">
        <v>1</v>
      </c>
      <c r="F764" s="6" t="s">
        <v>5</v>
      </c>
      <c r="G764" s="13">
        <v>40</v>
      </c>
    </row>
    <row r="765" spans="1:7" x14ac:dyDescent="0.3">
      <c r="A765" s="3">
        <v>45318</v>
      </c>
      <c r="B765" s="4">
        <v>45318</v>
      </c>
      <c r="C765" s="5">
        <v>0.79166666666666663</v>
      </c>
      <c r="D765" s="5">
        <v>0.79166666666666663</v>
      </c>
      <c r="E765" s="6" t="s">
        <v>29</v>
      </c>
      <c r="F765" s="6" t="s">
        <v>10</v>
      </c>
      <c r="G765" s="13">
        <v>41</v>
      </c>
    </row>
    <row r="766" spans="1:7" x14ac:dyDescent="0.3">
      <c r="A766" s="3">
        <v>45318</v>
      </c>
      <c r="B766" s="4">
        <v>45318</v>
      </c>
      <c r="C766" s="5">
        <v>0.79166666666666663</v>
      </c>
      <c r="D766" s="5">
        <v>0.79166666666666663</v>
      </c>
      <c r="E766" s="6" t="s">
        <v>19</v>
      </c>
      <c r="F766" s="6" t="s">
        <v>20</v>
      </c>
      <c r="G766" s="13">
        <v>42</v>
      </c>
    </row>
    <row r="767" spans="1:7" x14ac:dyDescent="0.3">
      <c r="A767" s="3">
        <v>45318</v>
      </c>
      <c r="B767" s="4">
        <v>45318</v>
      </c>
      <c r="C767" s="5">
        <v>0.79166666666666663</v>
      </c>
      <c r="D767" s="5">
        <v>0.79166666666666663</v>
      </c>
      <c r="E767" s="6" t="s">
        <v>15</v>
      </c>
      <c r="F767" s="6" t="s">
        <v>22</v>
      </c>
      <c r="G767" s="13">
        <v>43</v>
      </c>
    </row>
    <row r="768" spans="1:7" x14ac:dyDescent="0.3">
      <c r="A768" s="3">
        <v>45318</v>
      </c>
      <c r="B768" s="4">
        <v>45318</v>
      </c>
      <c r="C768" s="5">
        <v>0.79166666666666663</v>
      </c>
      <c r="D768" s="5">
        <v>0.79166666666666663</v>
      </c>
      <c r="E768" s="6" t="s">
        <v>17</v>
      </c>
      <c r="F768" s="6" t="s">
        <v>26</v>
      </c>
      <c r="G768" s="13">
        <v>44</v>
      </c>
    </row>
    <row r="769" spans="1:8" x14ac:dyDescent="0.3">
      <c r="A769" s="3">
        <v>45318</v>
      </c>
      <c r="B769" s="4">
        <v>45318</v>
      </c>
      <c r="C769" s="5">
        <v>0.79166666666666663</v>
      </c>
      <c r="D769" s="5">
        <v>0.75</v>
      </c>
      <c r="E769" s="6" t="s">
        <v>27</v>
      </c>
      <c r="F769" s="6" t="s">
        <v>31</v>
      </c>
      <c r="G769" s="13">
        <v>45</v>
      </c>
    </row>
    <row r="770" spans="1:8" x14ac:dyDescent="0.3">
      <c r="A770" s="3">
        <v>45318</v>
      </c>
      <c r="B770" s="4">
        <v>45318</v>
      </c>
      <c r="C770" s="5">
        <v>0.8125</v>
      </c>
      <c r="D770" s="5">
        <v>0.8125</v>
      </c>
      <c r="E770" s="6" t="s">
        <v>12</v>
      </c>
      <c r="F770" s="6" t="s">
        <v>18</v>
      </c>
      <c r="G770" s="13">
        <v>46</v>
      </c>
    </row>
    <row r="771" spans="1:8" x14ac:dyDescent="0.3">
      <c r="A771" s="3">
        <v>45318</v>
      </c>
      <c r="B771" s="4">
        <v>45318</v>
      </c>
      <c r="C771" s="5">
        <v>0.875</v>
      </c>
      <c r="D771" s="5">
        <v>0.83333333333333337</v>
      </c>
      <c r="E771" s="6" t="s">
        <v>0</v>
      </c>
      <c r="F771" s="6" t="s">
        <v>14</v>
      </c>
      <c r="G771" s="13">
        <v>47</v>
      </c>
    </row>
    <row r="772" spans="1:8" x14ac:dyDescent="0.3">
      <c r="A772" s="3">
        <v>45318</v>
      </c>
      <c r="B772" s="4">
        <v>45318</v>
      </c>
      <c r="C772" s="5">
        <v>0.91666666666666663</v>
      </c>
      <c r="D772" s="5">
        <v>0.83333333333333337</v>
      </c>
      <c r="E772" s="6" t="s">
        <v>6</v>
      </c>
      <c r="F772" s="6" t="s">
        <v>4</v>
      </c>
      <c r="G772" s="13">
        <v>48</v>
      </c>
    </row>
    <row r="773" spans="1:8" x14ac:dyDescent="0.3">
      <c r="A773" s="3">
        <v>45318</v>
      </c>
      <c r="B773" s="4">
        <v>45318</v>
      </c>
      <c r="C773" s="5">
        <v>0.91666666666666663</v>
      </c>
      <c r="D773" s="5">
        <v>0.79166666666666663</v>
      </c>
      <c r="E773" s="6" t="s">
        <v>8</v>
      </c>
      <c r="F773" s="6" t="s">
        <v>28</v>
      </c>
      <c r="G773" s="13">
        <v>49</v>
      </c>
    </row>
    <row r="774" spans="1:8" x14ac:dyDescent="0.3">
      <c r="A774" s="3">
        <v>45319</v>
      </c>
      <c r="B774" s="4">
        <v>45319</v>
      </c>
      <c r="C774" s="5">
        <v>0.58333333333333337</v>
      </c>
      <c r="D774" s="5">
        <v>0.54166666666666663</v>
      </c>
      <c r="E774" s="6" t="s">
        <v>13</v>
      </c>
      <c r="F774" s="6" t="s">
        <v>25</v>
      </c>
      <c r="G774" s="13">
        <v>50</v>
      </c>
    </row>
    <row r="775" spans="1:8" x14ac:dyDescent="0.3">
      <c r="A775" s="3">
        <v>45319</v>
      </c>
      <c r="B775" s="4">
        <v>45319</v>
      </c>
      <c r="C775" s="5">
        <v>0.875</v>
      </c>
      <c r="D775" s="5">
        <v>0.75</v>
      </c>
      <c r="E775" s="6" t="s">
        <v>8</v>
      </c>
      <c r="F775" s="6" t="s">
        <v>24</v>
      </c>
      <c r="G775" s="13">
        <v>51</v>
      </c>
    </row>
    <row r="776" spans="1:8" x14ac:dyDescent="0.3">
      <c r="A776" s="3">
        <v>45320</v>
      </c>
      <c r="B776" s="4">
        <v>45320</v>
      </c>
      <c r="C776" s="5">
        <v>0.79166666666666663</v>
      </c>
      <c r="D776" s="5">
        <v>0.79166666666666663</v>
      </c>
      <c r="E776" s="6" t="s">
        <v>16</v>
      </c>
      <c r="F776" s="6" t="s">
        <v>20</v>
      </c>
      <c r="G776" s="7">
        <v>1</v>
      </c>
      <c r="H776" s="2" t="s">
        <v>60</v>
      </c>
    </row>
    <row r="777" spans="1:8" x14ac:dyDescent="0.3">
      <c r="A777" s="3">
        <v>45321</v>
      </c>
      <c r="B777" s="4">
        <v>45321</v>
      </c>
      <c r="C777" s="5">
        <v>0.83333333333333337</v>
      </c>
      <c r="D777" s="5">
        <v>0.79166666666666663</v>
      </c>
      <c r="E777" s="6" t="s">
        <v>8</v>
      </c>
      <c r="F777" s="6" t="s">
        <v>25</v>
      </c>
      <c r="G777" s="7">
        <v>2</v>
      </c>
    </row>
    <row r="778" spans="1:8" x14ac:dyDescent="0.3">
      <c r="A778" s="3">
        <v>45321</v>
      </c>
      <c r="B778" s="4">
        <v>45321</v>
      </c>
      <c r="C778" s="5">
        <v>0.9375</v>
      </c>
      <c r="D778" s="5">
        <v>0.8125</v>
      </c>
      <c r="E778" s="6" t="s">
        <v>24</v>
      </c>
      <c r="F778" s="6" t="s">
        <v>23</v>
      </c>
      <c r="G778" s="7">
        <v>3</v>
      </c>
    </row>
    <row r="779" spans="1:8" x14ac:dyDescent="0.3">
      <c r="A779" s="3">
        <v>45322</v>
      </c>
      <c r="B779" s="4">
        <v>45322</v>
      </c>
      <c r="C779" s="5">
        <v>0.79166666666666663</v>
      </c>
      <c r="D779" s="5">
        <v>0.79166666666666663</v>
      </c>
      <c r="E779" s="6" t="s">
        <v>20</v>
      </c>
      <c r="F779" s="6" t="s">
        <v>10</v>
      </c>
      <c r="G779" s="7">
        <v>4</v>
      </c>
    </row>
    <row r="780" spans="1:8" x14ac:dyDescent="0.3">
      <c r="A780" s="3">
        <v>45322</v>
      </c>
      <c r="B780" s="4">
        <v>45322</v>
      </c>
      <c r="C780" s="5">
        <v>0.8125</v>
      </c>
      <c r="D780" s="5">
        <v>0.77083333333333337</v>
      </c>
      <c r="E780" s="6" t="s">
        <v>13</v>
      </c>
      <c r="F780" s="6" t="s">
        <v>16</v>
      </c>
      <c r="G780" s="7">
        <v>5</v>
      </c>
    </row>
    <row r="781" spans="1:8" x14ac:dyDescent="0.3">
      <c r="A781" s="3">
        <v>45322</v>
      </c>
      <c r="B781" s="4">
        <v>45322</v>
      </c>
      <c r="C781" s="5">
        <v>0.91666666666666663</v>
      </c>
      <c r="D781" s="5">
        <v>0.79166666666666663</v>
      </c>
      <c r="E781" s="6" t="s">
        <v>23</v>
      </c>
      <c r="F781" s="6" t="s">
        <v>0</v>
      </c>
      <c r="G781" s="7">
        <v>6</v>
      </c>
    </row>
    <row r="782" spans="1:8" x14ac:dyDescent="0.3">
      <c r="A782" s="3">
        <v>45327</v>
      </c>
      <c r="B782" s="4">
        <v>45327</v>
      </c>
      <c r="C782" s="5">
        <v>0.79166666666666663</v>
      </c>
      <c r="D782" s="5">
        <v>0.79166666666666663</v>
      </c>
      <c r="E782" s="6" t="s">
        <v>7</v>
      </c>
      <c r="F782" s="6" t="s">
        <v>19</v>
      </c>
      <c r="G782" s="7">
        <v>7</v>
      </c>
    </row>
    <row r="783" spans="1:8" x14ac:dyDescent="0.3">
      <c r="A783" s="3">
        <v>45327</v>
      </c>
      <c r="B783" s="4">
        <v>45327</v>
      </c>
      <c r="C783" s="5">
        <v>0.79166666666666663</v>
      </c>
      <c r="D783" s="5">
        <v>0.79166666666666663</v>
      </c>
      <c r="E783" s="6" t="s">
        <v>18</v>
      </c>
      <c r="F783" s="6" t="s">
        <v>27</v>
      </c>
      <c r="G783" s="7">
        <v>8</v>
      </c>
    </row>
    <row r="784" spans="1:8" x14ac:dyDescent="0.3">
      <c r="A784" s="3">
        <v>45328</v>
      </c>
      <c r="B784" s="4">
        <v>45328</v>
      </c>
      <c r="C784" s="5">
        <v>0.79166666666666663</v>
      </c>
      <c r="D784" s="5">
        <v>0.79166666666666663</v>
      </c>
      <c r="E784" s="6" t="s">
        <v>4</v>
      </c>
      <c r="F784" s="6" t="s">
        <v>2</v>
      </c>
      <c r="G784" s="7">
        <v>9</v>
      </c>
    </row>
    <row r="785" spans="1:7" x14ac:dyDescent="0.3">
      <c r="A785" s="3">
        <v>45328</v>
      </c>
      <c r="B785" s="4">
        <v>45328</v>
      </c>
      <c r="C785" s="5">
        <v>0.79166666666666663</v>
      </c>
      <c r="D785" s="5">
        <v>0.79166666666666663</v>
      </c>
      <c r="E785" s="6" t="s">
        <v>9</v>
      </c>
      <c r="F785" s="6" t="s">
        <v>3</v>
      </c>
      <c r="G785" s="7">
        <v>10</v>
      </c>
    </row>
    <row r="786" spans="1:7" x14ac:dyDescent="0.3">
      <c r="A786" s="3">
        <v>45328</v>
      </c>
      <c r="B786" s="4">
        <v>45328</v>
      </c>
      <c r="C786" s="5">
        <v>0.79166666666666663</v>
      </c>
      <c r="D786" s="5">
        <v>0.79166666666666663</v>
      </c>
      <c r="E786" s="6" t="s">
        <v>28</v>
      </c>
      <c r="F786" s="6" t="s">
        <v>5</v>
      </c>
      <c r="G786" s="7">
        <v>11</v>
      </c>
    </row>
    <row r="787" spans="1:7" x14ac:dyDescent="0.3">
      <c r="A787" s="3">
        <v>45328</v>
      </c>
      <c r="B787" s="4">
        <v>45328</v>
      </c>
      <c r="C787" s="5">
        <v>0.79166666666666663</v>
      </c>
      <c r="D787" s="5">
        <v>0.79166666666666663</v>
      </c>
      <c r="E787" s="6" t="s">
        <v>21</v>
      </c>
      <c r="F787" s="6" t="s">
        <v>12</v>
      </c>
      <c r="G787" s="7">
        <v>12</v>
      </c>
    </row>
    <row r="788" spans="1:7" x14ac:dyDescent="0.3">
      <c r="A788" s="3">
        <v>45328</v>
      </c>
      <c r="B788" s="4">
        <v>45328</v>
      </c>
      <c r="C788" s="5">
        <v>0.79166666666666663</v>
      </c>
      <c r="D788" s="5">
        <v>0.79166666666666663</v>
      </c>
      <c r="E788" s="6" t="s">
        <v>7</v>
      </c>
      <c r="F788" s="6" t="s">
        <v>17</v>
      </c>
      <c r="G788" s="7">
        <v>13</v>
      </c>
    </row>
    <row r="789" spans="1:7" x14ac:dyDescent="0.3">
      <c r="A789" s="3">
        <v>45328</v>
      </c>
      <c r="B789" s="4">
        <v>45328</v>
      </c>
      <c r="C789" s="5">
        <v>0.79166666666666663</v>
      </c>
      <c r="D789" s="5">
        <v>0.79166666666666663</v>
      </c>
      <c r="E789" s="6" t="s">
        <v>31</v>
      </c>
      <c r="F789" s="6" t="s">
        <v>22</v>
      </c>
      <c r="G789" s="7">
        <v>14</v>
      </c>
    </row>
    <row r="790" spans="1:7" x14ac:dyDescent="0.3">
      <c r="A790" s="3">
        <v>45328</v>
      </c>
      <c r="B790" s="4">
        <v>45328</v>
      </c>
      <c r="C790" s="5">
        <v>0.79166666666666663</v>
      </c>
      <c r="D790" s="5">
        <v>0.79166666666666663</v>
      </c>
      <c r="E790" s="6" t="s">
        <v>15</v>
      </c>
      <c r="F790" s="6" t="s">
        <v>30</v>
      </c>
      <c r="G790" s="7">
        <v>15</v>
      </c>
    </row>
    <row r="791" spans="1:7" x14ac:dyDescent="0.3">
      <c r="A791" s="3">
        <v>45328</v>
      </c>
      <c r="B791" s="4">
        <v>45328</v>
      </c>
      <c r="C791" s="5">
        <v>0.91666666666666663</v>
      </c>
      <c r="D791" s="5">
        <v>0.79166666666666663</v>
      </c>
      <c r="E791" s="6" t="s">
        <v>11</v>
      </c>
      <c r="F791" s="6" t="s">
        <v>29</v>
      </c>
      <c r="G791" s="7">
        <v>16</v>
      </c>
    </row>
    <row r="792" spans="1:7" x14ac:dyDescent="0.3">
      <c r="A792" s="3">
        <v>45329</v>
      </c>
      <c r="B792" s="4">
        <v>45329</v>
      </c>
      <c r="C792" s="5">
        <v>0.79166666666666663</v>
      </c>
      <c r="D792" s="5">
        <v>0.79166666666666663</v>
      </c>
      <c r="E792" s="6" t="s">
        <v>26</v>
      </c>
      <c r="F792" s="6" t="s">
        <v>19</v>
      </c>
      <c r="G792" s="7">
        <v>17</v>
      </c>
    </row>
    <row r="793" spans="1:7" x14ac:dyDescent="0.3">
      <c r="A793" s="3">
        <v>45329</v>
      </c>
      <c r="B793" s="4">
        <v>45329</v>
      </c>
      <c r="C793" s="5">
        <v>0.79166666666666663</v>
      </c>
      <c r="D793" s="5">
        <v>0.79166666666666663</v>
      </c>
      <c r="E793" s="6" t="s">
        <v>9</v>
      </c>
      <c r="F793" s="6" t="s">
        <v>27</v>
      </c>
      <c r="G793" s="7">
        <v>18</v>
      </c>
    </row>
    <row r="794" spans="1:7" x14ac:dyDescent="0.3">
      <c r="A794" s="3">
        <v>45329</v>
      </c>
      <c r="B794" s="4">
        <v>45329</v>
      </c>
      <c r="C794" s="5">
        <v>0.89583333333333337</v>
      </c>
      <c r="D794" s="5">
        <v>0.85416666666666663</v>
      </c>
      <c r="E794" s="6" t="s">
        <v>14</v>
      </c>
      <c r="F794" s="6" t="s">
        <v>6</v>
      </c>
      <c r="G794" s="7">
        <v>19</v>
      </c>
    </row>
    <row r="795" spans="1:7" x14ac:dyDescent="0.3">
      <c r="A795" s="3">
        <v>45330</v>
      </c>
      <c r="B795" s="4">
        <v>45330</v>
      </c>
      <c r="C795" s="5">
        <v>0.79166666666666663</v>
      </c>
      <c r="D795" s="5">
        <v>0.79166666666666663</v>
      </c>
      <c r="E795" s="6" t="s">
        <v>28</v>
      </c>
      <c r="F795" s="6" t="s">
        <v>2</v>
      </c>
      <c r="G795" s="7">
        <v>20</v>
      </c>
    </row>
    <row r="796" spans="1:7" x14ac:dyDescent="0.3">
      <c r="A796" s="3">
        <v>45330</v>
      </c>
      <c r="B796" s="4">
        <v>45330</v>
      </c>
      <c r="C796" s="5">
        <v>0.79166666666666663</v>
      </c>
      <c r="D796" s="5">
        <v>0.79166666666666663</v>
      </c>
      <c r="E796" s="6" t="s">
        <v>30</v>
      </c>
      <c r="F796" s="6" t="s">
        <v>12</v>
      </c>
      <c r="G796" s="7">
        <v>21</v>
      </c>
    </row>
    <row r="797" spans="1:7" x14ac:dyDescent="0.3">
      <c r="A797" s="3">
        <v>45330</v>
      </c>
      <c r="B797" s="4">
        <v>45330</v>
      </c>
      <c r="C797" s="5">
        <v>0.79166666666666663</v>
      </c>
      <c r="D797" s="5">
        <v>0.79166666666666663</v>
      </c>
      <c r="E797" s="6" t="s">
        <v>4</v>
      </c>
      <c r="F797" s="6" t="s">
        <v>17</v>
      </c>
      <c r="G797" s="7">
        <v>22</v>
      </c>
    </row>
    <row r="798" spans="1:7" x14ac:dyDescent="0.3">
      <c r="A798" s="3">
        <v>45330</v>
      </c>
      <c r="B798" s="4">
        <v>45330</v>
      </c>
      <c r="C798" s="5">
        <v>0.79166666666666663</v>
      </c>
      <c r="D798" s="5">
        <v>0.79166666666666663</v>
      </c>
      <c r="E798" s="6" t="s">
        <v>31</v>
      </c>
      <c r="F798" s="6" t="s">
        <v>21</v>
      </c>
      <c r="G798" s="7">
        <v>23</v>
      </c>
    </row>
    <row r="799" spans="1:7" x14ac:dyDescent="0.3">
      <c r="A799" s="3">
        <v>45330</v>
      </c>
      <c r="B799" s="4">
        <v>45330</v>
      </c>
      <c r="C799" s="5">
        <v>0.8125</v>
      </c>
      <c r="D799" s="5">
        <v>0.8125</v>
      </c>
      <c r="E799" s="6" t="s">
        <v>26</v>
      </c>
      <c r="F799" s="6" t="s">
        <v>18</v>
      </c>
      <c r="G799" s="7">
        <v>24</v>
      </c>
    </row>
    <row r="800" spans="1:7" x14ac:dyDescent="0.3">
      <c r="A800" s="3">
        <v>45330</v>
      </c>
      <c r="B800" s="4">
        <v>45330</v>
      </c>
      <c r="C800" s="5">
        <v>0.83333333333333337</v>
      </c>
      <c r="D800" s="5">
        <v>0.83333333333333337</v>
      </c>
      <c r="E800" s="6" t="s">
        <v>7</v>
      </c>
      <c r="F800" s="6" t="s">
        <v>5</v>
      </c>
      <c r="G800" s="7">
        <v>25</v>
      </c>
    </row>
    <row r="801" spans="1:7" x14ac:dyDescent="0.3">
      <c r="A801" s="3">
        <v>45330</v>
      </c>
      <c r="B801" s="4">
        <v>45330</v>
      </c>
      <c r="C801" s="5">
        <v>0.875</v>
      </c>
      <c r="D801" s="5">
        <v>0.79166666666666663</v>
      </c>
      <c r="E801" s="6" t="s">
        <v>29</v>
      </c>
      <c r="F801" s="6" t="s">
        <v>1</v>
      </c>
      <c r="G801" s="7">
        <v>26</v>
      </c>
    </row>
    <row r="802" spans="1:7" x14ac:dyDescent="0.3">
      <c r="A802" s="3">
        <v>45331</v>
      </c>
      <c r="B802" s="4">
        <v>45331</v>
      </c>
      <c r="C802" s="5">
        <v>0.83333333333333337</v>
      </c>
      <c r="D802" s="5">
        <v>0.79166666666666663</v>
      </c>
      <c r="E802" s="6" t="s">
        <v>22</v>
      </c>
      <c r="F802" s="6" t="s">
        <v>14</v>
      </c>
      <c r="G802" s="7">
        <v>27</v>
      </c>
    </row>
    <row r="803" spans="1:7" x14ac:dyDescent="0.3">
      <c r="A803" s="3">
        <v>45331</v>
      </c>
      <c r="B803" s="4">
        <v>45331</v>
      </c>
      <c r="C803" s="5">
        <v>0.85416666666666663</v>
      </c>
      <c r="D803" s="5">
        <v>0.8125</v>
      </c>
      <c r="E803" s="6" t="s">
        <v>19</v>
      </c>
      <c r="F803" s="6" t="s">
        <v>6</v>
      </c>
      <c r="G803" s="7">
        <v>28</v>
      </c>
    </row>
    <row r="804" spans="1:7" x14ac:dyDescent="0.3">
      <c r="A804" s="3">
        <v>45331</v>
      </c>
      <c r="B804" s="4">
        <v>45331</v>
      </c>
      <c r="C804" s="5">
        <v>0.91666666666666663</v>
      </c>
      <c r="D804" s="5">
        <v>0.79166666666666663</v>
      </c>
      <c r="E804" s="6" t="s">
        <v>11</v>
      </c>
      <c r="F804" s="6" t="s">
        <v>0</v>
      </c>
      <c r="G804" s="7">
        <v>29</v>
      </c>
    </row>
    <row r="805" spans="1:7" x14ac:dyDescent="0.3">
      <c r="A805" s="3">
        <v>45332</v>
      </c>
      <c r="B805" s="4">
        <v>45332</v>
      </c>
      <c r="C805" s="5">
        <v>0.54166666666666663</v>
      </c>
      <c r="D805" s="5">
        <v>0.54166666666666663</v>
      </c>
      <c r="E805" s="6" t="s">
        <v>25</v>
      </c>
      <c r="F805" s="6" t="s">
        <v>3</v>
      </c>
      <c r="G805" s="7">
        <v>30</v>
      </c>
    </row>
    <row r="806" spans="1:7" x14ac:dyDescent="0.3">
      <c r="A806" s="3">
        <v>45332</v>
      </c>
      <c r="B806" s="4">
        <v>45332</v>
      </c>
      <c r="C806" s="5">
        <v>0.54166666666666663</v>
      </c>
      <c r="D806" s="5">
        <v>0.54166666666666663</v>
      </c>
      <c r="E806" s="6" t="s">
        <v>28</v>
      </c>
      <c r="F806" s="6" t="s">
        <v>10</v>
      </c>
      <c r="G806" s="7">
        <v>31</v>
      </c>
    </row>
    <row r="807" spans="1:7" x14ac:dyDescent="0.3">
      <c r="A807" s="3">
        <v>45332</v>
      </c>
      <c r="B807" s="4">
        <v>45332</v>
      </c>
      <c r="C807" s="5">
        <v>0.54166666666666663</v>
      </c>
      <c r="D807" s="5">
        <v>0.54166666666666663</v>
      </c>
      <c r="E807" s="6" t="s">
        <v>9</v>
      </c>
      <c r="F807" s="6" t="s">
        <v>15</v>
      </c>
      <c r="G807" s="7">
        <v>32</v>
      </c>
    </row>
    <row r="808" spans="1:7" x14ac:dyDescent="0.3">
      <c r="A808" s="3">
        <v>45332</v>
      </c>
      <c r="B808" s="4">
        <v>45332</v>
      </c>
      <c r="C808" s="5">
        <v>0.54166666666666663</v>
      </c>
      <c r="D808" s="5">
        <v>0.54166666666666663</v>
      </c>
      <c r="E808" s="6" t="s">
        <v>4</v>
      </c>
      <c r="F808" s="6" t="s">
        <v>18</v>
      </c>
      <c r="G808" s="7">
        <v>33</v>
      </c>
    </row>
    <row r="809" spans="1:7" x14ac:dyDescent="0.3">
      <c r="A809" s="3">
        <v>45332</v>
      </c>
      <c r="B809" s="4">
        <v>45332</v>
      </c>
      <c r="C809" s="5">
        <v>0.64583333333333337</v>
      </c>
      <c r="D809" s="5">
        <v>0.64583333333333337</v>
      </c>
      <c r="E809" s="6" t="s">
        <v>30</v>
      </c>
      <c r="F809" s="6" t="s">
        <v>2</v>
      </c>
      <c r="G809" s="7">
        <v>34</v>
      </c>
    </row>
    <row r="810" spans="1:7" x14ac:dyDescent="0.3">
      <c r="A810" s="3">
        <v>45332</v>
      </c>
      <c r="B810" s="4">
        <v>45332</v>
      </c>
      <c r="C810" s="5">
        <v>0.75</v>
      </c>
      <c r="D810" s="5">
        <v>0.75</v>
      </c>
      <c r="E810" s="6" t="s">
        <v>7</v>
      </c>
      <c r="F810" s="6" t="s">
        <v>12</v>
      </c>
      <c r="G810" s="7">
        <v>35</v>
      </c>
    </row>
    <row r="811" spans="1:7" x14ac:dyDescent="0.3">
      <c r="A811" s="3">
        <v>45332</v>
      </c>
      <c r="B811" s="4">
        <v>45332</v>
      </c>
      <c r="C811" s="5">
        <v>0.79166666666666663</v>
      </c>
      <c r="D811" s="5">
        <v>0.79166666666666663</v>
      </c>
      <c r="E811" s="6" t="s">
        <v>17</v>
      </c>
      <c r="F811" s="6" t="s">
        <v>5</v>
      </c>
      <c r="G811" s="7">
        <v>36</v>
      </c>
    </row>
    <row r="812" spans="1:7" x14ac:dyDescent="0.3">
      <c r="A812" s="3">
        <v>45332</v>
      </c>
      <c r="B812" s="4">
        <v>45332</v>
      </c>
      <c r="C812" s="5">
        <v>0.79166666666666663</v>
      </c>
      <c r="D812" s="5">
        <v>0.79166666666666663</v>
      </c>
      <c r="E812" s="6" t="s">
        <v>26</v>
      </c>
      <c r="F812" s="6" t="s">
        <v>8</v>
      </c>
      <c r="G812" s="7">
        <v>37</v>
      </c>
    </row>
    <row r="813" spans="1:7" x14ac:dyDescent="0.3">
      <c r="A813" s="3">
        <v>45332</v>
      </c>
      <c r="B813" s="4">
        <v>45332</v>
      </c>
      <c r="C813" s="5">
        <v>0.79166666666666663</v>
      </c>
      <c r="D813" s="5">
        <v>0.79166666666666663</v>
      </c>
      <c r="E813" s="6" t="s">
        <v>27</v>
      </c>
      <c r="F813" s="6" t="s">
        <v>20</v>
      </c>
      <c r="G813" s="7">
        <v>38</v>
      </c>
    </row>
    <row r="814" spans="1:7" x14ac:dyDescent="0.3">
      <c r="A814" s="3">
        <v>45332</v>
      </c>
      <c r="B814" s="4">
        <v>45332</v>
      </c>
      <c r="C814" s="5">
        <v>0.79166666666666663</v>
      </c>
      <c r="D814" s="5">
        <v>0.79166666666666663</v>
      </c>
      <c r="E814" s="6" t="s">
        <v>24</v>
      </c>
      <c r="F814" s="6" t="s">
        <v>21</v>
      </c>
      <c r="G814" s="7">
        <v>39</v>
      </c>
    </row>
    <row r="815" spans="1:7" x14ac:dyDescent="0.3">
      <c r="A815" s="3">
        <v>45332</v>
      </c>
      <c r="B815" s="4">
        <v>45332</v>
      </c>
      <c r="C815" s="5">
        <v>0.79166666666666663</v>
      </c>
      <c r="D815" s="5">
        <v>0.75</v>
      </c>
      <c r="E815" s="6" t="s">
        <v>22</v>
      </c>
      <c r="F815" s="6" t="s">
        <v>31</v>
      </c>
      <c r="G815" s="7">
        <v>40</v>
      </c>
    </row>
    <row r="816" spans="1:7" x14ac:dyDescent="0.3">
      <c r="A816" s="3">
        <v>45332</v>
      </c>
      <c r="B816" s="4">
        <v>45332</v>
      </c>
      <c r="C816" s="5">
        <v>0.83333333333333337</v>
      </c>
      <c r="D816" s="5">
        <v>0.79166666666666663</v>
      </c>
      <c r="E816" s="6" t="s">
        <v>1</v>
      </c>
      <c r="F816" s="6" t="s">
        <v>16</v>
      </c>
      <c r="G816" s="7">
        <v>41</v>
      </c>
    </row>
    <row r="817" spans="1:8" x14ac:dyDescent="0.3">
      <c r="A817" s="3">
        <v>45332</v>
      </c>
      <c r="B817" s="4">
        <v>45332</v>
      </c>
      <c r="C817" s="5">
        <v>0.91666666666666663</v>
      </c>
      <c r="D817" s="5">
        <v>0.79166666666666663</v>
      </c>
      <c r="E817" s="6" t="s">
        <v>11</v>
      </c>
      <c r="F817" s="6" t="s">
        <v>13</v>
      </c>
      <c r="G817" s="7">
        <v>42</v>
      </c>
    </row>
    <row r="818" spans="1:8" x14ac:dyDescent="0.3">
      <c r="A818" s="3">
        <v>45333</v>
      </c>
      <c r="B818" s="4">
        <v>45333</v>
      </c>
      <c r="C818" s="5">
        <v>0.54166666666666663</v>
      </c>
      <c r="D818" s="5">
        <v>0.54166666666666663</v>
      </c>
      <c r="E818" s="6" t="s">
        <v>25</v>
      </c>
      <c r="F818" s="6" t="s">
        <v>15</v>
      </c>
      <c r="G818" s="7">
        <v>43</v>
      </c>
    </row>
    <row r="819" spans="1:8" x14ac:dyDescent="0.3">
      <c r="A819" s="3">
        <v>45333</v>
      </c>
      <c r="B819" s="4">
        <v>45333</v>
      </c>
      <c r="C819" s="5">
        <v>0.5625</v>
      </c>
      <c r="D819" s="5">
        <v>0.5625</v>
      </c>
      <c r="E819" s="6" t="s">
        <v>28</v>
      </c>
      <c r="F819" s="6" t="s">
        <v>30</v>
      </c>
      <c r="G819" s="7">
        <v>44</v>
      </c>
    </row>
    <row r="820" spans="1:8" x14ac:dyDescent="0.3">
      <c r="A820" s="3">
        <v>45334</v>
      </c>
      <c r="B820" s="4">
        <v>45334</v>
      </c>
      <c r="C820" s="5">
        <v>0.79166666666666663</v>
      </c>
      <c r="D820" s="5">
        <v>0.79166666666666663</v>
      </c>
      <c r="E820" s="6" t="s">
        <v>24</v>
      </c>
      <c r="F820" s="6" t="s">
        <v>17</v>
      </c>
      <c r="G820" s="17">
        <v>1</v>
      </c>
      <c r="H820" s="2" t="s">
        <v>62</v>
      </c>
    </row>
    <row r="821" spans="1:8" x14ac:dyDescent="0.3">
      <c r="A821" s="3">
        <v>45334</v>
      </c>
      <c r="B821" s="4">
        <v>45334</v>
      </c>
      <c r="C821" s="5">
        <v>0.79166666666666663</v>
      </c>
      <c r="D821" s="5">
        <v>0.79166666666666663</v>
      </c>
      <c r="E821" s="6" t="s">
        <v>4</v>
      </c>
      <c r="F821" s="6" t="s">
        <v>19</v>
      </c>
      <c r="G821" s="17">
        <v>2</v>
      </c>
    </row>
    <row r="822" spans="1:8" x14ac:dyDescent="0.3">
      <c r="A822" s="3">
        <v>45334</v>
      </c>
      <c r="B822" s="4">
        <v>45334</v>
      </c>
      <c r="C822" s="5">
        <v>0.79166666666666663</v>
      </c>
      <c r="D822" s="5">
        <v>0.79166666666666663</v>
      </c>
      <c r="E822" s="6" t="s">
        <v>1</v>
      </c>
      <c r="F822" s="6" t="s">
        <v>21</v>
      </c>
      <c r="G822" s="17">
        <v>3</v>
      </c>
    </row>
    <row r="823" spans="1:8" x14ac:dyDescent="0.3">
      <c r="A823" s="3">
        <v>45334</v>
      </c>
      <c r="B823" s="4">
        <v>45334</v>
      </c>
      <c r="C823" s="5">
        <v>0.91666666666666663</v>
      </c>
      <c r="D823" s="5">
        <v>0.79166666666666663</v>
      </c>
      <c r="E823" s="6" t="s">
        <v>14</v>
      </c>
      <c r="F823" s="6" t="s">
        <v>29</v>
      </c>
      <c r="G823" s="17">
        <v>4</v>
      </c>
    </row>
    <row r="824" spans="1:8" x14ac:dyDescent="0.3">
      <c r="A824" s="3">
        <v>45335</v>
      </c>
      <c r="B824" s="4">
        <v>45335</v>
      </c>
      <c r="C824" s="5">
        <v>0.79166666666666663</v>
      </c>
      <c r="D824" s="5">
        <v>0.79166666666666663</v>
      </c>
      <c r="E824" s="6" t="s">
        <v>26</v>
      </c>
      <c r="F824" s="6" t="s">
        <v>2</v>
      </c>
      <c r="G824" s="17">
        <v>5</v>
      </c>
    </row>
    <row r="825" spans="1:8" x14ac:dyDescent="0.3">
      <c r="A825" s="3">
        <v>45335</v>
      </c>
      <c r="B825" s="4">
        <v>45335</v>
      </c>
      <c r="C825" s="5">
        <v>0.79166666666666663</v>
      </c>
      <c r="D825" s="5">
        <v>0.79166666666666663</v>
      </c>
      <c r="E825" s="6" t="s">
        <v>13</v>
      </c>
      <c r="F825" s="6" t="s">
        <v>3</v>
      </c>
      <c r="G825" s="17">
        <v>6</v>
      </c>
    </row>
    <row r="826" spans="1:8" x14ac:dyDescent="0.3">
      <c r="A826" s="3">
        <v>45335</v>
      </c>
      <c r="B826" s="4">
        <v>45335</v>
      </c>
      <c r="C826" s="5">
        <v>0.79166666666666663</v>
      </c>
      <c r="D826" s="5">
        <v>0.79166666666666663</v>
      </c>
      <c r="E826" s="6" t="s">
        <v>0</v>
      </c>
      <c r="F826" s="6" t="s">
        <v>15</v>
      </c>
      <c r="G826" s="17">
        <v>7</v>
      </c>
    </row>
    <row r="827" spans="1:8" x14ac:dyDescent="0.3">
      <c r="A827" s="3">
        <v>45335</v>
      </c>
      <c r="B827" s="4">
        <v>45335</v>
      </c>
      <c r="C827" s="5">
        <v>0.79166666666666663</v>
      </c>
      <c r="D827" s="5">
        <v>0.79166666666666663</v>
      </c>
      <c r="E827" s="6" t="s">
        <v>8</v>
      </c>
      <c r="F827" s="6" t="s">
        <v>20</v>
      </c>
      <c r="G827" s="17">
        <v>8</v>
      </c>
    </row>
    <row r="828" spans="1:8" x14ac:dyDescent="0.3">
      <c r="A828" s="3">
        <v>45335</v>
      </c>
      <c r="B828" s="4">
        <v>45335</v>
      </c>
      <c r="C828" s="5">
        <v>0.79166666666666663</v>
      </c>
      <c r="D828" s="5">
        <v>0.79166666666666663</v>
      </c>
      <c r="E828" s="6" t="s">
        <v>25</v>
      </c>
      <c r="F828" s="6" t="s">
        <v>27</v>
      </c>
      <c r="G828" s="17">
        <v>9</v>
      </c>
    </row>
    <row r="829" spans="1:8" x14ac:dyDescent="0.3">
      <c r="A829" s="3">
        <v>45335</v>
      </c>
      <c r="B829" s="4">
        <v>45335</v>
      </c>
      <c r="C829" s="5">
        <v>0.79166666666666663</v>
      </c>
      <c r="D829" s="5">
        <v>0.79166666666666663</v>
      </c>
      <c r="E829" s="6" t="s">
        <v>7</v>
      </c>
      <c r="F829" s="6" t="s">
        <v>30</v>
      </c>
      <c r="G829" s="17">
        <v>10</v>
      </c>
    </row>
    <row r="830" spans="1:8" x14ac:dyDescent="0.3">
      <c r="A830" s="3">
        <v>45335</v>
      </c>
      <c r="B830" s="4">
        <v>45335</v>
      </c>
      <c r="C830" s="5">
        <v>0.8125</v>
      </c>
      <c r="D830" s="5">
        <v>0.8125</v>
      </c>
      <c r="E830" s="6" t="s">
        <v>24</v>
      </c>
      <c r="F830" s="6" t="s">
        <v>18</v>
      </c>
      <c r="G830" s="17">
        <v>11</v>
      </c>
    </row>
    <row r="831" spans="1:8" x14ac:dyDescent="0.3">
      <c r="A831" s="3">
        <v>45335</v>
      </c>
      <c r="B831" s="4">
        <v>45335</v>
      </c>
      <c r="C831" s="5">
        <v>0.83333333333333337</v>
      </c>
      <c r="D831" s="5">
        <v>0.79166666666666663</v>
      </c>
      <c r="E831" s="6" t="s">
        <v>5</v>
      </c>
      <c r="F831" s="6" t="s">
        <v>9</v>
      </c>
      <c r="G831" s="17">
        <v>12</v>
      </c>
    </row>
    <row r="832" spans="1:8" x14ac:dyDescent="0.3">
      <c r="A832" s="3">
        <v>45335</v>
      </c>
      <c r="B832" s="4">
        <v>45335</v>
      </c>
      <c r="C832" s="5">
        <v>0.83333333333333337</v>
      </c>
      <c r="D832" s="5">
        <v>0.79166666666666663</v>
      </c>
      <c r="E832" s="6" t="s">
        <v>17</v>
      </c>
      <c r="F832" s="6" t="s">
        <v>16</v>
      </c>
      <c r="G832" s="17">
        <v>13</v>
      </c>
    </row>
    <row r="833" spans="1:7" x14ac:dyDescent="0.3">
      <c r="A833" s="3">
        <v>45335</v>
      </c>
      <c r="B833" s="4">
        <v>45335</v>
      </c>
      <c r="C833" s="5">
        <v>0.85416666666666663</v>
      </c>
      <c r="D833" s="5">
        <v>0.8125</v>
      </c>
      <c r="E833" s="6" t="s">
        <v>28</v>
      </c>
      <c r="F833" s="6" t="s">
        <v>6</v>
      </c>
      <c r="G833" s="17">
        <v>14</v>
      </c>
    </row>
    <row r="834" spans="1:7" x14ac:dyDescent="0.3">
      <c r="A834" s="3">
        <v>45335</v>
      </c>
      <c r="B834" s="4">
        <v>45335</v>
      </c>
      <c r="C834" s="5">
        <v>0.875</v>
      </c>
      <c r="D834" s="5">
        <v>0.79166666666666663</v>
      </c>
      <c r="E834" s="6" t="s">
        <v>10</v>
      </c>
      <c r="F834" s="6" t="s">
        <v>11</v>
      </c>
      <c r="G834" s="17">
        <v>15</v>
      </c>
    </row>
    <row r="835" spans="1:7" x14ac:dyDescent="0.3">
      <c r="A835" s="3">
        <v>45336</v>
      </c>
      <c r="B835" s="4">
        <v>45336</v>
      </c>
      <c r="C835" s="5">
        <v>0.8125</v>
      </c>
      <c r="D835" s="5">
        <v>0.8125</v>
      </c>
      <c r="E835" s="6" t="s">
        <v>12</v>
      </c>
      <c r="F835" s="6" t="s">
        <v>22</v>
      </c>
      <c r="G835" s="17">
        <v>16</v>
      </c>
    </row>
    <row r="836" spans="1:7" x14ac:dyDescent="0.3">
      <c r="A836" s="3">
        <v>45336</v>
      </c>
      <c r="B836" s="4">
        <v>45336</v>
      </c>
      <c r="C836" s="5">
        <v>0.8125</v>
      </c>
      <c r="D836" s="5">
        <v>0.77083333333333337</v>
      </c>
      <c r="E836" s="6" t="s">
        <v>23</v>
      </c>
      <c r="F836" s="6" t="s">
        <v>31</v>
      </c>
      <c r="G836" s="17">
        <v>17</v>
      </c>
    </row>
    <row r="837" spans="1:7" x14ac:dyDescent="0.3">
      <c r="A837" s="3">
        <v>45336</v>
      </c>
      <c r="B837" s="4">
        <v>45336</v>
      </c>
      <c r="C837" s="5">
        <v>0.89583333333333337</v>
      </c>
      <c r="D837" s="5">
        <v>0.8125</v>
      </c>
      <c r="E837" s="6" t="s">
        <v>14</v>
      </c>
      <c r="F837" s="6" t="s">
        <v>1</v>
      </c>
      <c r="G837" s="17">
        <v>18</v>
      </c>
    </row>
    <row r="838" spans="1:7" x14ac:dyDescent="0.3">
      <c r="A838" s="3">
        <v>45337</v>
      </c>
      <c r="B838" s="4">
        <v>45337</v>
      </c>
      <c r="C838" s="5">
        <v>0.79166666666666663</v>
      </c>
      <c r="D838" s="5">
        <v>0.79166666666666663</v>
      </c>
      <c r="E838" s="6" t="s">
        <v>24</v>
      </c>
      <c r="F838" s="6" t="s">
        <v>2</v>
      </c>
      <c r="G838" s="17">
        <v>19</v>
      </c>
    </row>
    <row r="839" spans="1:7" x14ac:dyDescent="0.3">
      <c r="A839" s="3">
        <v>45337</v>
      </c>
      <c r="B839" s="4">
        <v>45337</v>
      </c>
      <c r="C839" s="5">
        <v>0.79166666666666663</v>
      </c>
      <c r="D839" s="5">
        <v>0.79166666666666663</v>
      </c>
      <c r="E839" s="6" t="s">
        <v>12</v>
      </c>
      <c r="F839" s="6" t="s">
        <v>3</v>
      </c>
      <c r="G839" s="17">
        <v>20</v>
      </c>
    </row>
    <row r="840" spans="1:7" x14ac:dyDescent="0.3">
      <c r="A840" s="3">
        <v>45337</v>
      </c>
      <c r="B840" s="4">
        <v>45337</v>
      </c>
      <c r="C840" s="5">
        <v>0.79166666666666663</v>
      </c>
      <c r="D840" s="5">
        <v>0.79166666666666663</v>
      </c>
      <c r="E840" s="6" t="s">
        <v>13</v>
      </c>
      <c r="F840" s="6" t="s">
        <v>17</v>
      </c>
      <c r="G840" s="17">
        <v>21</v>
      </c>
    </row>
    <row r="841" spans="1:7" x14ac:dyDescent="0.3">
      <c r="A841" s="3">
        <v>45337</v>
      </c>
      <c r="B841" s="4">
        <v>45337</v>
      </c>
      <c r="C841" s="5">
        <v>0.79166666666666663</v>
      </c>
      <c r="D841" s="5">
        <v>0.79166666666666663</v>
      </c>
      <c r="E841" s="6" t="s">
        <v>15</v>
      </c>
      <c r="F841" s="6" t="s">
        <v>19</v>
      </c>
      <c r="G841" s="17">
        <v>22</v>
      </c>
    </row>
    <row r="842" spans="1:7" x14ac:dyDescent="0.3">
      <c r="A842" s="3">
        <v>45337</v>
      </c>
      <c r="B842" s="4">
        <v>45337</v>
      </c>
      <c r="C842" s="5">
        <v>0.79166666666666663</v>
      </c>
      <c r="D842" s="5">
        <v>0.79166666666666663</v>
      </c>
      <c r="E842" s="6" t="s">
        <v>0</v>
      </c>
      <c r="F842" s="6" t="s">
        <v>20</v>
      </c>
      <c r="G842" s="17">
        <v>23</v>
      </c>
    </row>
    <row r="843" spans="1:7" x14ac:dyDescent="0.3">
      <c r="A843" s="3">
        <v>45337</v>
      </c>
      <c r="B843" s="4">
        <v>45337</v>
      </c>
      <c r="C843" s="5">
        <v>0.79166666666666663</v>
      </c>
      <c r="D843" s="5">
        <v>0.79166666666666663</v>
      </c>
      <c r="E843" s="6" t="s">
        <v>7</v>
      </c>
      <c r="F843" s="6" t="s">
        <v>26</v>
      </c>
      <c r="G843" s="17">
        <v>24</v>
      </c>
    </row>
    <row r="844" spans="1:7" x14ac:dyDescent="0.3">
      <c r="A844" s="3">
        <v>45337</v>
      </c>
      <c r="B844" s="4">
        <v>45337</v>
      </c>
      <c r="C844" s="5">
        <v>0.79166666666666663</v>
      </c>
      <c r="D844" s="5">
        <v>0.79166666666666663</v>
      </c>
      <c r="E844" s="6" t="s">
        <v>21</v>
      </c>
      <c r="F844" s="6" t="s">
        <v>27</v>
      </c>
      <c r="G844" s="17">
        <v>25</v>
      </c>
    </row>
    <row r="845" spans="1:7" x14ac:dyDescent="0.3">
      <c r="A845" s="3">
        <v>45337</v>
      </c>
      <c r="B845" s="4">
        <v>45337</v>
      </c>
      <c r="C845" s="5">
        <v>0.83333333333333337</v>
      </c>
      <c r="D845" s="5">
        <v>0.79166666666666663</v>
      </c>
      <c r="E845" s="6" t="s">
        <v>11</v>
      </c>
      <c r="F845" s="6" t="s">
        <v>25</v>
      </c>
      <c r="G845" s="17">
        <v>26</v>
      </c>
    </row>
    <row r="846" spans="1:7" x14ac:dyDescent="0.3">
      <c r="A846" s="3">
        <v>45337</v>
      </c>
      <c r="B846" s="4">
        <v>45337</v>
      </c>
      <c r="C846" s="5">
        <v>0.85416666666666663</v>
      </c>
      <c r="D846" s="5">
        <v>0.8125</v>
      </c>
      <c r="E846" s="6" t="s">
        <v>22</v>
      </c>
      <c r="F846" s="6" t="s">
        <v>6</v>
      </c>
      <c r="G846" s="17">
        <v>27</v>
      </c>
    </row>
    <row r="847" spans="1:7" x14ac:dyDescent="0.3">
      <c r="A847" s="3">
        <v>45337</v>
      </c>
      <c r="B847" s="4">
        <v>45337</v>
      </c>
      <c r="C847" s="5">
        <v>0.875</v>
      </c>
      <c r="D847" s="5">
        <v>0.79166666666666663</v>
      </c>
      <c r="E847" s="6" t="s">
        <v>23</v>
      </c>
      <c r="F847" s="6" t="s">
        <v>4</v>
      </c>
      <c r="G847" s="17">
        <v>28</v>
      </c>
    </row>
    <row r="848" spans="1:7" x14ac:dyDescent="0.3">
      <c r="A848" s="3">
        <v>45337</v>
      </c>
      <c r="B848" s="4">
        <v>45337</v>
      </c>
      <c r="C848" s="5">
        <v>0.875</v>
      </c>
      <c r="D848" s="5">
        <v>0.83333333333333337</v>
      </c>
      <c r="E848" s="6" t="s">
        <v>9</v>
      </c>
      <c r="F848" s="6" t="s">
        <v>16</v>
      </c>
      <c r="G848" s="17">
        <v>29</v>
      </c>
    </row>
    <row r="849" spans="1:7" x14ac:dyDescent="0.3">
      <c r="A849" s="3">
        <v>45337</v>
      </c>
      <c r="B849" s="4">
        <v>45337</v>
      </c>
      <c r="C849" s="5">
        <v>0.91666666666666663</v>
      </c>
      <c r="D849" s="5">
        <v>0.79166666666666663</v>
      </c>
      <c r="E849" s="6" t="s">
        <v>10</v>
      </c>
      <c r="F849" s="6" t="s">
        <v>28</v>
      </c>
      <c r="G849" s="17">
        <v>30</v>
      </c>
    </row>
    <row r="850" spans="1:7" x14ac:dyDescent="0.3">
      <c r="A850" s="3">
        <v>45338</v>
      </c>
      <c r="B850" s="4">
        <v>45338</v>
      </c>
      <c r="C850" s="5">
        <v>0.875</v>
      </c>
      <c r="D850" s="5">
        <v>0.79166666666666663</v>
      </c>
      <c r="E850" s="6" t="s">
        <v>5</v>
      </c>
      <c r="F850" s="6" t="s">
        <v>1</v>
      </c>
      <c r="G850" s="17">
        <v>31</v>
      </c>
    </row>
    <row r="851" spans="1:7" x14ac:dyDescent="0.3">
      <c r="A851" s="3">
        <v>45339</v>
      </c>
      <c r="B851" s="4">
        <v>45339</v>
      </c>
      <c r="C851" s="5">
        <v>0.52083333333333337</v>
      </c>
      <c r="D851" s="5">
        <v>0.47916666666666669</v>
      </c>
      <c r="E851" s="6" t="s">
        <v>11</v>
      </c>
      <c r="F851" s="6" t="s">
        <v>9</v>
      </c>
      <c r="G851" s="17">
        <v>32</v>
      </c>
    </row>
    <row r="852" spans="1:7" x14ac:dyDescent="0.3">
      <c r="A852" s="3">
        <v>45339</v>
      </c>
      <c r="B852" s="4">
        <v>45339</v>
      </c>
      <c r="C852" s="5">
        <v>0.625</v>
      </c>
      <c r="D852" s="5">
        <v>0.58333333333333337</v>
      </c>
      <c r="E852" s="6" t="s">
        <v>20</v>
      </c>
      <c r="F852" s="6" t="s">
        <v>6</v>
      </c>
      <c r="G852" s="17">
        <v>33</v>
      </c>
    </row>
    <row r="853" spans="1:7" x14ac:dyDescent="0.3">
      <c r="A853" s="3">
        <v>45339</v>
      </c>
      <c r="B853" s="4">
        <v>45339</v>
      </c>
      <c r="C853" s="5">
        <v>0.66666666666666663</v>
      </c>
      <c r="D853" s="5">
        <v>0.58333333333333337</v>
      </c>
      <c r="E853" s="6" t="s">
        <v>10</v>
      </c>
      <c r="F853" s="6" t="s">
        <v>4</v>
      </c>
      <c r="G853" s="17">
        <v>34</v>
      </c>
    </row>
    <row r="854" spans="1:7" x14ac:dyDescent="0.3">
      <c r="A854" s="3">
        <v>45339</v>
      </c>
      <c r="B854" s="4">
        <v>45339</v>
      </c>
      <c r="C854" s="5">
        <v>0.70833333333333337</v>
      </c>
      <c r="D854" s="5">
        <v>0.70833333333333337</v>
      </c>
      <c r="E854" s="6" t="s">
        <v>13</v>
      </c>
      <c r="F854" s="6" t="s">
        <v>2</v>
      </c>
      <c r="G854" s="17">
        <v>35</v>
      </c>
    </row>
    <row r="855" spans="1:7" x14ac:dyDescent="0.3">
      <c r="A855" s="3">
        <v>45339</v>
      </c>
      <c r="B855" s="4">
        <v>45339</v>
      </c>
      <c r="C855" s="5">
        <v>0.70833333333333337</v>
      </c>
      <c r="D855" s="5">
        <v>0.66666666666666663</v>
      </c>
      <c r="E855" s="6" t="s">
        <v>3</v>
      </c>
      <c r="F855" s="6" t="s">
        <v>14</v>
      </c>
      <c r="G855" s="17">
        <v>36</v>
      </c>
    </row>
    <row r="856" spans="1:7" x14ac:dyDescent="0.3">
      <c r="A856" s="3">
        <v>45339</v>
      </c>
      <c r="B856" s="4">
        <v>45339</v>
      </c>
      <c r="C856" s="5">
        <v>0.70833333333333337</v>
      </c>
      <c r="D856" s="5">
        <v>0.66666666666666663</v>
      </c>
      <c r="E856" s="6" t="s">
        <v>16</v>
      </c>
      <c r="F856" s="6" t="s">
        <v>25</v>
      </c>
      <c r="G856" s="17">
        <v>37</v>
      </c>
    </row>
    <row r="857" spans="1:7" x14ac:dyDescent="0.3">
      <c r="A857" s="3">
        <v>45339</v>
      </c>
      <c r="B857" s="4">
        <v>45339</v>
      </c>
      <c r="C857" s="5">
        <v>0.70833333333333337</v>
      </c>
      <c r="D857" s="5">
        <v>0.70833333333333337</v>
      </c>
      <c r="E857" s="6" t="s">
        <v>12</v>
      </c>
      <c r="F857" s="6" t="s">
        <v>26</v>
      </c>
      <c r="G857" s="17">
        <v>38</v>
      </c>
    </row>
    <row r="858" spans="1:7" x14ac:dyDescent="0.3">
      <c r="A858" s="3">
        <v>45339</v>
      </c>
      <c r="B858" s="4">
        <v>45339</v>
      </c>
      <c r="C858" s="5">
        <v>0.79166666666666663</v>
      </c>
      <c r="D858" s="5">
        <v>0.79166666666666663</v>
      </c>
      <c r="E858" s="6" t="s">
        <v>30</v>
      </c>
      <c r="F858" s="6" t="s">
        <v>15</v>
      </c>
      <c r="G858" s="17">
        <v>39</v>
      </c>
    </row>
    <row r="859" spans="1:7" x14ac:dyDescent="0.3">
      <c r="A859" s="3">
        <v>45339</v>
      </c>
      <c r="B859" s="4">
        <v>45339</v>
      </c>
      <c r="C859" s="5">
        <v>0.79166666666666663</v>
      </c>
      <c r="D859" s="5">
        <v>0.79166666666666663</v>
      </c>
      <c r="E859" s="6" t="s">
        <v>0</v>
      </c>
      <c r="F859" s="6" t="s">
        <v>27</v>
      </c>
      <c r="G859" s="17">
        <v>40</v>
      </c>
    </row>
    <row r="860" spans="1:7" x14ac:dyDescent="0.3">
      <c r="A860" s="3">
        <v>45339</v>
      </c>
      <c r="B860" s="4">
        <v>45339</v>
      </c>
      <c r="C860" s="5">
        <v>0.83333333333333337</v>
      </c>
      <c r="D860" s="5">
        <v>0.83333333333333337</v>
      </c>
      <c r="E860" s="6" t="s">
        <v>21</v>
      </c>
      <c r="F860" s="6" t="s">
        <v>17</v>
      </c>
      <c r="G860" s="17">
        <v>41</v>
      </c>
    </row>
    <row r="861" spans="1:7" x14ac:dyDescent="0.3">
      <c r="A861" s="3">
        <v>45339</v>
      </c>
      <c r="B861" s="4">
        <v>45339</v>
      </c>
      <c r="C861" s="5">
        <v>0.91666666666666663</v>
      </c>
      <c r="D861" s="5">
        <v>0.79166666666666663</v>
      </c>
      <c r="E861" s="6" t="s">
        <v>31</v>
      </c>
      <c r="F861" s="6" t="s">
        <v>28</v>
      </c>
      <c r="G861" s="17">
        <v>42</v>
      </c>
    </row>
    <row r="862" spans="1:7" x14ac:dyDescent="0.3">
      <c r="A862" s="3">
        <v>45339</v>
      </c>
      <c r="B862" s="4">
        <v>45339</v>
      </c>
      <c r="C862" s="5">
        <v>0.9375</v>
      </c>
      <c r="D862" s="5">
        <v>0.8125</v>
      </c>
      <c r="E862" s="6" t="s">
        <v>8</v>
      </c>
      <c r="F862" s="6" t="s">
        <v>23</v>
      </c>
      <c r="G862" s="17">
        <v>43</v>
      </c>
    </row>
    <row r="863" spans="1:7" x14ac:dyDescent="0.3">
      <c r="A863" s="3">
        <v>45339</v>
      </c>
      <c r="B863" s="4">
        <v>45339</v>
      </c>
      <c r="C863" s="5">
        <v>0.9375</v>
      </c>
      <c r="D863" s="5">
        <v>0.8125</v>
      </c>
      <c r="E863" s="6" t="s">
        <v>5</v>
      </c>
      <c r="F863" s="6" t="s">
        <v>29</v>
      </c>
      <c r="G863" s="17">
        <v>44</v>
      </c>
    </row>
    <row r="864" spans="1:7" x14ac:dyDescent="0.3">
      <c r="A864" s="3">
        <v>45340</v>
      </c>
      <c r="B864" s="4">
        <v>45340</v>
      </c>
      <c r="C864" s="5">
        <v>0.625</v>
      </c>
      <c r="D864" s="5">
        <v>0.625</v>
      </c>
      <c r="E864" s="6" t="s">
        <v>19</v>
      </c>
      <c r="F864" s="6" t="s">
        <v>18</v>
      </c>
      <c r="G864" s="17">
        <v>45</v>
      </c>
    </row>
    <row r="865" spans="1:8" x14ac:dyDescent="0.3">
      <c r="A865" s="3">
        <v>45340</v>
      </c>
      <c r="B865" s="4">
        <v>45340</v>
      </c>
      <c r="C865" s="5">
        <v>0.75</v>
      </c>
      <c r="D865" s="5">
        <v>0.66666666666666663</v>
      </c>
      <c r="E865" s="6" t="s">
        <v>1</v>
      </c>
      <c r="F865" s="6" t="s">
        <v>7</v>
      </c>
      <c r="G865" s="17">
        <v>46</v>
      </c>
    </row>
    <row r="866" spans="1:8" x14ac:dyDescent="0.3">
      <c r="A866" s="3">
        <v>45340</v>
      </c>
      <c r="B866" s="4">
        <v>45340</v>
      </c>
      <c r="C866" s="5">
        <v>0.75</v>
      </c>
      <c r="D866" s="5">
        <v>0.75</v>
      </c>
      <c r="E866" s="6" t="s">
        <v>13</v>
      </c>
      <c r="F866" s="6" t="s">
        <v>22</v>
      </c>
      <c r="G866" s="17">
        <v>47</v>
      </c>
    </row>
    <row r="867" spans="1:8" x14ac:dyDescent="0.3">
      <c r="A867" s="3">
        <v>45341</v>
      </c>
      <c r="B867" s="4">
        <v>45341</v>
      </c>
      <c r="C867" s="5">
        <v>0.52083333333333337</v>
      </c>
      <c r="D867" s="5">
        <v>0.52083333333333337</v>
      </c>
      <c r="E867" s="6" t="s">
        <v>0</v>
      </c>
      <c r="F867" s="6" t="s">
        <v>3</v>
      </c>
      <c r="G867" s="9">
        <v>1</v>
      </c>
      <c r="H867" s="2" t="s">
        <v>63</v>
      </c>
    </row>
    <row r="868" spans="1:8" x14ac:dyDescent="0.3">
      <c r="A868" s="3">
        <v>45341</v>
      </c>
      <c r="B868" s="4">
        <v>45341</v>
      </c>
      <c r="C868" s="5">
        <v>0.54166666666666663</v>
      </c>
      <c r="D868" s="5">
        <v>0.54166666666666663</v>
      </c>
      <c r="E868" s="6" t="s">
        <v>9</v>
      </c>
      <c r="F868" s="6" t="s">
        <v>2</v>
      </c>
      <c r="G868" s="9">
        <v>2</v>
      </c>
    </row>
    <row r="869" spans="1:8" x14ac:dyDescent="0.3">
      <c r="A869" s="3">
        <v>45341</v>
      </c>
      <c r="B869" s="4">
        <v>45341</v>
      </c>
      <c r="C869" s="5">
        <v>0.54166666666666663</v>
      </c>
      <c r="D869" s="5">
        <v>0.5</v>
      </c>
      <c r="E869" s="6" t="s">
        <v>27</v>
      </c>
      <c r="F869" s="6" t="s">
        <v>25</v>
      </c>
      <c r="G869" s="9">
        <v>3</v>
      </c>
    </row>
    <row r="870" spans="1:8" x14ac:dyDescent="0.3">
      <c r="A870" s="3">
        <v>45341</v>
      </c>
      <c r="B870" s="4">
        <v>45341</v>
      </c>
      <c r="C870" s="5">
        <v>0.58333333333333337</v>
      </c>
      <c r="D870" s="5">
        <v>0.54166666666666663</v>
      </c>
      <c r="E870" s="6" t="s">
        <v>28</v>
      </c>
      <c r="F870" s="6" t="s">
        <v>14</v>
      </c>
      <c r="G870" s="9">
        <v>4</v>
      </c>
    </row>
    <row r="871" spans="1:8" x14ac:dyDescent="0.3">
      <c r="A871" s="3">
        <v>45341</v>
      </c>
      <c r="B871" s="4">
        <v>45341</v>
      </c>
      <c r="C871" s="5">
        <v>0.64583333333333337</v>
      </c>
      <c r="D871" s="5">
        <v>0.52083333333333337</v>
      </c>
      <c r="E871" s="6" t="s">
        <v>10</v>
      </c>
      <c r="F871" s="6" t="s">
        <v>24</v>
      </c>
      <c r="G871" s="9">
        <v>5</v>
      </c>
    </row>
    <row r="872" spans="1:8" x14ac:dyDescent="0.3">
      <c r="A872" s="3">
        <v>45341</v>
      </c>
      <c r="B872" s="4">
        <v>45341</v>
      </c>
      <c r="C872" s="5">
        <v>0.66666666666666663</v>
      </c>
      <c r="D872" s="5">
        <v>0.58333333333333337</v>
      </c>
      <c r="E872" s="6" t="s">
        <v>11</v>
      </c>
      <c r="F872" s="6" t="s">
        <v>1</v>
      </c>
      <c r="G872" s="9">
        <v>6</v>
      </c>
    </row>
    <row r="873" spans="1:8" x14ac:dyDescent="0.3">
      <c r="A873" s="3">
        <v>45341</v>
      </c>
      <c r="B873" s="4">
        <v>45341</v>
      </c>
      <c r="C873" s="5">
        <v>0.66666666666666663</v>
      </c>
      <c r="D873" s="5">
        <v>0.58333333333333337</v>
      </c>
      <c r="E873" s="6" t="s">
        <v>31</v>
      </c>
      <c r="F873" s="6" t="s">
        <v>4</v>
      </c>
      <c r="G873" s="9">
        <v>7</v>
      </c>
    </row>
    <row r="874" spans="1:8" x14ac:dyDescent="0.3">
      <c r="A874" s="3">
        <v>45341</v>
      </c>
      <c r="B874" s="4">
        <v>45341</v>
      </c>
      <c r="C874" s="5">
        <v>0.66666666666666663</v>
      </c>
      <c r="D874" s="5">
        <v>0.54166666666666663</v>
      </c>
      <c r="E874" s="6" t="s">
        <v>29</v>
      </c>
      <c r="F874" s="6" t="s">
        <v>23</v>
      </c>
      <c r="G874" s="9">
        <v>8</v>
      </c>
    </row>
    <row r="875" spans="1:8" x14ac:dyDescent="0.3">
      <c r="A875" s="3">
        <v>45341</v>
      </c>
      <c r="B875" s="4">
        <v>45341</v>
      </c>
      <c r="C875" s="5">
        <v>0.79166666666666663</v>
      </c>
      <c r="D875" s="5">
        <v>0.79166666666666663</v>
      </c>
      <c r="E875" s="6" t="s">
        <v>6</v>
      </c>
      <c r="F875" s="6" t="s">
        <v>5</v>
      </c>
      <c r="G875" s="9">
        <v>9</v>
      </c>
    </row>
    <row r="876" spans="1:8" x14ac:dyDescent="0.3">
      <c r="A876" s="3">
        <v>45341</v>
      </c>
      <c r="B876" s="4">
        <v>45341</v>
      </c>
      <c r="C876" s="5">
        <v>0.79166666666666663</v>
      </c>
      <c r="D876" s="5">
        <v>0.79166666666666663</v>
      </c>
      <c r="E876" s="6" t="s">
        <v>20</v>
      </c>
      <c r="F876" s="6" t="s">
        <v>26</v>
      </c>
      <c r="G876" s="9">
        <v>10</v>
      </c>
    </row>
    <row r="877" spans="1:8" x14ac:dyDescent="0.3">
      <c r="A877" s="3">
        <v>45342</v>
      </c>
      <c r="B877" s="4">
        <v>45342</v>
      </c>
      <c r="C877" s="5">
        <v>0.79166666666666663</v>
      </c>
      <c r="D877" s="5">
        <v>0.79166666666666663</v>
      </c>
      <c r="E877" s="6" t="s">
        <v>20</v>
      </c>
      <c r="F877" s="6" t="s">
        <v>12</v>
      </c>
      <c r="G877" s="9">
        <v>11</v>
      </c>
    </row>
    <row r="878" spans="1:8" x14ac:dyDescent="0.3">
      <c r="A878" s="3">
        <v>45342</v>
      </c>
      <c r="B878" s="4">
        <v>45342</v>
      </c>
      <c r="C878" s="5">
        <v>0.79166666666666663</v>
      </c>
      <c r="D878" s="5">
        <v>0.79166666666666663</v>
      </c>
      <c r="E878" s="6" t="s">
        <v>9</v>
      </c>
      <c r="F878" s="6" t="s">
        <v>19</v>
      </c>
      <c r="G878" s="9">
        <v>12</v>
      </c>
    </row>
    <row r="879" spans="1:8" x14ac:dyDescent="0.3">
      <c r="A879" s="3">
        <v>45342</v>
      </c>
      <c r="B879" s="4">
        <v>45342</v>
      </c>
      <c r="C879" s="5">
        <v>0.79166666666666663</v>
      </c>
      <c r="D879" s="5">
        <v>0.79166666666666663</v>
      </c>
      <c r="E879" s="6" t="s">
        <v>18</v>
      </c>
      <c r="F879" s="6" t="s">
        <v>22</v>
      </c>
      <c r="G879" s="9">
        <v>13</v>
      </c>
    </row>
    <row r="880" spans="1:8" x14ac:dyDescent="0.3">
      <c r="A880" s="3">
        <v>45342</v>
      </c>
      <c r="B880" s="4">
        <v>45342</v>
      </c>
      <c r="C880" s="5">
        <v>0.79166666666666663</v>
      </c>
      <c r="D880" s="5">
        <v>0.79166666666666663</v>
      </c>
      <c r="E880" s="6" t="s">
        <v>17</v>
      </c>
      <c r="F880" s="6" t="s">
        <v>30</v>
      </c>
      <c r="G880" s="9">
        <v>14</v>
      </c>
    </row>
    <row r="881" spans="1:7" x14ac:dyDescent="0.3">
      <c r="A881" s="3">
        <v>45342</v>
      </c>
      <c r="B881" s="4">
        <v>45342</v>
      </c>
      <c r="C881" s="5">
        <v>0.83333333333333337</v>
      </c>
      <c r="D881" s="5">
        <v>0.79166666666666663</v>
      </c>
      <c r="E881" s="6" t="s">
        <v>14</v>
      </c>
      <c r="F881" s="6" t="s">
        <v>31</v>
      </c>
      <c r="G881" s="9">
        <v>15</v>
      </c>
    </row>
    <row r="882" spans="1:7" x14ac:dyDescent="0.3">
      <c r="A882" s="3">
        <v>45342</v>
      </c>
      <c r="B882" s="4">
        <v>45342</v>
      </c>
      <c r="C882" s="5">
        <v>0.875</v>
      </c>
      <c r="D882" s="5">
        <v>0.79166666666666663</v>
      </c>
      <c r="E882" s="6" t="s">
        <v>28</v>
      </c>
      <c r="F882" s="6" t="s">
        <v>7</v>
      </c>
      <c r="G882" s="9">
        <v>16</v>
      </c>
    </row>
    <row r="883" spans="1:7" x14ac:dyDescent="0.3">
      <c r="A883" s="3">
        <v>45342</v>
      </c>
      <c r="B883" s="4">
        <v>45342</v>
      </c>
      <c r="C883" s="5">
        <v>0.91666666666666663</v>
      </c>
      <c r="D883" s="5">
        <v>0.79166666666666663</v>
      </c>
      <c r="E883" s="6" t="s">
        <v>16</v>
      </c>
      <c r="F883" s="6" t="s">
        <v>29</v>
      </c>
      <c r="G883" s="9">
        <v>17</v>
      </c>
    </row>
    <row r="884" spans="1:7" x14ac:dyDescent="0.3">
      <c r="A884" s="3">
        <v>45342</v>
      </c>
      <c r="B884" s="4">
        <v>45342</v>
      </c>
      <c r="C884" s="5">
        <v>0.9375</v>
      </c>
      <c r="D884" s="5">
        <v>0.8125</v>
      </c>
      <c r="E884" s="6" t="s">
        <v>8</v>
      </c>
      <c r="F884" s="6" t="s">
        <v>13</v>
      </c>
      <c r="G884" s="9">
        <v>18</v>
      </c>
    </row>
    <row r="885" spans="1:7" x14ac:dyDescent="0.3">
      <c r="A885" s="3">
        <v>45343</v>
      </c>
      <c r="B885" s="4">
        <v>45343</v>
      </c>
      <c r="C885" s="5">
        <v>0.79166666666666663</v>
      </c>
      <c r="D885" s="5">
        <v>0.79166666666666663</v>
      </c>
      <c r="E885" s="6" t="s">
        <v>3</v>
      </c>
      <c r="F885" s="6" t="s">
        <v>15</v>
      </c>
      <c r="G885" s="9">
        <v>19</v>
      </c>
    </row>
    <row r="886" spans="1:7" x14ac:dyDescent="0.3">
      <c r="A886" s="3">
        <v>45343</v>
      </c>
      <c r="B886" s="4">
        <v>45343</v>
      </c>
      <c r="C886" s="5">
        <v>0.8125</v>
      </c>
      <c r="D886" s="5">
        <v>0.77083333333333337</v>
      </c>
      <c r="E886" s="6" t="s">
        <v>21</v>
      </c>
      <c r="F886" s="6" t="s">
        <v>6</v>
      </c>
      <c r="G886" s="9">
        <v>20</v>
      </c>
    </row>
    <row r="887" spans="1:7" x14ac:dyDescent="0.3">
      <c r="A887" s="3">
        <v>45343</v>
      </c>
      <c r="B887" s="4">
        <v>45343</v>
      </c>
      <c r="C887" s="5">
        <v>0.91666666666666663</v>
      </c>
      <c r="D887" s="5">
        <v>0.79166666666666663</v>
      </c>
      <c r="E887" s="6" t="s">
        <v>8</v>
      </c>
      <c r="F887" s="6" t="s">
        <v>0</v>
      </c>
      <c r="G887" s="9">
        <v>21</v>
      </c>
    </row>
    <row r="888" spans="1:7" x14ac:dyDescent="0.3">
      <c r="A888" s="3">
        <v>45343</v>
      </c>
      <c r="B888" s="4">
        <v>45343</v>
      </c>
      <c r="C888" s="5">
        <v>0.91666666666666663</v>
      </c>
      <c r="D888" s="5">
        <v>0.83333333333333337</v>
      </c>
      <c r="E888" s="6" t="s">
        <v>27</v>
      </c>
      <c r="F888" s="6" t="s">
        <v>1</v>
      </c>
      <c r="G888" s="9">
        <v>22</v>
      </c>
    </row>
    <row r="889" spans="1:7" x14ac:dyDescent="0.3">
      <c r="A889" s="3">
        <v>45343</v>
      </c>
      <c r="B889" s="4">
        <v>45343</v>
      </c>
      <c r="C889" s="5">
        <v>0.91666666666666663</v>
      </c>
      <c r="D889" s="5">
        <v>0.83333333333333337</v>
      </c>
      <c r="E889" s="6" t="s">
        <v>2</v>
      </c>
      <c r="F889" s="6" t="s">
        <v>11</v>
      </c>
      <c r="G889" s="9">
        <v>23</v>
      </c>
    </row>
    <row r="890" spans="1:7" x14ac:dyDescent="0.3">
      <c r="A890" s="3">
        <v>45344</v>
      </c>
      <c r="B890" s="4">
        <v>45344</v>
      </c>
      <c r="C890" s="5">
        <v>0.79166666666666663</v>
      </c>
      <c r="D890" s="5">
        <v>0.79166666666666663</v>
      </c>
      <c r="E890" s="6" t="s">
        <v>12</v>
      </c>
      <c r="F890" s="6" t="s">
        <v>5</v>
      </c>
      <c r="G890" s="9">
        <v>24</v>
      </c>
    </row>
    <row r="891" spans="1:7" x14ac:dyDescent="0.3">
      <c r="A891" s="3">
        <v>45344</v>
      </c>
      <c r="B891" s="4">
        <v>45344</v>
      </c>
      <c r="C891" s="5">
        <v>0.79166666666666663</v>
      </c>
      <c r="D891" s="5">
        <v>0.79166666666666663</v>
      </c>
      <c r="E891" s="6" t="s">
        <v>7</v>
      </c>
      <c r="F891" s="6" t="s">
        <v>10</v>
      </c>
      <c r="G891" s="9">
        <v>25</v>
      </c>
    </row>
    <row r="892" spans="1:7" x14ac:dyDescent="0.3">
      <c r="A892" s="3">
        <v>45344</v>
      </c>
      <c r="B892" s="4">
        <v>45344</v>
      </c>
      <c r="C892" s="5">
        <v>0.79166666666666663</v>
      </c>
      <c r="D892" s="5">
        <v>0.79166666666666663</v>
      </c>
      <c r="E892" s="6" t="s">
        <v>19</v>
      </c>
      <c r="F892" s="6" t="s">
        <v>17</v>
      </c>
      <c r="G892" s="9">
        <v>26</v>
      </c>
    </row>
    <row r="893" spans="1:7" x14ac:dyDescent="0.3">
      <c r="A893" s="3">
        <v>45344</v>
      </c>
      <c r="B893" s="4">
        <v>45344</v>
      </c>
      <c r="C893" s="5">
        <v>0.79166666666666663</v>
      </c>
      <c r="D893" s="5">
        <v>0.79166666666666663</v>
      </c>
      <c r="E893" s="6" t="s">
        <v>9</v>
      </c>
      <c r="F893" s="6" t="s">
        <v>20</v>
      </c>
      <c r="G893" s="9">
        <v>27</v>
      </c>
    </row>
    <row r="894" spans="1:7" x14ac:dyDescent="0.3">
      <c r="A894" s="3">
        <v>45344</v>
      </c>
      <c r="B894" s="4">
        <v>45344</v>
      </c>
      <c r="C894" s="5">
        <v>0.79166666666666663</v>
      </c>
      <c r="D894" s="5">
        <v>0.79166666666666663</v>
      </c>
      <c r="E894" s="6" t="s">
        <v>15</v>
      </c>
      <c r="F894" s="6" t="s">
        <v>22</v>
      </c>
      <c r="G894" s="9">
        <v>28</v>
      </c>
    </row>
    <row r="895" spans="1:7" x14ac:dyDescent="0.3">
      <c r="A895" s="3">
        <v>45344</v>
      </c>
      <c r="B895" s="4">
        <v>45344</v>
      </c>
      <c r="C895" s="5">
        <v>0.79166666666666663</v>
      </c>
      <c r="D895" s="5">
        <v>0.79166666666666663</v>
      </c>
      <c r="E895" s="6" t="s">
        <v>30</v>
      </c>
      <c r="F895" s="6" t="s">
        <v>26</v>
      </c>
      <c r="G895" s="9">
        <v>29</v>
      </c>
    </row>
    <row r="896" spans="1:7" x14ac:dyDescent="0.3">
      <c r="A896" s="3">
        <v>45344</v>
      </c>
      <c r="B896" s="4">
        <v>45344</v>
      </c>
      <c r="C896" s="5">
        <v>0.83333333333333337</v>
      </c>
      <c r="D896" s="5">
        <v>0.79166666666666663</v>
      </c>
      <c r="E896" s="6" t="s">
        <v>18</v>
      </c>
      <c r="F896" s="6" t="s">
        <v>25</v>
      </c>
      <c r="G896" s="9">
        <v>30</v>
      </c>
    </row>
    <row r="897" spans="1:7" x14ac:dyDescent="0.3">
      <c r="A897" s="3">
        <v>45344</v>
      </c>
      <c r="B897" s="4">
        <v>45344</v>
      </c>
      <c r="C897" s="5">
        <v>0.875</v>
      </c>
      <c r="D897" s="5">
        <v>0.79166666666666663</v>
      </c>
      <c r="E897" s="6" t="s">
        <v>2</v>
      </c>
      <c r="F897" s="6" t="s">
        <v>4</v>
      </c>
      <c r="G897" s="9">
        <v>31</v>
      </c>
    </row>
    <row r="898" spans="1:7" x14ac:dyDescent="0.3">
      <c r="A898" s="3">
        <v>45344</v>
      </c>
      <c r="B898" s="4">
        <v>45344</v>
      </c>
      <c r="C898" s="5">
        <v>0.91666666666666663</v>
      </c>
      <c r="D898" s="5">
        <v>0.79166666666666663</v>
      </c>
      <c r="E898" s="6" t="s">
        <v>28</v>
      </c>
      <c r="F898" s="6" t="s">
        <v>24</v>
      </c>
      <c r="G898" s="9">
        <v>32</v>
      </c>
    </row>
    <row r="899" spans="1:7" x14ac:dyDescent="0.3">
      <c r="A899" s="3">
        <v>45344</v>
      </c>
      <c r="B899" s="4">
        <v>45344</v>
      </c>
      <c r="C899" s="5">
        <v>0.91666666666666663</v>
      </c>
      <c r="D899" s="5">
        <v>0.79166666666666663</v>
      </c>
      <c r="E899" s="6" t="s">
        <v>27</v>
      </c>
      <c r="F899" s="6" t="s">
        <v>29</v>
      </c>
      <c r="G899" s="9">
        <v>33</v>
      </c>
    </row>
    <row r="900" spans="1:7" x14ac:dyDescent="0.3">
      <c r="A900" s="3">
        <v>45344</v>
      </c>
      <c r="B900" s="4">
        <v>45344</v>
      </c>
      <c r="C900" s="5">
        <v>0.9375</v>
      </c>
      <c r="D900" s="5">
        <v>0.8125</v>
      </c>
      <c r="E900" s="6" t="s">
        <v>16</v>
      </c>
      <c r="F900" s="6" t="s">
        <v>13</v>
      </c>
      <c r="G900" s="9">
        <v>34</v>
      </c>
    </row>
    <row r="901" spans="1:7" x14ac:dyDescent="0.3">
      <c r="A901" s="3">
        <v>45345</v>
      </c>
      <c r="B901" s="4">
        <v>45345</v>
      </c>
      <c r="C901" s="5">
        <v>0.79166666666666663</v>
      </c>
      <c r="D901" s="5">
        <v>0.79166666666666663</v>
      </c>
      <c r="E901" s="6" t="s">
        <v>3</v>
      </c>
      <c r="F901" s="6" t="s">
        <v>8</v>
      </c>
      <c r="G901" s="9">
        <v>35</v>
      </c>
    </row>
    <row r="902" spans="1:7" x14ac:dyDescent="0.3">
      <c r="A902" s="3">
        <v>45345</v>
      </c>
      <c r="B902" s="4">
        <v>45345</v>
      </c>
      <c r="C902" s="5">
        <v>0.85416666666666663</v>
      </c>
      <c r="D902" s="5">
        <v>0.8125</v>
      </c>
      <c r="E902" s="6" t="s">
        <v>31</v>
      </c>
      <c r="F902" s="6" t="s">
        <v>6</v>
      </c>
      <c r="G902" s="9">
        <v>36</v>
      </c>
    </row>
    <row r="903" spans="1:7" x14ac:dyDescent="0.3">
      <c r="A903" s="3">
        <v>45345</v>
      </c>
      <c r="B903" s="4">
        <v>45345</v>
      </c>
      <c r="C903" s="5">
        <v>0.875</v>
      </c>
      <c r="D903" s="5">
        <v>0.79166666666666663</v>
      </c>
      <c r="E903" s="6" t="s">
        <v>14</v>
      </c>
      <c r="F903" s="6" t="s">
        <v>11</v>
      </c>
      <c r="G903" s="9">
        <v>37</v>
      </c>
    </row>
    <row r="904" spans="1:7" x14ac:dyDescent="0.3">
      <c r="A904" s="3">
        <v>45346</v>
      </c>
      <c r="B904" s="4">
        <v>45346</v>
      </c>
      <c r="C904" s="5">
        <v>0.52083333333333337</v>
      </c>
      <c r="D904" s="5">
        <v>0.52083333333333337</v>
      </c>
      <c r="E904" s="6" t="s">
        <v>15</v>
      </c>
      <c r="F904" s="6" t="s">
        <v>17</v>
      </c>
      <c r="G904" s="9">
        <v>38</v>
      </c>
    </row>
    <row r="905" spans="1:7" x14ac:dyDescent="0.3">
      <c r="A905" s="3">
        <v>45346</v>
      </c>
      <c r="B905" s="4">
        <v>45346</v>
      </c>
      <c r="C905" s="5">
        <v>0.52083333333333337</v>
      </c>
      <c r="D905" s="5">
        <v>0.52083333333333337</v>
      </c>
      <c r="E905" s="6" t="s">
        <v>26</v>
      </c>
      <c r="F905" s="6" t="s">
        <v>18</v>
      </c>
      <c r="G905" s="9">
        <v>39</v>
      </c>
    </row>
    <row r="906" spans="1:7" x14ac:dyDescent="0.3">
      <c r="A906" s="3">
        <v>45346</v>
      </c>
      <c r="B906" s="4">
        <v>45346</v>
      </c>
      <c r="C906" s="5">
        <v>0.625</v>
      </c>
      <c r="D906" s="5">
        <v>0.625</v>
      </c>
      <c r="E906" s="6" t="s">
        <v>19</v>
      </c>
      <c r="F906" s="6" t="s">
        <v>21</v>
      </c>
      <c r="G906" s="9">
        <v>40</v>
      </c>
    </row>
    <row r="907" spans="1:7" x14ac:dyDescent="0.3">
      <c r="A907" s="3">
        <v>45346</v>
      </c>
      <c r="B907" s="4">
        <v>45346</v>
      </c>
      <c r="C907" s="5">
        <v>0.75</v>
      </c>
      <c r="D907" s="5">
        <v>0.75</v>
      </c>
      <c r="E907" s="6" t="s">
        <v>30</v>
      </c>
      <c r="F907" s="6" t="s">
        <v>12</v>
      </c>
      <c r="G907" s="9">
        <v>41</v>
      </c>
    </row>
    <row r="908" spans="1:7" x14ac:dyDescent="0.3">
      <c r="A908" s="3">
        <v>45346</v>
      </c>
      <c r="B908" s="4">
        <v>45346</v>
      </c>
      <c r="C908" s="5">
        <v>0.79166666666666663</v>
      </c>
      <c r="D908" s="5">
        <v>0.79166666666666663</v>
      </c>
      <c r="E908" s="6" t="s">
        <v>9</v>
      </c>
      <c r="F908" s="6" t="s">
        <v>5</v>
      </c>
      <c r="G908" s="9">
        <v>42</v>
      </c>
    </row>
    <row r="909" spans="1:7" x14ac:dyDescent="0.3">
      <c r="A909" s="3">
        <v>45346</v>
      </c>
      <c r="B909" s="4">
        <v>45346</v>
      </c>
      <c r="C909" s="5">
        <v>0.79166666666666663</v>
      </c>
      <c r="D909" s="5">
        <v>0.70833333333333337</v>
      </c>
      <c r="E909" s="6" t="s">
        <v>27</v>
      </c>
      <c r="F909" s="6" t="s">
        <v>7</v>
      </c>
      <c r="G909" s="9">
        <v>43</v>
      </c>
    </row>
    <row r="910" spans="1:7" x14ac:dyDescent="0.3">
      <c r="A910" s="3">
        <v>45346</v>
      </c>
      <c r="B910" s="4">
        <v>45346</v>
      </c>
      <c r="C910" s="5">
        <v>0.79166666666666663</v>
      </c>
      <c r="D910" s="5">
        <v>0.79166666666666663</v>
      </c>
      <c r="E910" s="6" t="s">
        <v>25</v>
      </c>
      <c r="F910" s="6" t="s">
        <v>10</v>
      </c>
      <c r="G910" s="9">
        <v>44</v>
      </c>
    </row>
    <row r="911" spans="1:7" x14ac:dyDescent="0.3">
      <c r="A911" s="3">
        <v>45346</v>
      </c>
      <c r="B911" s="4">
        <v>45346</v>
      </c>
      <c r="C911" s="5">
        <v>0.79166666666666663</v>
      </c>
      <c r="D911" s="5">
        <v>0.79166666666666663</v>
      </c>
      <c r="E911" s="6" t="s">
        <v>29</v>
      </c>
      <c r="F911" s="6" t="s">
        <v>20</v>
      </c>
      <c r="G911" s="9">
        <v>45</v>
      </c>
    </row>
    <row r="912" spans="1:7" x14ac:dyDescent="0.3">
      <c r="A912" s="3">
        <v>45346</v>
      </c>
      <c r="B912" s="4">
        <v>45346</v>
      </c>
      <c r="C912" s="5">
        <v>0.79166666666666663</v>
      </c>
      <c r="D912" s="5">
        <v>0.66666666666666663</v>
      </c>
      <c r="E912" s="6" t="s">
        <v>2</v>
      </c>
      <c r="F912" s="6" t="s">
        <v>28</v>
      </c>
      <c r="G912" s="9">
        <v>46</v>
      </c>
    </row>
    <row r="913" spans="1:8" x14ac:dyDescent="0.3">
      <c r="A913" s="3">
        <v>45346</v>
      </c>
      <c r="B913" s="4">
        <v>45346</v>
      </c>
      <c r="C913" s="5">
        <v>0.91666666666666663</v>
      </c>
      <c r="D913" s="5">
        <v>0.83333333333333337</v>
      </c>
      <c r="E913" s="6" t="s">
        <v>4</v>
      </c>
      <c r="F913" s="6" t="s">
        <v>11</v>
      </c>
      <c r="G913" s="9">
        <v>47</v>
      </c>
    </row>
    <row r="914" spans="1:8" x14ac:dyDescent="0.3">
      <c r="A914" s="3">
        <v>45346</v>
      </c>
      <c r="B914" s="4">
        <v>45346</v>
      </c>
      <c r="C914" s="5">
        <v>0.91666666666666663</v>
      </c>
      <c r="D914" s="5">
        <v>0.79166666666666663</v>
      </c>
      <c r="E914" s="6" t="s">
        <v>14</v>
      </c>
      <c r="F914" s="6" t="s">
        <v>24</v>
      </c>
      <c r="G914" s="9">
        <v>48</v>
      </c>
    </row>
    <row r="915" spans="1:8" x14ac:dyDescent="0.3">
      <c r="A915" s="3">
        <v>45346</v>
      </c>
      <c r="B915" s="4">
        <v>45346</v>
      </c>
      <c r="C915" s="5">
        <v>0.91666666666666663</v>
      </c>
      <c r="D915" s="5">
        <v>0.79166666666666663</v>
      </c>
      <c r="E915" s="6" t="s">
        <v>16</v>
      </c>
      <c r="F915" s="6" t="s">
        <v>23</v>
      </c>
      <c r="G915" s="9">
        <v>49</v>
      </c>
    </row>
    <row r="916" spans="1:8" x14ac:dyDescent="0.3">
      <c r="A916" s="3">
        <v>45346</v>
      </c>
      <c r="B916" s="4">
        <v>45346</v>
      </c>
      <c r="C916" s="5">
        <v>0.9375</v>
      </c>
      <c r="D916" s="5">
        <v>0.8125</v>
      </c>
      <c r="E916" s="6" t="s">
        <v>0</v>
      </c>
      <c r="F916" s="6" t="s">
        <v>13</v>
      </c>
      <c r="G916" s="9">
        <v>50</v>
      </c>
    </row>
    <row r="917" spans="1:8" x14ac:dyDescent="0.3">
      <c r="A917" s="3">
        <v>45347</v>
      </c>
      <c r="B917" s="4">
        <v>45347</v>
      </c>
      <c r="C917" s="5">
        <v>0.54166666666666663</v>
      </c>
      <c r="D917" s="5">
        <v>0.54166666666666663</v>
      </c>
      <c r="E917" s="6" t="s">
        <v>26</v>
      </c>
      <c r="F917" s="6" t="s">
        <v>17</v>
      </c>
      <c r="G917" s="9">
        <v>51</v>
      </c>
    </row>
    <row r="918" spans="1:8" x14ac:dyDescent="0.3">
      <c r="A918" s="3">
        <v>45347</v>
      </c>
      <c r="B918" s="4">
        <v>45347</v>
      </c>
      <c r="C918" s="5">
        <v>0.64583333333333337</v>
      </c>
      <c r="D918" s="5">
        <v>0.64583333333333337</v>
      </c>
      <c r="E918" s="6" t="s">
        <v>21</v>
      </c>
      <c r="F918" s="6" t="s">
        <v>22</v>
      </c>
      <c r="G918" s="9">
        <v>52</v>
      </c>
    </row>
    <row r="919" spans="1:8" x14ac:dyDescent="0.3">
      <c r="A919" s="3">
        <v>45347</v>
      </c>
      <c r="B919" s="4">
        <v>45347</v>
      </c>
      <c r="C919" s="5">
        <v>0.75</v>
      </c>
      <c r="D919" s="5">
        <v>0.75</v>
      </c>
      <c r="E919" s="6" t="s">
        <v>5</v>
      </c>
      <c r="F919" s="6" t="s">
        <v>3</v>
      </c>
      <c r="G919" s="9">
        <v>53</v>
      </c>
    </row>
    <row r="920" spans="1:8" x14ac:dyDescent="0.3">
      <c r="A920" s="3">
        <v>45347</v>
      </c>
      <c r="B920" s="4">
        <v>45347</v>
      </c>
      <c r="C920" s="5">
        <v>0.75</v>
      </c>
      <c r="D920" s="5">
        <v>0.75</v>
      </c>
      <c r="E920" s="6" t="s">
        <v>19</v>
      </c>
      <c r="F920" s="6" t="s">
        <v>8</v>
      </c>
      <c r="G920" s="9">
        <v>54</v>
      </c>
    </row>
    <row r="921" spans="1:8" x14ac:dyDescent="0.3">
      <c r="A921" s="3">
        <v>45347</v>
      </c>
      <c r="B921" s="4">
        <v>45347</v>
      </c>
      <c r="C921" s="5">
        <v>0.75</v>
      </c>
      <c r="D921" s="5">
        <v>0.70833333333333337</v>
      </c>
      <c r="E921" s="6" t="s">
        <v>10</v>
      </c>
      <c r="F921" s="6" t="s">
        <v>6</v>
      </c>
      <c r="G921" s="9">
        <v>55</v>
      </c>
    </row>
    <row r="922" spans="1:8" x14ac:dyDescent="0.3">
      <c r="A922" s="3">
        <v>45347</v>
      </c>
      <c r="B922" s="4">
        <v>45347</v>
      </c>
      <c r="C922" s="5">
        <v>0.75</v>
      </c>
      <c r="D922" s="5">
        <v>0.70833333333333337</v>
      </c>
      <c r="E922" s="6" t="s">
        <v>1</v>
      </c>
      <c r="F922" s="6" t="s">
        <v>31</v>
      </c>
      <c r="G922" s="9">
        <v>56</v>
      </c>
    </row>
    <row r="923" spans="1:8" x14ac:dyDescent="0.3">
      <c r="A923" s="3">
        <v>45347</v>
      </c>
      <c r="B923" s="4">
        <v>45347</v>
      </c>
      <c r="C923" s="5">
        <v>0.83333333333333337</v>
      </c>
      <c r="D923" s="5">
        <v>0.70833333333333337</v>
      </c>
      <c r="E923" s="6" t="s">
        <v>16</v>
      </c>
      <c r="F923" s="6" t="s">
        <v>0</v>
      </c>
      <c r="G923" s="9">
        <v>57</v>
      </c>
    </row>
    <row r="924" spans="1:8" x14ac:dyDescent="0.3">
      <c r="A924" s="3">
        <v>45348</v>
      </c>
      <c r="B924" s="4">
        <v>45348</v>
      </c>
      <c r="C924" s="5">
        <v>0.79166666666666663</v>
      </c>
      <c r="D924" s="5">
        <v>0.79166666666666663</v>
      </c>
      <c r="E924" s="6" t="s">
        <v>20</v>
      </c>
      <c r="F924" s="6" t="s">
        <v>30</v>
      </c>
      <c r="G924" s="21">
        <v>1</v>
      </c>
      <c r="H924" s="2" t="s">
        <v>48</v>
      </c>
    </row>
    <row r="925" spans="1:8" x14ac:dyDescent="0.3">
      <c r="A925" s="3">
        <v>45348</v>
      </c>
      <c r="B925" s="4">
        <v>45348</v>
      </c>
      <c r="C925" s="5">
        <v>0.83333333333333337</v>
      </c>
      <c r="D925" s="5">
        <v>0.79166666666666663</v>
      </c>
      <c r="E925" s="6" t="s">
        <v>18</v>
      </c>
      <c r="F925" s="6" t="s">
        <v>9</v>
      </c>
      <c r="G925" s="21">
        <v>2</v>
      </c>
    </row>
    <row r="926" spans="1:8" x14ac:dyDescent="0.3">
      <c r="A926" s="3">
        <v>45348</v>
      </c>
      <c r="B926" s="4">
        <v>45348</v>
      </c>
      <c r="C926" s="5">
        <v>0.89583333333333337</v>
      </c>
      <c r="D926" s="5">
        <v>0.8125</v>
      </c>
      <c r="E926" s="6" t="s">
        <v>13</v>
      </c>
      <c r="F926" s="6" t="s">
        <v>11</v>
      </c>
      <c r="G926" s="21">
        <v>3</v>
      </c>
    </row>
    <row r="927" spans="1:8" x14ac:dyDescent="0.3">
      <c r="A927" s="3">
        <v>45348</v>
      </c>
      <c r="B927" s="4">
        <v>45348</v>
      </c>
      <c r="C927" s="5">
        <v>0.91666666666666663</v>
      </c>
      <c r="D927" s="5">
        <v>0.79166666666666663</v>
      </c>
      <c r="E927" s="6" t="s">
        <v>2</v>
      </c>
      <c r="F927" s="6" t="s">
        <v>24</v>
      </c>
      <c r="G927" s="21">
        <v>4</v>
      </c>
    </row>
    <row r="928" spans="1:8" x14ac:dyDescent="0.3">
      <c r="A928" s="3">
        <v>45349</v>
      </c>
      <c r="B928" s="4">
        <v>45349</v>
      </c>
      <c r="C928" s="5">
        <v>0.79166666666666663</v>
      </c>
      <c r="D928" s="5">
        <v>0.79166666666666663</v>
      </c>
      <c r="E928" s="6" t="s">
        <v>30</v>
      </c>
      <c r="F928" s="6" t="s">
        <v>10</v>
      </c>
      <c r="G928" s="21">
        <v>5</v>
      </c>
    </row>
    <row r="929" spans="1:7" x14ac:dyDescent="0.3">
      <c r="A929" s="3">
        <v>45349</v>
      </c>
      <c r="B929" s="4">
        <v>45349</v>
      </c>
      <c r="C929" s="5">
        <v>0.79166666666666663</v>
      </c>
      <c r="D929" s="5">
        <v>0.79166666666666663</v>
      </c>
      <c r="E929" s="6" t="s">
        <v>3</v>
      </c>
      <c r="F929" s="6" t="s">
        <v>12</v>
      </c>
      <c r="G929" s="21">
        <v>6</v>
      </c>
    </row>
    <row r="930" spans="1:7" x14ac:dyDescent="0.3">
      <c r="A930" s="3">
        <v>45349</v>
      </c>
      <c r="B930" s="4">
        <v>45349</v>
      </c>
      <c r="C930" s="5">
        <v>0.79166666666666663</v>
      </c>
      <c r="D930" s="5">
        <v>0.79166666666666663</v>
      </c>
      <c r="E930" s="6" t="s">
        <v>1</v>
      </c>
      <c r="F930" s="6" t="s">
        <v>15</v>
      </c>
      <c r="G930" s="21">
        <v>7</v>
      </c>
    </row>
    <row r="931" spans="1:7" x14ac:dyDescent="0.3">
      <c r="A931" s="3">
        <v>45349</v>
      </c>
      <c r="B931" s="4">
        <v>45349</v>
      </c>
      <c r="C931" s="5">
        <v>0.79166666666666663</v>
      </c>
      <c r="D931" s="5">
        <v>0.79166666666666663</v>
      </c>
      <c r="E931" s="6" t="s">
        <v>26</v>
      </c>
      <c r="F931" s="6" t="s">
        <v>21</v>
      </c>
      <c r="G931" s="21">
        <v>8</v>
      </c>
    </row>
    <row r="932" spans="1:7" x14ac:dyDescent="0.3">
      <c r="A932" s="3">
        <v>45349</v>
      </c>
      <c r="B932" s="4">
        <v>45349</v>
      </c>
      <c r="C932" s="5">
        <v>0.79166666666666663</v>
      </c>
      <c r="D932" s="5">
        <v>0.79166666666666663</v>
      </c>
      <c r="E932" s="6" t="s">
        <v>29</v>
      </c>
      <c r="F932" s="6" t="s">
        <v>27</v>
      </c>
      <c r="G932" s="21">
        <v>9</v>
      </c>
    </row>
    <row r="933" spans="1:7" x14ac:dyDescent="0.3">
      <c r="A933" s="3">
        <v>45349</v>
      </c>
      <c r="B933" s="4">
        <v>45349</v>
      </c>
      <c r="C933" s="5">
        <v>0.83333333333333337</v>
      </c>
      <c r="D933" s="5">
        <v>0.79166666666666663</v>
      </c>
      <c r="E933" s="6" t="s">
        <v>5</v>
      </c>
      <c r="F933" s="6" t="s">
        <v>14</v>
      </c>
      <c r="G933" s="21">
        <v>10</v>
      </c>
    </row>
    <row r="934" spans="1:7" x14ac:dyDescent="0.3">
      <c r="A934" s="3">
        <v>45349</v>
      </c>
      <c r="B934" s="4">
        <v>45349</v>
      </c>
      <c r="C934" s="5">
        <v>0.83333333333333337</v>
      </c>
      <c r="D934" s="5">
        <v>0.79166666666666663</v>
      </c>
      <c r="E934" s="6" t="s">
        <v>20</v>
      </c>
      <c r="F934" s="6" t="s">
        <v>16</v>
      </c>
      <c r="G934" s="21">
        <v>11</v>
      </c>
    </row>
    <row r="935" spans="1:7" x14ac:dyDescent="0.3">
      <c r="A935" s="3">
        <v>45349</v>
      </c>
      <c r="B935" s="4">
        <v>45349</v>
      </c>
      <c r="C935" s="5">
        <v>0.83333333333333337</v>
      </c>
      <c r="D935" s="5">
        <v>0.79166666666666663</v>
      </c>
      <c r="E935" s="6" t="s">
        <v>25</v>
      </c>
      <c r="F935" s="6" t="s">
        <v>31</v>
      </c>
      <c r="G935" s="21">
        <v>12</v>
      </c>
    </row>
    <row r="936" spans="1:7" x14ac:dyDescent="0.3">
      <c r="A936" s="3">
        <v>45349</v>
      </c>
      <c r="B936" s="4">
        <v>45349</v>
      </c>
      <c r="C936" s="5">
        <v>0.875</v>
      </c>
      <c r="D936" s="5">
        <v>0.79166666666666663</v>
      </c>
      <c r="E936" s="6" t="s">
        <v>13</v>
      </c>
      <c r="F936" s="6" t="s">
        <v>4</v>
      </c>
      <c r="G936" s="21">
        <v>13</v>
      </c>
    </row>
    <row r="937" spans="1:7" x14ac:dyDescent="0.3">
      <c r="A937" s="3">
        <v>45349</v>
      </c>
      <c r="B937" s="4">
        <v>45349</v>
      </c>
      <c r="C937" s="5">
        <v>0.875</v>
      </c>
      <c r="D937" s="5">
        <v>0.79166666666666663</v>
      </c>
      <c r="E937" s="6" t="s">
        <v>9</v>
      </c>
      <c r="F937" s="6" t="s">
        <v>7</v>
      </c>
      <c r="G937" s="21">
        <v>14</v>
      </c>
    </row>
    <row r="938" spans="1:7" x14ac:dyDescent="0.3">
      <c r="A938" s="3">
        <v>45349</v>
      </c>
      <c r="B938" s="4">
        <v>45349</v>
      </c>
      <c r="C938" s="5">
        <v>0.91666666666666663</v>
      </c>
      <c r="D938" s="5">
        <v>0.79166666666666663</v>
      </c>
      <c r="E938" s="6" t="s">
        <v>22</v>
      </c>
      <c r="F938" s="6" t="s">
        <v>28</v>
      </c>
      <c r="G938" s="21">
        <v>15</v>
      </c>
    </row>
    <row r="939" spans="1:7" x14ac:dyDescent="0.3">
      <c r="A939" s="3">
        <v>45349</v>
      </c>
      <c r="B939" s="4">
        <v>45349</v>
      </c>
      <c r="C939" s="5">
        <v>0.9375</v>
      </c>
      <c r="D939" s="5">
        <v>0.8125</v>
      </c>
      <c r="E939" s="6" t="s">
        <v>17</v>
      </c>
      <c r="F939" s="6" t="s">
        <v>23</v>
      </c>
      <c r="G939" s="21">
        <v>16</v>
      </c>
    </row>
    <row r="940" spans="1:7" x14ac:dyDescent="0.3">
      <c r="A940" s="3">
        <v>45350</v>
      </c>
      <c r="B940" s="4">
        <v>45350</v>
      </c>
      <c r="C940" s="5">
        <v>0.79166666666666663</v>
      </c>
      <c r="D940" s="5">
        <v>0.79166666666666663</v>
      </c>
      <c r="E940" s="6" t="s">
        <v>8</v>
      </c>
      <c r="F940" s="6" t="s">
        <v>19</v>
      </c>
      <c r="G940" s="21">
        <v>17</v>
      </c>
    </row>
    <row r="941" spans="1:7" x14ac:dyDescent="0.3">
      <c r="A941" s="3">
        <v>45350</v>
      </c>
      <c r="B941" s="4">
        <v>45350</v>
      </c>
      <c r="C941" s="5">
        <v>0.85416666666666663</v>
      </c>
      <c r="D941" s="5">
        <v>0.77083333333333337</v>
      </c>
      <c r="E941" s="6" t="s">
        <v>25</v>
      </c>
      <c r="F941" s="6" t="s">
        <v>11</v>
      </c>
      <c r="G941" s="21">
        <v>18</v>
      </c>
    </row>
    <row r="942" spans="1:7" x14ac:dyDescent="0.3">
      <c r="A942" s="3">
        <v>45351</v>
      </c>
      <c r="B942" s="4">
        <v>45351</v>
      </c>
      <c r="C942" s="5">
        <v>0.79166666666666663</v>
      </c>
      <c r="D942" s="5">
        <v>0.79166666666666663</v>
      </c>
      <c r="E942" s="6" t="s">
        <v>29</v>
      </c>
      <c r="F942" s="6" t="s">
        <v>2</v>
      </c>
      <c r="G942" s="21">
        <v>19</v>
      </c>
    </row>
    <row r="943" spans="1:7" x14ac:dyDescent="0.3">
      <c r="A943" s="3">
        <v>45351</v>
      </c>
      <c r="B943" s="4">
        <v>45351</v>
      </c>
      <c r="C943" s="5">
        <v>0.79166666666666663</v>
      </c>
      <c r="D943" s="5">
        <v>0.79166666666666663</v>
      </c>
      <c r="E943" s="6" t="s">
        <v>5</v>
      </c>
      <c r="F943" s="6" t="s">
        <v>8</v>
      </c>
      <c r="G943" s="21">
        <v>20</v>
      </c>
    </row>
    <row r="944" spans="1:7" x14ac:dyDescent="0.3">
      <c r="A944" s="3">
        <v>45351</v>
      </c>
      <c r="B944" s="4">
        <v>45351</v>
      </c>
      <c r="C944" s="5">
        <v>0.79166666666666663</v>
      </c>
      <c r="D944" s="5">
        <v>0.79166666666666663</v>
      </c>
      <c r="E944" s="6" t="s">
        <v>18</v>
      </c>
      <c r="F944" s="6" t="s">
        <v>10</v>
      </c>
      <c r="G944" s="21">
        <v>21</v>
      </c>
    </row>
    <row r="945" spans="1:7" x14ac:dyDescent="0.3">
      <c r="A945" s="3">
        <v>45351</v>
      </c>
      <c r="B945" s="4">
        <v>45351</v>
      </c>
      <c r="C945" s="5">
        <v>0.79166666666666663</v>
      </c>
      <c r="D945" s="5">
        <v>0.79166666666666663</v>
      </c>
      <c r="E945" s="6" t="s">
        <v>15</v>
      </c>
      <c r="F945" s="6" t="s">
        <v>12</v>
      </c>
      <c r="G945" s="21">
        <v>22</v>
      </c>
    </row>
    <row r="946" spans="1:7" x14ac:dyDescent="0.3">
      <c r="A946" s="3">
        <v>45351</v>
      </c>
      <c r="B946" s="4">
        <v>45351</v>
      </c>
      <c r="C946" s="5">
        <v>0.79166666666666663</v>
      </c>
      <c r="D946" s="5">
        <v>0.79166666666666663</v>
      </c>
      <c r="E946" s="6" t="s">
        <v>3</v>
      </c>
      <c r="F946" s="6" t="s">
        <v>26</v>
      </c>
      <c r="G946" s="21">
        <v>23</v>
      </c>
    </row>
    <row r="947" spans="1:7" x14ac:dyDescent="0.3">
      <c r="A947" s="3">
        <v>45351</v>
      </c>
      <c r="B947" s="4">
        <v>45351</v>
      </c>
      <c r="C947" s="5">
        <v>0.79166666666666663</v>
      </c>
      <c r="D947" s="5">
        <v>0.79166666666666663</v>
      </c>
      <c r="E947" s="6" t="s">
        <v>1</v>
      </c>
      <c r="F947" s="6" t="s">
        <v>27</v>
      </c>
      <c r="G947" s="21">
        <v>24</v>
      </c>
    </row>
    <row r="948" spans="1:7" x14ac:dyDescent="0.3">
      <c r="A948" s="3">
        <v>45351</v>
      </c>
      <c r="B948" s="4">
        <v>45351</v>
      </c>
      <c r="C948" s="5">
        <v>0.83333333333333337</v>
      </c>
      <c r="D948" s="5">
        <v>0.79166666666666663</v>
      </c>
      <c r="E948" s="6" t="s">
        <v>31</v>
      </c>
      <c r="F948" s="6" t="s">
        <v>9</v>
      </c>
      <c r="G948" s="21">
        <v>25</v>
      </c>
    </row>
    <row r="949" spans="1:7" x14ac:dyDescent="0.3">
      <c r="A949" s="3">
        <v>45351</v>
      </c>
      <c r="B949" s="4">
        <v>45351</v>
      </c>
      <c r="C949" s="5">
        <v>0.83333333333333337</v>
      </c>
      <c r="D949" s="5">
        <v>0.79166666666666663</v>
      </c>
      <c r="E949" s="6" t="s">
        <v>14</v>
      </c>
      <c r="F949" s="6" t="s">
        <v>16</v>
      </c>
      <c r="G949" s="21">
        <v>26</v>
      </c>
    </row>
    <row r="950" spans="1:7" x14ac:dyDescent="0.3">
      <c r="A950" s="3">
        <v>45351</v>
      </c>
      <c r="B950" s="4">
        <v>45351</v>
      </c>
      <c r="C950" s="5">
        <v>0.875</v>
      </c>
      <c r="D950" s="5">
        <v>0.83333333333333337</v>
      </c>
      <c r="E950" s="6" t="s">
        <v>7</v>
      </c>
      <c r="F950" s="6" t="s">
        <v>6</v>
      </c>
      <c r="G950" s="21">
        <v>27</v>
      </c>
    </row>
    <row r="951" spans="1:7" x14ac:dyDescent="0.3">
      <c r="A951" s="3">
        <v>45351</v>
      </c>
      <c r="B951" s="4">
        <v>45351</v>
      </c>
      <c r="C951" s="5">
        <v>0.91666666666666663</v>
      </c>
      <c r="D951" s="5">
        <v>0.79166666666666663</v>
      </c>
      <c r="E951" s="6" t="s">
        <v>22</v>
      </c>
      <c r="F951" s="6" t="s">
        <v>24</v>
      </c>
      <c r="G951" s="21">
        <v>28</v>
      </c>
    </row>
    <row r="952" spans="1:7" x14ac:dyDescent="0.3">
      <c r="A952" s="3">
        <v>45351</v>
      </c>
      <c r="B952" s="4">
        <v>45351</v>
      </c>
      <c r="C952" s="5">
        <v>0.91666666666666663</v>
      </c>
      <c r="D952" s="5">
        <v>0.79166666666666663</v>
      </c>
      <c r="E952" s="6" t="s">
        <v>13</v>
      </c>
      <c r="F952" s="6" t="s">
        <v>28</v>
      </c>
      <c r="G952" s="21">
        <v>29</v>
      </c>
    </row>
    <row r="953" spans="1:7" x14ac:dyDescent="0.3">
      <c r="A953" s="3">
        <v>45351</v>
      </c>
      <c r="B953" s="4">
        <v>45351</v>
      </c>
      <c r="C953" s="5">
        <v>0.9375</v>
      </c>
      <c r="D953" s="5">
        <v>0.8125</v>
      </c>
      <c r="E953" s="6" t="s">
        <v>0</v>
      </c>
      <c r="F953" s="6" t="s">
        <v>23</v>
      </c>
      <c r="G953" s="21">
        <v>30</v>
      </c>
    </row>
    <row r="954" spans="1:7" x14ac:dyDescent="0.3">
      <c r="A954" s="3">
        <v>45352</v>
      </c>
      <c r="B954" s="4">
        <v>45352</v>
      </c>
      <c r="C954" s="5">
        <v>0.79166666666666663</v>
      </c>
      <c r="D954" s="5">
        <v>0.79166666666666663</v>
      </c>
      <c r="E954" s="6" t="s">
        <v>1</v>
      </c>
      <c r="F954" s="6" t="s">
        <v>20</v>
      </c>
      <c r="G954" s="21">
        <v>31</v>
      </c>
    </row>
    <row r="955" spans="1:7" x14ac:dyDescent="0.3">
      <c r="A955" s="3">
        <v>45352</v>
      </c>
      <c r="B955" s="4">
        <v>45352</v>
      </c>
      <c r="C955" s="5">
        <v>0.79166666666666663</v>
      </c>
      <c r="D955" s="5">
        <v>0.79166666666666663</v>
      </c>
      <c r="E955" s="6" t="s">
        <v>21</v>
      </c>
      <c r="F955" s="6" t="s">
        <v>30</v>
      </c>
      <c r="G955" s="21">
        <v>32</v>
      </c>
    </row>
    <row r="956" spans="1:7" x14ac:dyDescent="0.3">
      <c r="A956" s="3">
        <v>45352</v>
      </c>
      <c r="B956" s="4">
        <v>45352</v>
      </c>
      <c r="C956" s="5">
        <v>0.91666666666666663</v>
      </c>
      <c r="D956" s="5">
        <v>0.79166666666666663</v>
      </c>
      <c r="E956" s="6" t="s">
        <v>17</v>
      </c>
      <c r="F956" s="6" t="s">
        <v>0</v>
      </c>
      <c r="G956" s="21">
        <v>33</v>
      </c>
    </row>
    <row r="957" spans="1:7" x14ac:dyDescent="0.3">
      <c r="A957" s="3">
        <v>45353</v>
      </c>
      <c r="B957" s="4">
        <v>45353</v>
      </c>
      <c r="C957" s="5">
        <v>0.52083333333333337</v>
      </c>
      <c r="D957" s="5">
        <v>0.52083333333333337</v>
      </c>
      <c r="E957" s="6" t="s">
        <v>31</v>
      </c>
      <c r="F957" s="6" t="s">
        <v>5</v>
      </c>
      <c r="G957" s="21">
        <v>34</v>
      </c>
    </row>
    <row r="958" spans="1:7" x14ac:dyDescent="0.3">
      <c r="A958" s="3">
        <v>45353</v>
      </c>
      <c r="B958" s="4">
        <v>45353</v>
      </c>
      <c r="C958" s="5">
        <v>0.625</v>
      </c>
      <c r="D958" s="5">
        <v>0.625</v>
      </c>
      <c r="E958" s="6" t="s">
        <v>2</v>
      </c>
      <c r="F958" s="6" t="s">
        <v>18</v>
      </c>
      <c r="G958" s="21">
        <v>35</v>
      </c>
    </row>
    <row r="959" spans="1:7" x14ac:dyDescent="0.3">
      <c r="A959" s="3">
        <v>45353</v>
      </c>
      <c r="B959" s="4">
        <v>45353</v>
      </c>
      <c r="C959" s="5">
        <v>0.66666666666666663</v>
      </c>
      <c r="D959" s="5">
        <v>0.54166666666666663</v>
      </c>
      <c r="E959" s="6" t="s">
        <v>11</v>
      </c>
      <c r="F959" s="6" t="s">
        <v>24</v>
      </c>
      <c r="G959" s="21">
        <v>36</v>
      </c>
    </row>
    <row r="960" spans="1:7" x14ac:dyDescent="0.3">
      <c r="A960" s="3">
        <v>45353</v>
      </c>
      <c r="B960" s="4">
        <v>45353</v>
      </c>
      <c r="C960" s="5">
        <v>0.75</v>
      </c>
      <c r="D960" s="5">
        <v>0.70833333333333337</v>
      </c>
      <c r="E960" s="6" t="s">
        <v>7</v>
      </c>
      <c r="F960" s="6" t="s">
        <v>16</v>
      </c>
      <c r="G960" s="21">
        <v>37</v>
      </c>
    </row>
    <row r="961" spans="1:8" x14ac:dyDescent="0.3">
      <c r="A961" s="3">
        <v>45353</v>
      </c>
      <c r="B961" s="4">
        <v>45353</v>
      </c>
      <c r="C961" s="5">
        <v>0.79166666666666663</v>
      </c>
      <c r="D961" s="5">
        <v>0.79166666666666663</v>
      </c>
      <c r="E961" s="6" t="s">
        <v>29</v>
      </c>
      <c r="F961" s="6" t="s">
        <v>3</v>
      </c>
      <c r="G961" s="21">
        <v>38</v>
      </c>
    </row>
    <row r="962" spans="1:8" x14ac:dyDescent="0.3">
      <c r="A962" s="3">
        <v>45353</v>
      </c>
      <c r="B962" s="4">
        <v>45353</v>
      </c>
      <c r="C962" s="5">
        <v>0.79166666666666663</v>
      </c>
      <c r="D962" s="5">
        <v>0.79166666666666663</v>
      </c>
      <c r="E962" s="6" t="s">
        <v>12</v>
      </c>
      <c r="F962" s="6" t="s">
        <v>10</v>
      </c>
      <c r="G962" s="21">
        <v>39</v>
      </c>
    </row>
    <row r="963" spans="1:8" x14ac:dyDescent="0.3">
      <c r="A963" s="3">
        <v>45353</v>
      </c>
      <c r="B963" s="4">
        <v>45353</v>
      </c>
      <c r="C963" s="5">
        <v>0.79166666666666663</v>
      </c>
      <c r="D963" s="5">
        <v>0.79166666666666663</v>
      </c>
      <c r="E963" s="6" t="s">
        <v>20</v>
      </c>
      <c r="F963" s="6" t="s">
        <v>21</v>
      </c>
      <c r="G963" s="21">
        <v>40</v>
      </c>
    </row>
    <row r="964" spans="1:8" x14ac:dyDescent="0.3">
      <c r="A964" s="3">
        <v>45353</v>
      </c>
      <c r="B964" s="4">
        <v>45353</v>
      </c>
      <c r="C964" s="5">
        <v>0.79166666666666663</v>
      </c>
      <c r="D964" s="5">
        <v>0.79166666666666663</v>
      </c>
      <c r="E964" s="6" t="s">
        <v>15</v>
      </c>
      <c r="F964" s="6" t="s">
        <v>26</v>
      </c>
      <c r="G964" s="21">
        <v>41</v>
      </c>
    </row>
    <row r="965" spans="1:8" x14ac:dyDescent="0.3">
      <c r="A965" s="3">
        <v>45353</v>
      </c>
      <c r="B965" s="4">
        <v>45353</v>
      </c>
      <c r="C965" s="5">
        <v>0.79166666666666663</v>
      </c>
      <c r="D965" s="5">
        <v>0.79166666666666663</v>
      </c>
      <c r="E965" s="6" t="s">
        <v>19</v>
      </c>
      <c r="F965" s="6" t="s">
        <v>27</v>
      </c>
      <c r="G965" s="21">
        <v>42</v>
      </c>
    </row>
    <row r="966" spans="1:8" x14ac:dyDescent="0.3">
      <c r="A966" s="3">
        <v>45353</v>
      </c>
      <c r="B966" s="4">
        <v>45353</v>
      </c>
      <c r="C966" s="5">
        <v>0.83333333333333337</v>
      </c>
      <c r="D966" s="5">
        <v>0.79166666666666663</v>
      </c>
      <c r="E966" s="6" t="s">
        <v>8</v>
      </c>
      <c r="F966" s="6" t="s">
        <v>6</v>
      </c>
      <c r="G966" s="21">
        <v>43</v>
      </c>
    </row>
    <row r="967" spans="1:8" x14ac:dyDescent="0.3">
      <c r="A967" s="3">
        <v>45353</v>
      </c>
      <c r="B967" s="4">
        <v>45353</v>
      </c>
      <c r="C967" s="5">
        <v>0.83333333333333337</v>
      </c>
      <c r="D967" s="5">
        <v>0.79166666666666663</v>
      </c>
      <c r="E967" s="6" t="s">
        <v>23</v>
      </c>
      <c r="F967" s="6" t="s">
        <v>9</v>
      </c>
      <c r="G967" s="21">
        <v>44</v>
      </c>
    </row>
    <row r="968" spans="1:8" x14ac:dyDescent="0.3">
      <c r="A968" s="3">
        <v>45353</v>
      </c>
      <c r="B968" s="4">
        <v>45353</v>
      </c>
      <c r="C968" s="5">
        <v>0.83333333333333337</v>
      </c>
      <c r="D968" s="5">
        <v>0.79166666666666663</v>
      </c>
      <c r="E968" s="6" t="s">
        <v>14</v>
      </c>
      <c r="F968" s="6" t="s">
        <v>25</v>
      </c>
      <c r="G968" s="21">
        <v>45</v>
      </c>
    </row>
    <row r="969" spans="1:8" x14ac:dyDescent="0.3">
      <c r="A969" s="3">
        <v>45353</v>
      </c>
      <c r="B969" s="4">
        <v>45353</v>
      </c>
      <c r="C969" s="5">
        <v>0.91666666666666663</v>
      </c>
      <c r="D969" s="5">
        <v>0.83333333333333337</v>
      </c>
      <c r="E969" s="6" t="s">
        <v>22</v>
      </c>
      <c r="F969" s="6" t="s">
        <v>4</v>
      </c>
      <c r="G969" s="21">
        <v>46</v>
      </c>
    </row>
    <row r="970" spans="1:8" x14ac:dyDescent="0.3">
      <c r="A970" s="3">
        <v>45354</v>
      </c>
      <c r="B970" s="4">
        <v>45354</v>
      </c>
      <c r="C970" s="5">
        <v>0.54166666666666663</v>
      </c>
      <c r="D970" s="5">
        <v>0.54166666666666663</v>
      </c>
      <c r="E970" s="6" t="s">
        <v>1</v>
      </c>
      <c r="F970" s="6" t="s">
        <v>30</v>
      </c>
      <c r="G970" s="21">
        <v>47</v>
      </c>
    </row>
    <row r="971" spans="1:8" x14ac:dyDescent="0.3">
      <c r="A971" s="3">
        <v>45354</v>
      </c>
      <c r="B971" s="4">
        <v>45354</v>
      </c>
      <c r="C971" s="5">
        <v>0.64583333333333337</v>
      </c>
      <c r="D971" s="5">
        <v>0.52083333333333337</v>
      </c>
      <c r="E971" s="6" t="s">
        <v>17</v>
      </c>
      <c r="F971" s="6" t="s">
        <v>13</v>
      </c>
      <c r="G971" s="21">
        <v>48</v>
      </c>
    </row>
    <row r="972" spans="1:8" x14ac:dyDescent="0.3">
      <c r="A972" s="3">
        <v>45354</v>
      </c>
      <c r="B972" s="4">
        <v>45354</v>
      </c>
      <c r="C972" s="5">
        <v>0.79166666666666663</v>
      </c>
      <c r="D972" s="5">
        <v>0.79166666666666663</v>
      </c>
      <c r="E972" s="6" t="s">
        <v>31</v>
      </c>
      <c r="F972" s="6" t="s">
        <v>3</v>
      </c>
      <c r="G972" s="21">
        <v>49</v>
      </c>
    </row>
    <row r="973" spans="1:8" x14ac:dyDescent="0.3">
      <c r="A973" s="3">
        <v>45354</v>
      </c>
      <c r="B973" s="4">
        <v>45354</v>
      </c>
      <c r="C973" s="5">
        <v>0.79166666666666663</v>
      </c>
      <c r="D973" s="5">
        <v>0.75</v>
      </c>
      <c r="E973" s="6" t="s">
        <v>23</v>
      </c>
      <c r="F973" s="6" t="s">
        <v>14</v>
      </c>
      <c r="G973" s="21">
        <v>50</v>
      </c>
    </row>
    <row r="974" spans="1:8" x14ac:dyDescent="0.3">
      <c r="A974" s="3">
        <v>45354</v>
      </c>
      <c r="B974" s="4">
        <v>45354</v>
      </c>
      <c r="C974" s="5">
        <v>0.83333333333333337</v>
      </c>
      <c r="D974" s="5">
        <v>0.70833333333333337</v>
      </c>
      <c r="E974" s="6" t="s">
        <v>28</v>
      </c>
      <c r="F974" s="6" t="s">
        <v>0</v>
      </c>
      <c r="G974" s="21">
        <v>51</v>
      </c>
    </row>
    <row r="975" spans="1:8" x14ac:dyDescent="0.3">
      <c r="A975" s="3">
        <v>45354</v>
      </c>
      <c r="B975" s="4">
        <v>45354</v>
      </c>
      <c r="C975" s="5">
        <v>0.875</v>
      </c>
      <c r="D975" s="5">
        <v>0.79166666666666663</v>
      </c>
      <c r="E975" s="6" t="s">
        <v>22</v>
      </c>
      <c r="F975" s="6" t="s">
        <v>11</v>
      </c>
      <c r="G975" s="21">
        <v>52</v>
      </c>
    </row>
    <row r="976" spans="1:8" x14ac:dyDescent="0.3">
      <c r="A976" s="3">
        <v>45355</v>
      </c>
      <c r="B976" s="4">
        <v>45355</v>
      </c>
      <c r="C976" s="5">
        <v>0.79166666666666663</v>
      </c>
      <c r="D976" s="5">
        <v>0.79166666666666663</v>
      </c>
      <c r="E976" s="6" t="s">
        <v>29</v>
      </c>
      <c r="F976" s="6" t="s">
        <v>8</v>
      </c>
      <c r="G976" s="17">
        <v>1</v>
      </c>
      <c r="H976" s="2" t="s">
        <v>64</v>
      </c>
    </row>
    <row r="977" spans="1:7" x14ac:dyDescent="0.3">
      <c r="A977" s="3">
        <v>45355</v>
      </c>
      <c r="B977" s="4">
        <v>45355</v>
      </c>
      <c r="C977" s="5">
        <v>0.79166666666666663</v>
      </c>
      <c r="D977" s="5">
        <v>0.79166666666666663</v>
      </c>
      <c r="E977" s="6" t="s">
        <v>12</v>
      </c>
      <c r="F977" s="6" t="s">
        <v>19</v>
      </c>
      <c r="G977" s="17">
        <v>2</v>
      </c>
    </row>
    <row r="978" spans="1:7" x14ac:dyDescent="0.3">
      <c r="A978" s="3">
        <v>45355</v>
      </c>
      <c r="B978" s="4">
        <v>45355</v>
      </c>
      <c r="C978" s="5">
        <v>0.79166666666666663</v>
      </c>
      <c r="D978" s="5">
        <v>0.79166666666666663</v>
      </c>
      <c r="E978" s="6" t="s">
        <v>25</v>
      </c>
      <c r="F978" s="6" t="s">
        <v>21</v>
      </c>
      <c r="G978" s="17">
        <v>3</v>
      </c>
    </row>
    <row r="979" spans="1:7" x14ac:dyDescent="0.3">
      <c r="A979" s="3">
        <v>45355</v>
      </c>
      <c r="B979" s="4">
        <v>45355</v>
      </c>
      <c r="C979" s="5">
        <v>0.79166666666666663</v>
      </c>
      <c r="D979" s="5">
        <v>0.79166666666666663</v>
      </c>
      <c r="E979" s="6" t="s">
        <v>2</v>
      </c>
      <c r="F979" s="6" t="s">
        <v>27</v>
      </c>
      <c r="G979" s="17">
        <v>4</v>
      </c>
    </row>
    <row r="980" spans="1:7" x14ac:dyDescent="0.3">
      <c r="A980" s="3">
        <v>45355</v>
      </c>
      <c r="B980" s="4">
        <v>45355</v>
      </c>
      <c r="C980" s="5">
        <v>0.875</v>
      </c>
      <c r="D980" s="5">
        <v>0.79166666666666663</v>
      </c>
      <c r="E980" s="6" t="s">
        <v>6</v>
      </c>
      <c r="F980" s="6" t="s">
        <v>7</v>
      </c>
      <c r="G980" s="17">
        <v>5</v>
      </c>
    </row>
    <row r="981" spans="1:7" x14ac:dyDescent="0.3">
      <c r="A981" s="3">
        <v>45355</v>
      </c>
      <c r="B981" s="4">
        <v>45355</v>
      </c>
      <c r="C981" s="5">
        <v>0.89583333333333337</v>
      </c>
      <c r="D981" s="5">
        <v>0.8125</v>
      </c>
      <c r="E981" s="6" t="s">
        <v>24</v>
      </c>
      <c r="F981" s="6" t="s">
        <v>4</v>
      </c>
      <c r="G981" s="17">
        <v>6</v>
      </c>
    </row>
    <row r="982" spans="1:7" x14ac:dyDescent="0.3">
      <c r="A982" s="3">
        <v>45356</v>
      </c>
      <c r="B982" s="4">
        <v>45356</v>
      </c>
      <c r="C982" s="5">
        <v>0.79166666666666663</v>
      </c>
      <c r="D982" s="5">
        <v>0.79166666666666663</v>
      </c>
      <c r="E982" s="6" t="s">
        <v>11</v>
      </c>
      <c r="F982" s="6" t="s">
        <v>2</v>
      </c>
      <c r="G982" s="17">
        <v>7</v>
      </c>
    </row>
    <row r="983" spans="1:7" x14ac:dyDescent="0.3">
      <c r="A983" s="3">
        <v>45356</v>
      </c>
      <c r="B983" s="4">
        <v>45356</v>
      </c>
      <c r="C983" s="5">
        <v>0.79166666666666663</v>
      </c>
      <c r="D983" s="5">
        <v>0.79166666666666663</v>
      </c>
      <c r="E983" s="6" t="s">
        <v>12</v>
      </c>
      <c r="F983" s="6" t="s">
        <v>17</v>
      </c>
      <c r="G983" s="17">
        <v>8</v>
      </c>
    </row>
    <row r="984" spans="1:7" x14ac:dyDescent="0.3">
      <c r="A984" s="3">
        <v>45356</v>
      </c>
      <c r="B984" s="4">
        <v>45356</v>
      </c>
      <c r="C984" s="5">
        <v>0.79166666666666663</v>
      </c>
      <c r="D984" s="5">
        <v>0.79166666666666663</v>
      </c>
      <c r="E984" s="6" t="s">
        <v>8</v>
      </c>
      <c r="F984" s="6" t="s">
        <v>22</v>
      </c>
      <c r="G984" s="17">
        <v>9</v>
      </c>
    </row>
    <row r="985" spans="1:7" x14ac:dyDescent="0.3">
      <c r="A985" s="3">
        <v>45356</v>
      </c>
      <c r="B985" s="4">
        <v>45356</v>
      </c>
      <c r="C985" s="5">
        <v>0.8125</v>
      </c>
      <c r="D985" s="5">
        <v>0.8125</v>
      </c>
      <c r="E985" s="6" t="s">
        <v>25</v>
      </c>
      <c r="F985" s="6" t="s">
        <v>18</v>
      </c>
      <c r="G985" s="17">
        <v>10</v>
      </c>
    </row>
    <row r="986" spans="1:7" x14ac:dyDescent="0.3">
      <c r="A986" s="3">
        <v>45356</v>
      </c>
      <c r="B986" s="4">
        <v>45356</v>
      </c>
      <c r="C986" s="5">
        <v>0.83333333333333337</v>
      </c>
      <c r="D986" s="5">
        <v>0.79166666666666663</v>
      </c>
      <c r="E986" s="6" t="s">
        <v>15</v>
      </c>
      <c r="F986" s="6" t="s">
        <v>16</v>
      </c>
      <c r="G986" s="17">
        <v>11</v>
      </c>
    </row>
    <row r="987" spans="1:7" x14ac:dyDescent="0.3">
      <c r="A987" s="3">
        <v>45356</v>
      </c>
      <c r="B987" s="4">
        <v>45356</v>
      </c>
      <c r="C987" s="5">
        <v>0.83333333333333337</v>
      </c>
      <c r="D987" s="5">
        <v>0.79166666666666663</v>
      </c>
      <c r="E987" s="6" t="s">
        <v>24</v>
      </c>
      <c r="F987" s="6" t="s">
        <v>31</v>
      </c>
      <c r="G987" s="17">
        <v>12</v>
      </c>
    </row>
    <row r="988" spans="1:7" x14ac:dyDescent="0.3">
      <c r="A988" s="3">
        <v>45356</v>
      </c>
      <c r="B988" s="4">
        <v>45356</v>
      </c>
      <c r="C988" s="5">
        <v>0.875</v>
      </c>
      <c r="D988" s="5">
        <v>0.79166666666666663</v>
      </c>
      <c r="E988" s="6" t="s">
        <v>6</v>
      </c>
      <c r="F988" s="6" t="s">
        <v>1</v>
      </c>
      <c r="G988" s="17">
        <v>13</v>
      </c>
    </row>
    <row r="989" spans="1:7" x14ac:dyDescent="0.3">
      <c r="A989" s="3">
        <v>45356</v>
      </c>
      <c r="B989" s="4">
        <v>45356</v>
      </c>
      <c r="C989" s="5">
        <v>0.9375</v>
      </c>
      <c r="D989" s="5">
        <v>0.8125</v>
      </c>
      <c r="E989" s="6" t="s">
        <v>28</v>
      </c>
      <c r="F989" s="6" t="s">
        <v>13</v>
      </c>
      <c r="G989" s="17">
        <v>14</v>
      </c>
    </row>
    <row r="990" spans="1:7" x14ac:dyDescent="0.3">
      <c r="A990" s="3">
        <v>45356</v>
      </c>
      <c r="B990" s="4">
        <v>45356</v>
      </c>
      <c r="C990" s="5">
        <v>0.9375</v>
      </c>
      <c r="D990" s="5">
        <v>0.8125</v>
      </c>
      <c r="E990" s="6" t="s">
        <v>9</v>
      </c>
      <c r="F990" s="6" t="s">
        <v>23</v>
      </c>
      <c r="G990" s="17">
        <v>15</v>
      </c>
    </row>
    <row r="991" spans="1:7" x14ac:dyDescent="0.3">
      <c r="A991" s="3">
        <v>45357</v>
      </c>
      <c r="B991" s="4">
        <v>45357</v>
      </c>
      <c r="C991" s="5">
        <v>0.79166666666666663</v>
      </c>
      <c r="D991" s="5">
        <v>0.79166666666666663</v>
      </c>
      <c r="E991" s="6" t="s">
        <v>3</v>
      </c>
      <c r="F991" s="6" t="s">
        <v>27</v>
      </c>
      <c r="G991" s="17">
        <v>16</v>
      </c>
    </row>
    <row r="992" spans="1:7" x14ac:dyDescent="0.3">
      <c r="A992" s="3">
        <v>45357</v>
      </c>
      <c r="B992" s="4">
        <v>45357</v>
      </c>
      <c r="C992" s="5">
        <v>0.89583333333333337</v>
      </c>
      <c r="D992" s="5">
        <v>0.8125</v>
      </c>
      <c r="E992" s="6" t="s">
        <v>10</v>
      </c>
      <c r="F992" s="6" t="s">
        <v>7</v>
      </c>
      <c r="G992" s="17">
        <v>17</v>
      </c>
    </row>
    <row r="993" spans="1:7" x14ac:dyDescent="0.3">
      <c r="A993" s="3">
        <v>45357</v>
      </c>
      <c r="B993" s="4">
        <v>45357</v>
      </c>
      <c r="C993" s="5">
        <v>0.91666666666666663</v>
      </c>
      <c r="D993" s="5">
        <v>0.79166666666666663</v>
      </c>
      <c r="E993" s="6" t="s">
        <v>20</v>
      </c>
      <c r="F993" s="6" t="s">
        <v>0</v>
      </c>
      <c r="G993" s="17">
        <v>18</v>
      </c>
    </row>
    <row r="994" spans="1:7" x14ac:dyDescent="0.3">
      <c r="A994" s="3">
        <v>45358</v>
      </c>
      <c r="B994" s="4">
        <v>45358</v>
      </c>
      <c r="C994" s="5">
        <v>0.79166666666666663</v>
      </c>
      <c r="D994" s="5">
        <v>0.79166666666666663</v>
      </c>
      <c r="E994" s="6" t="s">
        <v>27</v>
      </c>
      <c r="F994" s="6" t="s">
        <v>2</v>
      </c>
      <c r="G994" s="17">
        <v>19</v>
      </c>
    </row>
    <row r="995" spans="1:7" x14ac:dyDescent="0.3">
      <c r="A995" s="3">
        <v>45358</v>
      </c>
      <c r="B995" s="4">
        <v>45358</v>
      </c>
      <c r="C995" s="5">
        <v>0.79166666666666663</v>
      </c>
      <c r="D995" s="5">
        <v>0.79166666666666663</v>
      </c>
      <c r="E995" s="6" t="s">
        <v>15</v>
      </c>
      <c r="F995" s="6" t="s">
        <v>5</v>
      </c>
      <c r="G995" s="17">
        <v>20</v>
      </c>
    </row>
    <row r="996" spans="1:7" x14ac:dyDescent="0.3">
      <c r="A996" s="3">
        <v>45358</v>
      </c>
      <c r="B996" s="4">
        <v>45358</v>
      </c>
      <c r="C996" s="5">
        <v>0.79166666666666663</v>
      </c>
      <c r="D996" s="5">
        <v>0.79166666666666663</v>
      </c>
      <c r="E996" s="6" t="s">
        <v>11</v>
      </c>
      <c r="F996" s="6" t="s">
        <v>8</v>
      </c>
      <c r="G996" s="17">
        <v>21</v>
      </c>
    </row>
    <row r="997" spans="1:7" x14ac:dyDescent="0.3">
      <c r="A997" s="3">
        <v>45358</v>
      </c>
      <c r="B997" s="4">
        <v>45358</v>
      </c>
      <c r="C997" s="5">
        <v>0.79166666666666663</v>
      </c>
      <c r="D997" s="5">
        <v>0.79166666666666663</v>
      </c>
      <c r="E997" s="6" t="s">
        <v>21</v>
      </c>
      <c r="F997" s="6" t="s">
        <v>12</v>
      </c>
      <c r="G997" s="17">
        <v>22</v>
      </c>
    </row>
    <row r="998" spans="1:7" x14ac:dyDescent="0.3">
      <c r="A998" s="3">
        <v>45358</v>
      </c>
      <c r="B998" s="4">
        <v>45358</v>
      </c>
      <c r="C998" s="5">
        <v>0.79166666666666663</v>
      </c>
      <c r="D998" s="5">
        <v>0.79166666666666663</v>
      </c>
      <c r="E998" s="6" t="s">
        <v>25</v>
      </c>
      <c r="F998" s="6" t="s">
        <v>17</v>
      </c>
      <c r="G998" s="17">
        <v>23</v>
      </c>
    </row>
    <row r="999" spans="1:7" x14ac:dyDescent="0.3">
      <c r="A999" s="3">
        <v>45358</v>
      </c>
      <c r="B999" s="4">
        <v>45358</v>
      </c>
      <c r="C999" s="5">
        <v>0.79166666666666663</v>
      </c>
      <c r="D999" s="5">
        <v>0.79166666666666663</v>
      </c>
      <c r="E999" s="6" t="s">
        <v>30</v>
      </c>
      <c r="F999" s="6" t="s">
        <v>22</v>
      </c>
      <c r="G999" s="17">
        <v>24</v>
      </c>
    </row>
    <row r="1000" spans="1:7" x14ac:dyDescent="0.3">
      <c r="A1000" s="3">
        <v>45358</v>
      </c>
      <c r="B1000" s="4">
        <v>45358</v>
      </c>
      <c r="C1000" s="5">
        <v>0.79166666666666663</v>
      </c>
      <c r="D1000" s="5">
        <v>0.79166666666666663</v>
      </c>
      <c r="E1000" s="6" t="s">
        <v>4</v>
      </c>
      <c r="F1000" s="6" t="s">
        <v>26</v>
      </c>
      <c r="G1000" s="17">
        <v>25</v>
      </c>
    </row>
    <row r="1001" spans="1:7" x14ac:dyDescent="0.3">
      <c r="A1001" s="3">
        <v>45358</v>
      </c>
      <c r="B1001" s="4">
        <v>45358</v>
      </c>
      <c r="C1001" s="5">
        <v>0.83333333333333337</v>
      </c>
      <c r="D1001" s="5">
        <v>0.79166666666666663</v>
      </c>
      <c r="E1001" s="6" t="s">
        <v>3</v>
      </c>
      <c r="F1001" s="6" t="s">
        <v>16</v>
      </c>
      <c r="G1001" s="17">
        <v>26</v>
      </c>
    </row>
    <row r="1002" spans="1:7" x14ac:dyDescent="0.3">
      <c r="A1002" s="3">
        <v>45358</v>
      </c>
      <c r="B1002" s="4">
        <v>45358</v>
      </c>
      <c r="C1002" s="5">
        <v>0.875</v>
      </c>
      <c r="D1002" s="5">
        <v>0.79166666666666663</v>
      </c>
      <c r="E1002" s="6" t="s">
        <v>14</v>
      </c>
      <c r="F1002" s="6" t="s">
        <v>1</v>
      </c>
      <c r="G1002" s="17">
        <v>27</v>
      </c>
    </row>
    <row r="1003" spans="1:7" x14ac:dyDescent="0.3">
      <c r="A1003" s="3">
        <v>45358</v>
      </c>
      <c r="B1003" s="4">
        <v>45358</v>
      </c>
      <c r="C1003" s="5">
        <v>0.91666666666666663</v>
      </c>
      <c r="D1003" s="5">
        <v>0.79166666666666663</v>
      </c>
      <c r="E1003" s="6" t="s">
        <v>28</v>
      </c>
      <c r="F1003" s="6" t="s">
        <v>29</v>
      </c>
      <c r="G1003" s="17">
        <v>28</v>
      </c>
    </row>
    <row r="1004" spans="1:7" x14ac:dyDescent="0.3">
      <c r="A1004" s="3">
        <v>45358</v>
      </c>
      <c r="B1004" s="4">
        <v>45358</v>
      </c>
      <c r="C1004" s="5">
        <v>0.9375</v>
      </c>
      <c r="D1004" s="5">
        <v>0.8125</v>
      </c>
      <c r="E1004" s="6" t="s">
        <v>20</v>
      </c>
      <c r="F1004" s="6" t="s">
        <v>13</v>
      </c>
      <c r="G1004" s="17">
        <v>29</v>
      </c>
    </row>
    <row r="1005" spans="1:7" x14ac:dyDescent="0.3">
      <c r="A1005" s="3">
        <v>45358</v>
      </c>
      <c r="B1005" s="4">
        <v>45358</v>
      </c>
      <c r="C1005" s="5">
        <v>0.9375</v>
      </c>
      <c r="D1005" s="5">
        <v>0.8125</v>
      </c>
      <c r="E1005" s="6" t="s">
        <v>18</v>
      </c>
      <c r="F1005" s="6" t="s">
        <v>23</v>
      </c>
      <c r="G1005" s="17">
        <v>30</v>
      </c>
    </row>
    <row r="1006" spans="1:7" x14ac:dyDescent="0.3">
      <c r="A1006" s="3">
        <v>45359</v>
      </c>
      <c r="B1006" s="4">
        <v>45359</v>
      </c>
      <c r="C1006" s="5">
        <v>0.875</v>
      </c>
      <c r="D1006" s="5">
        <v>0.79166666666666663</v>
      </c>
      <c r="E1006" s="6" t="s">
        <v>10</v>
      </c>
      <c r="F1006" s="6" t="s">
        <v>1</v>
      </c>
      <c r="G1006" s="17">
        <v>31</v>
      </c>
    </row>
    <row r="1007" spans="1:7" x14ac:dyDescent="0.3">
      <c r="A1007" s="3">
        <v>45359</v>
      </c>
      <c r="B1007" s="4">
        <v>45359</v>
      </c>
      <c r="C1007" s="5">
        <v>0.875</v>
      </c>
      <c r="D1007" s="5">
        <v>0.79166666666666663</v>
      </c>
      <c r="E1007" s="6" t="s">
        <v>14</v>
      </c>
      <c r="F1007" s="6" t="s">
        <v>7</v>
      </c>
      <c r="G1007" s="17">
        <v>32</v>
      </c>
    </row>
    <row r="1008" spans="1:7" x14ac:dyDescent="0.3">
      <c r="A1008" s="3">
        <v>45359</v>
      </c>
      <c r="B1008" s="4">
        <v>45359</v>
      </c>
      <c r="C1008" s="5">
        <v>0.91666666666666663</v>
      </c>
      <c r="D1008" s="5">
        <v>0.79166666666666663</v>
      </c>
      <c r="E1008" s="6" t="s">
        <v>9</v>
      </c>
      <c r="F1008" s="6" t="s">
        <v>0</v>
      </c>
      <c r="G1008" s="17">
        <v>33</v>
      </c>
    </row>
    <row r="1009" spans="1:7" x14ac:dyDescent="0.3">
      <c r="A1009" s="3">
        <v>45359</v>
      </c>
      <c r="B1009" s="4">
        <v>45359</v>
      </c>
      <c r="C1009" s="5">
        <v>0.91666666666666663</v>
      </c>
      <c r="D1009" s="5">
        <v>0.79166666666666663</v>
      </c>
      <c r="E1009" s="6" t="s">
        <v>31</v>
      </c>
      <c r="F1009" s="6" t="s">
        <v>24</v>
      </c>
      <c r="G1009" s="17">
        <v>34</v>
      </c>
    </row>
    <row r="1010" spans="1:7" x14ac:dyDescent="0.3">
      <c r="A1010" s="3">
        <v>45360</v>
      </c>
      <c r="B1010" s="4">
        <v>45360</v>
      </c>
      <c r="C1010" s="5">
        <v>0.52083333333333337</v>
      </c>
      <c r="D1010" s="5">
        <v>0.52083333333333337</v>
      </c>
      <c r="E1010" s="6" t="s">
        <v>11</v>
      </c>
      <c r="F1010" s="6" t="s">
        <v>3</v>
      </c>
      <c r="G1010" s="17">
        <v>35</v>
      </c>
    </row>
    <row r="1011" spans="1:7" x14ac:dyDescent="0.3">
      <c r="A1011" s="3">
        <v>45360</v>
      </c>
      <c r="B1011" s="4">
        <v>45360</v>
      </c>
      <c r="C1011" s="5">
        <v>0.52083333333333337</v>
      </c>
      <c r="D1011" s="5">
        <v>0.52083333333333337</v>
      </c>
      <c r="E1011" s="6" t="s">
        <v>16</v>
      </c>
      <c r="F1011" s="6" t="s">
        <v>8</v>
      </c>
      <c r="G1011" s="17">
        <v>36</v>
      </c>
    </row>
    <row r="1012" spans="1:7" x14ac:dyDescent="0.3">
      <c r="A1012" s="3">
        <v>45360</v>
      </c>
      <c r="B1012" s="4">
        <v>45360</v>
      </c>
      <c r="C1012" s="5">
        <v>0.52083333333333337</v>
      </c>
      <c r="D1012" s="5">
        <v>0.52083333333333337</v>
      </c>
      <c r="E1012" s="6" t="s">
        <v>5</v>
      </c>
      <c r="F1012" s="6" t="s">
        <v>17</v>
      </c>
      <c r="G1012" s="17">
        <v>37</v>
      </c>
    </row>
    <row r="1013" spans="1:7" x14ac:dyDescent="0.3">
      <c r="A1013" s="3">
        <v>45360</v>
      </c>
      <c r="B1013" s="4">
        <v>45360</v>
      </c>
      <c r="C1013" s="5">
        <v>0.625</v>
      </c>
      <c r="D1013" s="5">
        <v>0.625</v>
      </c>
      <c r="E1013" s="6" t="s">
        <v>22</v>
      </c>
      <c r="F1013" s="6" t="s">
        <v>2</v>
      </c>
      <c r="G1013" s="17">
        <v>38</v>
      </c>
    </row>
    <row r="1014" spans="1:7" x14ac:dyDescent="0.3">
      <c r="A1014" s="3">
        <v>45360</v>
      </c>
      <c r="B1014" s="4">
        <v>45360</v>
      </c>
      <c r="C1014" s="5">
        <v>0.66666666666666663</v>
      </c>
      <c r="D1014" s="5">
        <v>0.66666666666666663</v>
      </c>
      <c r="E1014" s="6" t="s">
        <v>4</v>
      </c>
      <c r="F1014" s="6" t="s">
        <v>12</v>
      </c>
      <c r="G1014" s="17">
        <v>39</v>
      </c>
    </row>
    <row r="1015" spans="1:7" x14ac:dyDescent="0.3">
      <c r="A1015" s="3">
        <v>45360</v>
      </c>
      <c r="B1015" s="4">
        <v>45360</v>
      </c>
      <c r="C1015" s="5">
        <v>0.79166666666666663</v>
      </c>
      <c r="D1015" s="5">
        <v>0.79166666666666663</v>
      </c>
      <c r="E1015" s="6" t="s">
        <v>27</v>
      </c>
      <c r="F1015" s="6" t="s">
        <v>15</v>
      </c>
      <c r="G1015" s="17">
        <v>40</v>
      </c>
    </row>
    <row r="1016" spans="1:7" x14ac:dyDescent="0.3">
      <c r="A1016" s="3">
        <v>45360</v>
      </c>
      <c r="B1016" s="4">
        <v>45360</v>
      </c>
      <c r="C1016" s="5">
        <v>0.79166666666666663</v>
      </c>
      <c r="D1016" s="5">
        <v>0.66666666666666663</v>
      </c>
      <c r="E1016" s="6" t="s">
        <v>20</v>
      </c>
      <c r="F1016" s="6" t="s">
        <v>23</v>
      </c>
      <c r="G1016" s="17">
        <v>41</v>
      </c>
    </row>
    <row r="1017" spans="1:7" x14ac:dyDescent="0.3">
      <c r="A1017" s="3">
        <v>45360</v>
      </c>
      <c r="B1017" s="4">
        <v>45360</v>
      </c>
      <c r="C1017" s="5">
        <v>0.79166666666666663</v>
      </c>
      <c r="D1017" s="5">
        <v>0.79166666666666663</v>
      </c>
      <c r="E1017" s="6" t="s">
        <v>21</v>
      </c>
      <c r="F1017" s="6" t="s">
        <v>26</v>
      </c>
      <c r="G1017" s="17">
        <v>42</v>
      </c>
    </row>
    <row r="1018" spans="1:7" x14ac:dyDescent="0.3">
      <c r="A1018" s="3">
        <v>45360</v>
      </c>
      <c r="B1018" s="4">
        <v>45360</v>
      </c>
      <c r="C1018" s="5">
        <v>0.79166666666666663</v>
      </c>
      <c r="D1018" s="5">
        <v>0.79166666666666663</v>
      </c>
      <c r="E1018" s="6" t="s">
        <v>6</v>
      </c>
      <c r="F1018" s="6" t="s">
        <v>30</v>
      </c>
      <c r="G1018" s="17">
        <v>43</v>
      </c>
    </row>
    <row r="1019" spans="1:7" x14ac:dyDescent="0.3">
      <c r="A1019" s="3">
        <v>45360</v>
      </c>
      <c r="B1019" s="4">
        <v>45360</v>
      </c>
      <c r="C1019" s="5">
        <v>0.8125</v>
      </c>
      <c r="D1019" s="5">
        <v>0.8125</v>
      </c>
      <c r="E1019" s="6" t="s">
        <v>25</v>
      </c>
      <c r="F1019" s="6" t="s">
        <v>19</v>
      </c>
      <c r="G1019" s="17">
        <v>44</v>
      </c>
    </row>
    <row r="1020" spans="1:7" x14ac:dyDescent="0.3">
      <c r="A1020" s="3">
        <v>45360</v>
      </c>
      <c r="B1020" s="4">
        <v>45360</v>
      </c>
      <c r="C1020" s="5">
        <v>0.91666666666666663</v>
      </c>
      <c r="D1020" s="5">
        <v>0.79166666666666663</v>
      </c>
      <c r="E1020" s="6" t="s">
        <v>31</v>
      </c>
      <c r="F1020" s="6" t="s">
        <v>28</v>
      </c>
      <c r="G1020" s="17">
        <v>45</v>
      </c>
    </row>
    <row r="1021" spans="1:7" x14ac:dyDescent="0.3">
      <c r="A1021" s="3">
        <v>45360</v>
      </c>
      <c r="B1021" s="4">
        <v>45360</v>
      </c>
      <c r="C1021" s="5">
        <v>0.91666666666666663</v>
      </c>
      <c r="D1021" s="5">
        <v>0.79166666666666663</v>
      </c>
      <c r="E1021" s="6" t="s">
        <v>10</v>
      </c>
      <c r="F1021" s="6" t="s">
        <v>29</v>
      </c>
      <c r="G1021" s="17">
        <v>46</v>
      </c>
    </row>
    <row r="1022" spans="1:7" x14ac:dyDescent="0.3">
      <c r="A1022" s="3">
        <v>45360</v>
      </c>
      <c r="B1022" s="4">
        <v>45360</v>
      </c>
      <c r="C1022" s="5">
        <v>0.9375</v>
      </c>
      <c r="D1022" s="5">
        <v>0.8125</v>
      </c>
      <c r="E1022" s="6" t="s">
        <v>9</v>
      </c>
      <c r="F1022" s="6" t="s">
        <v>13</v>
      </c>
      <c r="G1022" s="17">
        <v>47</v>
      </c>
    </row>
    <row r="1023" spans="1:7" x14ac:dyDescent="0.3">
      <c r="A1023" s="3">
        <v>45361</v>
      </c>
      <c r="B1023" s="4">
        <v>45361</v>
      </c>
      <c r="C1023" s="5">
        <v>0.54166666666666663</v>
      </c>
      <c r="D1023" s="5">
        <v>0.54166666666666663</v>
      </c>
      <c r="E1023" s="6" t="s">
        <v>11</v>
      </c>
      <c r="F1023" s="6" t="s">
        <v>22</v>
      </c>
      <c r="G1023" s="17">
        <v>48</v>
      </c>
    </row>
    <row r="1024" spans="1:7" x14ac:dyDescent="0.3">
      <c r="A1024" s="3">
        <v>45361</v>
      </c>
      <c r="B1024" s="4">
        <v>45361</v>
      </c>
      <c r="C1024" s="5">
        <v>0.64583333333333337</v>
      </c>
      <c r="D1024" s="5">
        <v>0.60416666666666663</v>
      </c>
      <c r="E1024" s="6" t="s">
        <v>16</v>
      </c>
      <c r="F1024" s="6" t="s">
        <v>14</v>
      </c>
      <c r="G1024" s="17">
        <v>49</v>
      </c>
    </row>
    <row r="1025" spans="1:8" x14ac:dyDescent="0.3">
      <c r="A1025" s="3">
        <v>45361</v>
      </c>
      <c r="B1025" s="4">
        <v>45361</v>
      </c>
      <c r="C1025" s="5">
        <v>0.70833333333333337</v>
      </c>
      <c r="D1025" s="5">
        <v>0.70833333333333337</v>
      </c>
      <c r="E1025" s="6" t="s">
        <v>4</v>
      </c>
      <c r="F1025" s="6" t="s">
        <v>5</v>
      </c>
      <c r="G1025" s="17">
        <v>50</v>
      </c>
    </row>
    <row r="1026" spans="1:8" x14ac:dyDescent="0.3">
      <c r="A1026" s="3">
        <v>45361</v>
      </c>
      <c r="B1026" s="4">
        <v>45361</v>
      </c>
      <c r="C1026" s="5">
        <v>0.75</v>
      </c>
      <c r="D1026" s="5">
        <v>0.70833333333333337</v>
      </c>
      <c r="E1026" s="6" t="s">
        <v>1</v>
      </c>
      <c r="F1026" s="6" t="s">
        <v>6</v>
      </c>
      <c r="G1026" s="17">
        <v>51</v>
      </c>
    </row>
    <row r="1027" spans="1:8" x14ac:dyDescent="0.3">
      <c r="A1027" s="3">
        <v>45361</v>
      </c>
      <c r="B1027" s="4">
        <v>45361</v>
      </c>
      <c r="C1027" s="5">
        <v>0.83333333333333337</v>
      </c>
      <c r="D1027" s="5">
        <v>0.70833333333333337</v>
      </c>
      <c r="E1027" s="6" t="s">
        <v>18</v>
      </c>
      <c r="F1027" s="6" t="s">
        <v>0</v>
      </c>
      <c r="G1027" s="17">
        <v>52</v>
      </c>
    </row>
    <row r="1028" spans="1:8" x14ac:dyDescent="0.3">
      <c r="A1028" s="3">
        <v>45362</v>
      </c>
      <c r="B1028" s="4">
        <v>45362</v>
      </c>
      <c r="C1028" s="5">
        <v>0.79166666666666663</v>
      </c>
      <c r="D1028" s="5">
        <v>0.79166666666666663</v>
      </c>
      <c r="E1028" s="6" t="s">
        <v>25</v>
      </c>
      <c r="F1028" s="6" t="s">
        <v>2</v>
      </c>
      <c r="G1028" s="22">
        <v>1</v>
      </c>
      <c r="H1028" s="2" t="s">
        <v>50</v>
      </c>
    </row>
    <row r="1029" spans="1:8" x14ac:dyDescent="0.3">
      <c r="A1029" s="3">
        <v>45362</v>
      </c>
      <c r="B1029" s="4">
        <v>45362</v>
      </c>
      <c r="C1029" s="5">
        <v>0.79166666666666663</v>
      </c>
      <c r="D1029" s="5">
        <v>0.79166666666666663</v>
      </c>
      <c r="E1029" s="6" t="s">
        <v>17</v>
      </c>
      <c r="F1029" s="6" t="s">
        <v>19</v>
      </c>
      <c r="G1029" s="22">
        <v>2</v>
      </c>
    </row>
    <row r="1030" spans="1:8" x14ac:dyDescent="0.3">
      <c r="A1030" s="3">
        <v>45362</v>
      </c>
      <c r="B1030" s="4">
        <v>45362</v>
      </c>
      <c r="C1030" s="5">
        <v>0.8125</v>
      </c>
      <c r="D1030" s="5">
        <v>0.77083333333333337</v>
      </c>
      <c r="E1030" s="6" t="s">
        <v>30</v>
      </c>
      <c r="F1030" s="6" t="s">
        <v>31</v>
      </c>
      <c r="G1030" s="22">
        <v>3</v>
      </c>
    </row>
    <row r="1031" spans="1:8" x14ac:dyDescent="0.3">
      <c r="A1031" s="3">
        <v>45362</v>
      </c>
      <c r="B1031" s="4">
        <v>45362</v>
      </c>
      <c r="C1031" s="5">
        <v>0.9375</v>
      </c>
      <c r="D1031" s="5">
        <v>0.8125</v>
      </c>
      <c r="E1031" s="6" t="s">
        <v>18</v>
      </c>
      <c r="F1031" s="6" t="s">
        <v>13</v>
      </c>
      <c r="G1031" s="22">
        <v>4</v>
      </c>
    </row>
    <row r="1032" spans="1:8" x14ac:dyDescent="0.3">
      <c r="A1032" s="3">
        <v>45363</v>
      </c>
      <c r="B1032" s="4">
        <v>45363</v>
      </c>
      <c r="C1032" s="5">
        <v>0.79166666666666663</v>
      </c>
      <c r="D1032" s="5">
        <v>0.79166666666666663</v>
      </c>
      <c r="E1032" s="6" t="s">
        <v>10</v>
      </c>
      <c r="F1032" s="6" t="s">
        <v>3</v>
      </c>
      <c r="G1032" s="22">
        <v>5</v>
      </c>
    </row>
    <row r="1033" spans="1:8" x14ac:dyDescent="0.3">
      <c r="A1033" s="3">
        <v>45363</v>
      </c>
      <c r="B1033" s="4">
        <v>45363</v>
      </c>
      <c r="C1033" s="5">
        <v>0.79166666666666663</v>
      </c>
      <c r="D1033" s="5">
        <v>0.79166666666666663</v>
      </c>
      <c r="E1033" s="6" t="s">
        <v>19</v>
      </c>
      <c r="F1033" s="6" t="s">
        <v>5</v>
      </c>
      <c r="G1033" s="22">
        <v>6</v>
      </c>
    </row>
    <row r="1034" spans="1:8" x14ac:dyDescent="0.3">
      <c r="A1034" s="3">
        <v>45363</v>
      </c>
      <c r="B1034" s="4">
        <v>45363</v>
      </c>
      <c r="C1034" s="5">
        <v>0.79166666666666663</v>
      </c>
      <c r="D1034" s="5">
        <v>0.79166666666666663</v>
      </c>
      <c r="E1034" s="6" t="s">
        <v>8</v>
      </c>
      <c r="F1034" s="6" t="s">
        <v>15</v>
      </c>
      <c r="G1034" s="22">
        <v>7</v>
      </c>
    </row>
    <row r="1035" spans="1:8" x14ac:dyDescent="0.3">
      <c r="A1035" s="3">
        <v>45363</v>
      </c>
      <c r="B1035" s="4">
        <v>45363</v>
      </c>
      <c r="C1035" s="5">
        <v>0.79166666666666663</v>
      </c>
      <c r="D1035" s="5">
        <v>0.79166666666666663</v>
      </c>
      <c r="E1035" s="6" t="s">
        <v>22</v>
      </c>
      <c r="F1035" s="6" t="s">
        <v>20</v>
      </c>
      <c r="G1035" s="22">
        <v>8</v>
      </c>
    </row>
    <row r="1036" spans="1:8" x14ac:dyDescent="0.3">
      <c r="A1036" s="3">
        <v>45363</v>
      </c>
      <c r="B1036" s="4">
        <v>45363</v>
      </c>
      <c r="C1036" s="5">
        <v>0.79166666666666663</v>
      </c>
      <c r="D1036" s="5">
        <v>0.79166666666666663</v>
      </c>
      <c r="E1036" s="6" t="s">
        <v>23</v>
      </c>
      <c r="F1036" s="6" t="s">
        <v>21</v>
      </c>
      <c r="G1036" s="22">
        <v>9</v>
      </c>
    </row>
    <row r="1037" spans="1:8" x14ac:dyDescent="0.3">
      <c r="A1037" s="3">
        <v>45363</v>
      </c>
      <c r="B1037" s="4">
        <v>45363</v>
      </c>
      <c r="C1037" s="5">
        <v>0.83333333333333337</v>
      </c>
      <c r="D1037" s="5">
        <v>0.79166666666666663</v>
      </c>
      <c r="E1037" s="6" t="s">
        <v>12</v>
      </c>
      <c r="F1037" s="6" t="s">
        <v>9</v>
      </c>
      <c r="G1037" s="22">
        <v>10</v>
      </c>
    </row>
    <row r="1038" spans="1:8" x14ac:dyDescent="0.3">
      <c r="A1038" s="3">
        <v>45363</v>
      </c>
      <c r="B1038" s="4">
        <v>45363</v>
      </c>
      <c r="C1038" s="5">
        <v>0.83333333333333337</v>
      </c>
      <c r="D1038" s="5">
        <v>0.79166666666666663</v>
      </c>
      <c r="E1038" s="6" t="s">
        <v>1</v>
      </c>
      <c r="F1038" s="6" t="s">
        <v>14</v>
      </c>
      <c r="G1038" s="22">
        <v>11</v>
      </c>
    </row>
    <row r="1039" spans="1:8" x14ac:dyDescent="0.3">
      <c r="A1039" s="3">
        <v>45363</v>
      </c>
      <c r="B1039" s="4">
        <v>45363</v>
      </c>
      <c r="C1039" s="5">
        <v>0.85416666666666663</v>
      </c>
      <c r="D1039" s="5">
        <v>0.8125</v>
      </c>
      <c r="E1039" s="6" t="s">
        <v>0</v>
      </c>
      <c r="F1039" s="6" t="s">
        <v>6</v>
      </c>
      <c r="G1039" s="22">
        <v>12</v>
      </c>
    </row>
    <row r="1040" spans="1:8" x14ac:dyDescent="0.3">
      <c r="A1040" s="3">
        <v>45363</v>
      </c>
      <c r="B1040" s="4">
        <v>45363</v>
      </c>
      <c r="C1040" s="5">
        <v>0.875</v>
      </c>
      <c r="D1040" s="5">
        <v>0.79166666666666663</v>
      </c>
      <c r="E1040" s="6" t="s">
        <v>7</v>
      </c>
      <c r="F1040" s="6" t="s">
        <v>4</v>
      </c>
      <c r="G1040" s="22">
        <v>13</v>
      </c>
    </row>
    <row r="1041" spans="1:7" x14ac:dyDescent="0.3">
      <c r="A1041" s="3">
        <v>45363</v>
      </c>
      <c r="B1041" s="4">
        <v>45363</v>
      </c>
      <c r="C1041" s="5">
        <v>0.91666666666666663</v>
      </c>
      <c r="D1041" s="5">
        <v>0.79166666666666663</v>
      </c>
      <c r="E1041" s="6" t="s">
        <v>29</v>
      </c>
      <c r="F1041" s="6" t="s">
        <v>24</v>
      </c>
      <c r="G1041" s="22">
        <v>14</v>
      </c>
    </row>
    <row r="1042" spans="1:7" x14ac:dyDescent="0.3">
      <c r="A1042" s="3">
        <v>45364</v>
      </c>
      <c r="B1042" s="4">
        <v>45364</v>
      </c>
      <c r="C1042" s="5">
        <v>0.8125</v>
      </c>
      <c r="D1042" s="5">
        <v>0.77083333333333337</v>
      </c>
      <c r="E1042" s="6" t="s">
        <v>13</v>
      </c>
      <c r="F1042" s="6" t="s">
        <v>25</v>
      </c>
      <c r="G1042" s="22">
        <v>15</v>
      </c>
    </row>
    <row r="1043" spans="1:7" x14ac:dyDescent="0.3">
      <c r="A1043" s="3">
        <v>45364</v>
      </c>
      <c r="B1043" s="4">
        <v>45364</v>
      </c>
      <c r="C1043" s="5">
        <v>0.8125</v>
      </c>
      <c r="D1043" s="5">
        <v>0.77083333333333337</v>
      </c>
      <c r="E1043" s="6" t="s">
        <v>16</v>
      </c>
      <c r="F1043" s="6" t="s">
        <v>31</v>
      </c>
      <c r="G1043" s="22">
        <v>16</v>
      </c>
    </row>
    <row r="1044" spans="1:7" x14ac:dyDescent="0.3">
      <c r="A1044" s="3">
        <v>45364</v>
      </c>
      <c r="B1044" s="4">
        <v>45364</v>
      </c>
      <c r="C1044" s="5">
        <v>0.91666666666666663</v>
      </c>
      <c r="D1044" s="5">
        <v>0.83333333333333337</v>
      </c>
      <c r="E1044" s="6" t="s">
        <v>30</v>
      </c>
      <c r="F1044" s="6" t="s">
        <v>11</v>
      </c>
      <c r="G1044" s="22">
        <v>17</v>
      </c>
    </row>
    <row r="1045" spans="1:7" x14ac:dyDescent="0.3">
      <c r="A1045" s="3">
        <v>45364</v>
      </c>
      <c r="B1045" s="4">
        <v>45364</v>
      </c>
      <c r="C1045" s="5">
        <v>0.9375</v>
      </c>
      <c r="D1045" s="5">
        <v>0.8125</v>
      </c>
      <c r="E1045" s="6" t="s">
        <v>7</v>
      </c>
      <c r="F1045" s="6" t="s">
        <v>28</v>
      </c>
      <c r="G1045" s="22">
        <v>18</v>
      </c>
    </row>
    <row r="1046" spans="1:7" x14ac:dyDescent="0.3">
      <c r="A1046" s="3">
        <v>45365</v>
      </c>
      <c r="B1046" s="4">
        <v>45365</v>
      </c>
      <c r="C1046" s="5">
        <v>0.79166666666666663</v>
      </c>
      <c r="D1046" s="5">
        <v>0.79166666666666663</v>
      </c>
      <c r="E1046" s="6" t="s">
        <v>18</v>
      </c>
      <c r="F1046" s="6" t="s">
        <v>3</v>
      </c>
      <c r="G1046" s="22">
        <v>19</v>
      </c>
    </row>
    <row r="1047" spans="1:7" x14ac:dyDescent="0.3">
      <c r="A1047" s="3">
        <v>45365</v>
      </c>
      <c r="B1047" s="4">
        <v>45365</v>
      </c>
      <c r="C1047" s="5">
        <v>0.79166666666666663</v>
      </c>
      <c r="D1047" s="5">
        <v>0.79166666666666663</v>
      </c>
      <c r="E1047" s="6" t="s">
        <v>12</v>
      </c>
      <c r="F1047" s="6" t="s">
        <v>5</v>
      </c>
      <c r="G1047" s="22">
        <v>20</v>
      </c>
    </row>
    <row r="1048" spans="1:7" x14ac:dyDescent="0.3">
      <c r="A1048" s="3">
        <v>45365</v>
      </c>
      <c r="B1048" s="4">
        <v>45365</v>
      </c>
      <c r="C1048" s="5">
        <v>0.79166666666666663</v>
      </c>
      <c r="D1048" s="5">
        <v>0.79166666666666663</v>
      </c>
      <c r="E1048" s="6" t="s">
        <v>20</v>
      </c>
      <c r="F1048" s="6" t="s">
        <v>8</v>
      </c>
      <c r="G1048" s="22">
        <v>21</v>
      </c>
    </row>
    <row r="1049" spans="1:7" x14ac:dyDescent="0.3">
      <c r="A1049" s="3">
        <v>45365</v>
      </c>
      <c r="B1049" s="4">
        <v>45365</v>
      </c>
      <c r="C1049" s="5">
        <v>0.79166666666666663</v>
      </c>
      <c r="D1049" s="5">
        <v>0.79166666666666663</v>
      </c>
      <c r="E1049" s="6" t="s">
        <v>1</v>
      </c>
      <c r="F1049" s="6" t="s">
        <v>10</v>
      </c>
      <c r="G1049" s="22">
        <v>22</v>
      </c>
    </row>
    <row r="1050" spans="1:7" x14ac:dyDescent="0.3">
      <c r="A1050" s="3">
        <v>45365</v>
      </c>
      <c r="B1050" s="4">
        <v>45365</v>
      </c>
      <c r="C1050" s="5">
        <v>0.79166666666666663</v>
      </c>
      <c r="D1050" s="5">
        <v>0.79166666666666663</v>
      </c>
      <c r="E1050" s="6" t="s">
        <v>2</v>
      </c>
      <c r="F1050" s="6" t="s">
        <v>15</v>
      </c>
      <c r="G1050" s="22">
        <v>23</v>
      </c>
    </row>
    <row r="1051" spans="1:7" x14ac:dyDescent="0.3">
      <c r="A1051" s="3">
        <v>45365</v>
      </c>
      <c r="B1051" s="4">
        <v>45365</v>
      </c>
      <c r="C1051" s="5">
        <v>0.79166666666666663</v>
      </c>
      <c r="D1051" s="5">
        <v>0.79166666666666663</v>
      </c>
      <c r="E1051" s="6" t="s">
        <v>27</v>
      </c>
      <c r="F1051" s="6" t="s">
        <v>21</v>
      </c>
      <c r="G1051" s="22">
        <v>24</v>
      </c>
    </row>
    <row r="1052" spans="1:7" x14ac:dyDescent="0.3">
      <c r="A1052" s="3">
        <v>45365</v>
      </c>
      <c r="B1052" s="4">
        <v>45365</v>
      </c>
      <c r="C1052" s="5">
        <v>0.79166666666666663</v>
      </c>
      <c r="D1052" s="5">
        <v>0.79166666666666663</v>
      </c>
      <c r="E1052" s="6" t="s">
        <v>23</v>
      </c>
      <c r="F1052" s="6" t="s">
        <v>22</v>
      </c>
      <c r="G1052" s="22">
        <v>25</v>
      </c>
    </row>
    <row r="1053" spans="1:7" x14ac:dyDescent="0.3">
      <c r="A1053" s="3">
        <v>45365</v>
      </c>
      <c r="B1053" s="4">
        <v>45365</v>
      </c>
      <c r="C1053" s="5">
        <v>0.79166666666666663</v>
      </c>
      <c r="D1053" s="5">
        <v>0.79166666666666663</v>
      </c>
      <c r="E1053" s="6" t="s">
        <v>19</v>
      </c>
      <c r="F1053" s="6" t="s">
        <v>26</v>
      </c>
      <c r="G1053" s="22">
        <v>26</v>
      </c>
    </row>
    <row r="1054" spans="1:7" x14ac:dyDescent="0.3">
      <c r="A1054" s="3">
        <v>45365</v>
      </c>
      <c r="B1054" s="4">
        <v>45365</v>
      </c>
      <c r="C1054" s="5">
        <v>0.83333333333333337</v>
      </c>
      <c r="D1054" s="5">
        <v>0.79166666666666663</v>
      </c>
      <c r="E1054" s="6" t="s">
        <v>17</v>
      </c>
      <c r="F1054" s="6" t="s">
        <v>9</v>
      </c>
      <c r="G1054" s="22">
        <v>27</v>
      </c>
    </row>
    <row r="1055" spans="1:7" x14ac:dyDescent="0.3">
      <c r="A1055" s="3">
        <v>45365</v>
      </c>
      <c r="B1055" s="4">
        <v>45365</v>
      </c>
      <c r="C1055" s="5">
        <v>0.83333333333333337</v>
      </c>
      <c r="D1055" s="5">
        <v>0.79166666666666663</v>
      </c>
      <c r="E1055" s="6" t="s">
        <v>0</v>
      </c>
      <c r="F1055" s="6" t="s">
        <v>14</v>
      </c>
      <c r="G1055" s="22">
        <v>28</v>
      </c>
    </row>
    <row r="1056" spans="1:7" x14ac:dyDescent="0.3">
      <c r="A1056" s="3">
        <v>45365</v>
      </c>
      <c r="B1056" s="4">
        <v>45365</v>
      </c>
      <c r="C1056" s="5">
        <v>0.875</v>
      </c>
      <c r="D1056" s="5">
        <v>0.79166666666666663</v>
      </c>
      <c r="E1056" s="6" t="s">
        <v>29</v>
      </c>
      <c r="F1056" s="6" t="s">
        <v>4</v>
      </c>
      <c r="G1056" s="22">
        <v>29</v>
      </c>
    </row>
    <row r="1057" spans="1:7" x14ac:dyDescent="0.3">
      <c r="A1057" s="3">
        <v>45365</v>
      </c>
      <c r="B1057" s="4">
        <v>45365</v>
      </c>
      <c r="C1057" s="5">
        <v>0.91666666666666663</v>
      </c>
      <c r="D1057" s="5">
        <v>0.79166666666666663</v>
      </c>
      <c r="E1057" s="6" t="s">
        <v>30</v>
      </c>
      <c r="F1057" s="6" t="s">
        <v>24</v>
      </c>
      <c r="G1057" s="22">
        <v>30</v>
      </c>
    </row>
    <row r="1058" spans="1:7" x14ac:dyDescent="0.3">
      <c r="A1058" s="3">
        <v>45366</v>
      </c>
      <c r="B1058" s="4">
        <v>45366</v>
      </c>
      <c r="C1058" s="5">
        <v>0.83333333333333337</v>
      </c>
      <c r="D1058" s="5">
        <v>0.79166666666666663</v>
      </c>
      <c r="E1058" s="6" t="s">
        <v>0</v>
      </c>
      <c r="F1058" s="6" t="s">
        <v>31</v>
      </c>
      <c r="G1058" s="22">
        <v>31</v>
      </c>
    </row>
    <row r="1059" spans="1:7" x14ac:dyDescent="0.3">
      <c r="A1059" s="3">
        <v>45366</v>
      </c>
      <c r="B1059" s="4">
        <v>45366</v>
      </c>
      <c r="C1059" s="5">
        <v>0.85416666666666663</v>
      </c>
      <c r="D1059" s="5">
        <v>0.8125</v>
      </c>
      <c r="E1059" s="6" t="s">
        <v>13</v>
      </c>
      <c r="F1059" s="6" t="s">
        <v>6</v>
      </c>
      <c r="G1059" s="22">
        <v>32</v>
      </c>
    </row>
    <row r="1060" spans="1:7" x14ac:dyDescent="0.3">
      <c r="A1060" s="3">
        <v>45367</v>
      </c>
      <c r="B1060" s="4">
        <v>45367</v>
      </c>
      <c r="C1060" s="5">
        <v>0.52083333333333337</v>
      </c>
      <c r="D1060" s="5">
        <v>0.52083333333333337</v>
      </c>
      <c r="E1060" s="6" t="s">
        <v>3</v>
      </c>
      <c r="F1060" s="6" t="s">
        <v>10</v>
      </c>
      <c r="G1060" s="22">
        <v>33</v>
      </c>
    </row>
    <row r="1061" spans="1:7" x14ac:dyDescent="0.3">
      <c r="A1061" s="3">
        <v>45367</v>
      </c>
      <c r="B1061" s="4">
        <v>45367</v>
      </c>
      <c r="C1061" s="5">
        <v>0.52083333333333337</v>
      </c>
      <c r="D1061" s="5">
        <v>0.52083333333333337</v>
      </c>
      <c r="E1061" s="6" t="s">
        <v>20</v>
      </c>
      <c r="F1061" s="6" t="s">
        <v>18</v>
      </c>
      <c r="G1061" s="22">
        <v>34</v>
      </c>
    </row>
    <row r="1062" spans="1:7" x14ac:dyDescent="0.3">
      <c r="A1062" s="3">
        <v>45367</v>
      </c>
      <c r="B1062" s="4">
        <v>45367</v>
      </c>
      <c r="C1062" s="5">
        <v>0.625</v>
      </c>
      <c r="D1062" s="5">
        <v>0.625</v>
      </c>
      <c r="E1062" s="6" t="s">
        <v>19</v>
      </c>
      <c r="F1062" s="6" t="s">
        <v>22</v>
      </c>
      <c r="G1062" s="22">
        <v>35</v>
      </c>
    </row>
    <row r="1063" spans="1:7" x14ac:dyDescent="0.3">
      <c r="A1063" s="3">
        <v>45367</v>
      </c>
      <c r="B1063" s="4">
        <v>45367</v>
      </c>
      <c r="C1063" s="5">
        <v>0.70833333333333337</v>
      </c>
      <c r="D1063" s="5">
        <v>0.58333333333333337</v>
      </c>
      <c r="E1063" s="6" t="s">
        <v>17</v>
      </c>
      <c r="F1063" s="6" t="s">
        <v>1</v>
      </c>
      <c r="G1063" s="22">
        <v>36</v>
      </c>
    </row>
    <row r="1064" spans="1:7" x14ac:dyDescent="0.3">
      <c r="A1064" s="3">
        <v>45367</v>
      </c>
      <c r="B1064" s="4">
        <v>45367</v>
      </c>
      <c r="C1064" s="5">
        <v>0.75</v>
      </c>
      <c r="D1064" s="5">
        <v>0.75</v>
      </c>
      <c r="E1064" s="6" t="s">
        <v>26</v>
      </c>
      <c r="F1064" s="6" t="s">
        <v>12</v>
      </c>
      <c r="G1064" s="22">
        <v>37</v>
      </c>
    </row>
    <row r="1065" spans="1:7" x14ac:dyDescent="0.3">
      <c r="A1065" s="3">
        <v>45367</v>
      </c>
      <c r="B1065" s="4">
        <v>45367</v>
      </c>
      <c r="C1065" s="5">
        <v>0.79166666666666663</v>
      </c>
      <c r="D1065" s="5">
        <v>0.79166666666666663</v>
      </c>
      <c r="E1065" s="6" t="s">
        <v>21</v>
      </c>
      <c r="F1065" s="6" t="s">
        <v>2</v>
      </c>
      <c r="G1065" s="22">
        <v>38</v>
      </c>
    </row>
    <row r="1066" spans="1:7" x14ac:dyDescent="0.3">
      <c r="A1066" s="3">
        <v>45367</v>
      </c>
      <c r="B1066" s="4">
        <v>45367</v>
      </c>
      <c r="C1066" s="5">
        <v>0.79166666666666663</v>
      </c>
      <c r="D1066" s="5">
        <v>0.79166666666666663</v>
      </c>
      <c r="E1066" s="6" t="s">
        <v>23</v>
      </c>
      <c r="F1066" s="6" t="s">
        <v>8</v>
      </c>
      <c r="G1066" s="22">
        <v>39</v>
      </c>
    </row>
    <row r="1067" spans="1:7" x14ac:dyDescent="0.3">
      <c r="A1067" s="3">
        <v>45367</v>
      </c>
      <c r="B1067" s="4">
        <v>45367</v>
      </c>
      <c r="C1067" s="5">
        <v>0.79166666666666663</v>
      </c>
      <c r="D1067" s="5">
        <v>0.70833333333333337</v>
      </c>
      <c r="E1067" s="6" t="s">
        <v>15</v>
      </c>
      <c r="F1067" s="6" t="s">
        <v>4</v>
      </c>
      <c r="G1067" s="22">
        <v>40</v>
      </c>
    </row>
    <row r="1068" spans="1:7" x14ac:dyDescent="0.3">
      <c r="A1068" s="3">
        <v>45367</v>
      </c>
      <c r="B1068" s="4">
        <v>45367</v>
      </c>
      <c r="C1068" s="5">
        <v>0.79166666666666663</v>
      </c>
      <c r="D1068" s="5">
        <v>0.79166666666666663</v>
      </c>
      <c r="E1068" s="6" t="s">
        <v>5</v>
      </c>
      <c r="F1068" s="6" t="s">
        <v>27</v>
      </c>
      <c r="G1068" s="22">
        <v>41</v>
      </c>
    </row>
    <row r="1069" spans="1:7" x14ac:dyDescent="0.3">
      <c r="A1069" s="3">
        <v>45367</v>
      </c>
      <c r="B1069" s="4">
        <v>45367</v>
      </c>
      <c r="C1069" s="5">
        <v>0.83333333333333337</v>
      </c>
      <c r="D1069" s="5">
        <v>0.79166666666666663</v>
      </c>
      <c r="E1069" s="6" t="s">
        <v>13</v>
      </c>
      <c r="F1069" s="6" t="s">
        <v>9</v>
      </c>
      <c r="G1069" s="22">
        <v>42</v>
      </c>
    </row>
    <row r="1070" spans="1:7" x14ac:dyDescent="0.3">
      <c r="A1070" s="3">
        <v>45367</v>
      </c>
      <c r="B1070" s="4">
        <v>45367</v>
      </c>
      <c r="C1070" s="5">
        <v>0.83333333333333337</v>
      </c>
      <c r="D1070" s="5">
        <v>0.79166666666666663</v>
      </c>
      <c r="E1070" s="6" t="s">
        <v>14</v>
      </c>
      <c r="F1070" s="6" t="s">
        <v>25</v>
      </c>
      <c r="G1070" s="22">
        <v>43</v>
      </c>
    </row>
    <row r="1071" spans="1:7" x14ac:dyDescent="0.3">
      <c r="A1071" s="3">
        <v>45367</v>
      </c>
      <c r="B1071" s="4">
        <v>45367</v>
      </c>
      <c r="C1071" s="5">
        <v>0.91666666666666663</v>
      </c>
      <c r="D1071" s="5">
        <v>0.83333333333333337</v>
      </c>
      <c r="E1071" s="6" t="s">
        <v>7</v>
      </c>
      <c r="F1071" s="6" t="s">
        <v>11</v>
      </c>
      <c r="G1071" s="22">
        <v>44</v>
      </c>
    </row>
    <row r="1072" spans="1:7" x14ac:dyDescent="0.3">
      <c r="A1072" s="3">
        <v>45367</v>
      </c>
      <c r="B1072" s="4">
        <v>45367</v>
      </c>
      <c r="C1072" s="5">
        <v>0.91666666666666663</v>
      </c>
      <c r="D1072" s="5">
        <v>0.79166666666666663</v>
      </c>
      <c r="E1072" s="6" t="s">
        <v>16</v>
      </c>
      <c r="F1072" s="6" t="s">
        <v>24</v>
      </c>
      <c r="G1072" s="22">
        <v>45</v>
      </c>
    </row>
    <row r="1073" spans="1:8" x14ac:dyDescent="0.3">
      <c r="A1073" s="3">
        <v>45367</v>
      </c>
      <c r="B1073" s="4">
        <v>45367</v>
      </c>
      <c r="C1073" s="5">
        <v>0.91666666666666663</v>
      </c>
      <c r="D1073" s="5">
        <v>0.79166666666666663</v>
      </c>
      <c r="E1073" s="6" t="s">
        <v>30</v>
      </c>
      <c r="F1073" s="6" t="s">
        <v>28</v>
      </c>
      <c r="G1073" s="22">
        <v>46</v>
      </c>
    </row>
    <row r="1074" spans="1:8" x14ac:dyDescent="0.3">
      <c r="A1074" s="3">
        <v>45368</v>
      </c>
      <c r="B1074" s="4">
        <v>45368</v>
      </c>
      <c r="C1074" s="5">
        <v>0.54166666666666663</v>
      </c>
      <c r="D1074" s="5">
        <v>0.54166666666666663</v>
      </c>
      <c r="E1074" s="6" t="s">
        <v>18</v>
      </c>
      <c r="F1074" s="6" t="s">
        <v>19</v>
      </c>
      <c r="G1074" s="22">
        <v>47</v>
      </c>
    </row>
    <row r="1075" spans="1:8" x14ac:dyDescent="0.3">
      <c r="A1075" s="3">
        <v>45368</v>
      </c>
      <c r="B1075" s="4">
        <v>45368</v>
      </c>
      <c r="C1075" s="5">
        <v>0.64583333333333337</v>
      </c>
      <c r="D1075" s="5">
        <v>0.52083333333333337</v>
      </c>
      <c r="E1075" s="6" t="s">
        <v>17</v>
      </c>
      <c r="F1075" s="6" t="s">
        <v>29</v>
      </c>
      <c r="G1075" s="22">
        <v>48</v>
      </c>
    </row>
    <row r="1076" spans="1:8" x14ac:dyDescent="0.3">
      <c r="A1076" s="3">
        <v>45368</v>
      </c>
      <c r="B1076" s="4">
        <v>45368</v>
      </c>
      <c r="C1076" s="5">
        <v>0.75</v>
      </c>
      <c r="D1076" s="5">
        <v>0.75</v>
      </c>
      <c r="E1076" s="6" t="s">
        <v>31</v>
      </c>
      <c r="F1076" s="6" t="s">
        <v>8</v>
      </c>
      <c r="G1076" s="22">
        <v>49</v>
      </c>
    </row>
    <row r="1077" spans="1:8" x14ac:dyDescent="0.3">
      <c r="A1077" s="3">
        <v>45368</v>
      </c>
      <c r="B1077" s="4">
        <v>45368</v>
      </c>
      <c r="C1077" s="5">
        <v>0.75</v>
      </c>
      <c r="D1077" s="5">
        <v>0.70833333333333337</v>
      </c>
      <c r="E1077" s="6" t="s">
        <v>23</v>
      </c>
      <c r="F1077" s="6" t="s">
        <v>6</v>
      </c>
      <c r="G1077" s="22">
        <v>50</v>
      </c>
    </row>
    <row r="1078" spans="1:8" x14ac:dyDescent="0.3">
      <c r="A1078" s="3">
        <v>45368</v>
      </c>
      <c r="B1078" s="4">
        <v>45368</v>
      </c>
      <c r="C1078" s="5">
        <v>0.75</v>
      </c>
      <c r="D1078" s="5">
        <v>0.75</v>
      </c>
      <c r="E1078" s="6" t="s">
        <v>5</v>
      </c>
      <c r="F1078" s="6" t="s">
        <v>20</v>
      </c>
      <c r="G1078" s="22">
        <v>51</v>
      </c>
    </row>
    <row r="1079" spans="1:8" x14ac:dyDescent="0.3">
      <c r="A1079" s="3">
        <v>45368</v>
      </c>
      <c r="B1079" s="4">
        <v>45368</v>
      </c>
      <c r="C1079" s="5">
        <v>0.75</v>
      </c>
      <c r="D1079" s="5">
        <v>0.75</v>
      </c>
      <c r="E1079" s="6" t="s">
        <v>10</v>
      </c>
      <c r="F1079" s="6" t="s">
        <v>22</v>
      </c>
      <c r="G1079" s="22">
        <v>52</v>
      </c>
    </row>
    <row r="1080" spans="1:8" x14ac:dyDescent="0.3">
      <c r="A1080" s="3">
        <v>45368</v>
      </c>
      <c r="B1080" s="4">
        <v>45368</v>
      </c>
      <c r="C1080" s="5">
        <v>0.79166666666666663</v>
      </c>
      <c r="D1080" s="5">
        <v>0.75</v>
      </c>
      <c r="E1080" s="6" t="s">
        <v>0</v>
      </c>
      <c r="F1080" s="6" t="s">
        <v>25</v>
      </c>
      <c r="G1080" s="22">
        <v>53</v>
      </c>
    </row>
    <row r="1081" spans="1:8" x14ac:dyDescent="0.3">
      <c r="A1081" s="3">
        <v>45369</v>
      </c>
      <c r="B1081" s="4">
        <v>45369</v>
      </c>
      <c r="C1081" s="5">
        <v>0.85416666666666663</v>
      </c>
      <c r="D1081" s="5">
        <v>0.77083333333333337</v>
      </c>
      <c r="E1081" s="6" t="s">
        <v>30</v>
      </c>
      <c r="F1081" s="6" t="s">
        <v>4</v>
      </c>
      <c r="G1081" s="23">
        <v>1</v>
      </c>
      <c r="H1081" s="2" t="s">
        <v>53</v>
      </c>
    </row>
    <row r="1082" spans="1:8" x14ac:dyDescent="0.3">
      <c r="A1082" s="3">
        <v>45369</v>
      </c>
      <c r="B1082" s="4">
        <v>45369</v>
      </c>
      <c r="C1082" s="5">
        <v>0.91666666666666663</v>
      </c>
      <c r="D1082" s="5">
        <v>0.79166666666666663</v>
      </c>
      <c r="E1082" s="6" t="s">
        <v>3</v>
      </c>
      <c r="F1082" s="6" t="s">
        <v>24</v>
      </c>
      <c r="G1082" s="23">
        <v>2</v>
      </c>
    </row>
    <row r="1083" spans="1:8" x14ac:dyDescent="0.3">
      <c r="A1083" s="3">
        <v>45370</v>
      </c>
      <c r="B1083" s="4">
        <v>45370</v>
      </c>
      <c r="C1083" s="5">
        <v>0.79166666666666663</v>
      </c>
      <c r="D1083" s="5">
        <v>0.79166666666666663</v>
      </c>
      <c r="E1083" s="6" t="s">
        <v>20</v>
      </c>
      <c r="F1083" s="6" t="s">
        <v>2</v>
      </c>
      <c r="G1083" s="23">
        <v>3</v>
      </c>
    </row>
    <row r="1084" spans="1:8" x14ac:dyDescent="0.3">
      <c r="A1084" s="3">
        <v>45370</v>
      </c>
      <c r="B1084" s="4">
        <v>45370</v>
      </c>
      <c r="C1084" s="5">
        <v>0.79166666666666663</v>
      </c>
      <c r="D1084" s="5">
        <v>0.79166666666666663</v>
      </c>
      <c r="E1084" s="6" t="s">
        <v>8</v>
      </c>
      <c r="F1084" s="6" t="s">
        <v>10</v>
      </c>
      <c r="G1084" s="23">
        <v>4</v>
      </c>
    </row>
    <row r="1085" spans="1:8" x14ac:dyDescent="0.3">
      <c r="A1085" s="3">
        <v>45370</v>
      </c>
      <c r="B1085" s="4">
        <v>45370</v>
      </c>
      <c r="C1085" s="5">
        <v>0.79166666666666663</v>
      </c>
      <c r="D1085" s="5">
        <v>0.79166666666666663</v>
      </c>
      <c r="E1085" s="6" t="s">
        <v>22</v>
      </c>
      <c r="F1085" s="6" t="s">
        <v>17</v>
      </c>
      <c r="G1085" s="23">
        <v>5</v>
      </c>
    </row>
    <row r="1086" spans="1:8" x14ac:dyDescent="0.3">
      <c r="A1086" s="3">
        <v>45370</v>
      </c>
      <c r="B1086" s="4">
        <v>45370</v>
      </c>
      <c r="C1086" s="5">
        <v>0.79166666666666663</v>
      </c>
      <c r="D1086" s="5">
        <v>0.79166666666666663</v>
      </c>
      <c r="E1086" s="6" t="s">
        <v>31</v>
      </c>
      <c r="F1086" s="6" t="s">
        <v>19</v>
      </c>
      <c r="G1086" s="23">
        <v>6</v>
      </c>
    </row>
    <row r="1087" spans="1:8" x14ac:dyDescent="0.3">
      <c r="A1087" s="3">
        <v>45370</v>
      </c>
      <c r="B1087" s="4">
        <v>45370</v>
      </c>
      <c r="C1087" s="5">
        <v>0.79166666666666663</v>
      </c>
      <c r="D1087" s="5">
        <v>0.79166666666666663</v>
      </c>
      <c r="E1087" s="6" t="s">
        <v>27</v>
      </c>
      <c r="F1087" s="6" t="s">
        <v>21</v>
      </c>
      <c r="G1087" s="23">
        <v>7</v>
      </c>
    </row>
    <row r="1088" spans="1:8" x14ac:dyDescent="0.3">
      <c r="A1088" s="3">
        <v>45370</v>
      </c>
      <c r="B1088" s="4">
        <v>45370</v>
      </c>
      <c r="C1088" s="5">
        <v>0.8125</v>
      </c>
      <c r="D1088" s="5">
        <v>0.8125</v>
      </c>
      <c r="E1088" s="6" t="s">
        <v>5</v>
      </c>
      <c r="F1088" s="6" t="s">
        <v>18</v>
      </c>
      <c r="G1088" s="23">
        <v>8</v>
      </c>
    </row>
    <row r="1089" spans="1:7" x14ac:dyDescent="0.3">
      <c r="A1089" s="3">
        <v>45370</v>
      </c>
      <c r="B1089" s="4">
        <v>45370</v>
      </c>
      <c r="C1089" s="5">
        <v>0.83333333333333337</v>
      </c>
      <c r="D1089" s="5">
        <v>0.79166666666666663</v>
      </c>
      <c r="E1089" s="6" t="s">
        <v>23</v>
      </c>
      <c r="F1089" s="6" t="s">
        <v>16</v>
      </c>
      <c r="G1089" s="23">
        <v>9</v>
      </c>
    </row>
    <row r="1090" spans="1:7" x14ac:dyDescent="0.3">
      <c r="A1090" s="3">
        <v>45370</v>
      </c>
      <c r="B1090" s="4">
        <v>45370</v>
      </c>
      <c r="C1090" s="5">
        <v>0.83333333333333337</v>
      </c>
      <c r="D1090" s="5">
        <v>0.79166666666666663</v>
      </c>
      <c r="E1090" s="6" t="s">
        <v>7</v>
      </c>
      <c r="F1090" s="6" t="s">
        <v>25</v>
      </c>
      <c r="G1090" s="23">
        <v>10</v>
      </c>
    </row>
    <row r="1091" spans="1:7" x14ac:dyDescent="0.3">
      <c r="A1091" s="3">
        <v>45370</v>
      </c>
      <c r="B1091" s="4">
        <v>45370</v>
      </c>
      <c r="C1091" s="5">
        <v>0.875</v>
      </c>
      <c r="D1091" s="5">
        <v>0.79166666666666663</v>
      </c>
      <c r="E1091" s="6" t="s">
        <v>15</v>
      </c>
      <c r="F1091" s="6" t="s">
        <v>11</v>
      </c>
      <c r="G1091" s="23">
        <v>11</v>
      </c>
    </row>
    <row r="1092" spans="1:7" x14ac:dyDescent="0.3">
      <c r="A1092" s="3">
        <v>45370</v>
      </c>
      <c r="B1092" s="4">
        <v>45370</v>
      </c>
      <c r="C1092" s="5">
        <v>0.91666666666666663</v>
      </c>
      <c r="D1092" s="5">
        <v>0.79166666666666663</v>
      </c>
      <c r="E1092" s="6" t="s">
        <v>14</v>
      </c>
      <c r="F1092" s="6" t="s">
        <v>0</v>
      </c>
      <c r="G1092" s="23">
        <v>12</v>
      </c>
    </row>
    <row r="1093" spans="1:7" x14ac:dyDescent="0.3">
      <c r="A1093" s="3">
        <v>45370</v>
      </c>
      <c r="B1093" s="4">
        <v>45370</v>
      </c>
      <c r="C1093" s="5">
        <v>0.91666666666666663</v>
      </c>
      <c r="D1093" s="5">
        <v>0.79166666666666663</v>
      </c>
      <c r="E1093" s="6" t="s">
        <v>6</v>
      </c>
      <c r="F1093" s="6" t="s">
        <v>13</v>
      </c>
      <c r="G1093" s="23">
        <v>13</v>
      </c>
    </row>
    <row r="1094" spans="1:7" x14ac:dyDescent="0.3">
      <c r="A1094" s="3">
        <v>45370</v>
      </c>
      <c r="B1094" s="4">
        <v>45370</v>
      </c>
      <c r="C1094" s="5">
        <v>0.91666666666666663</v>
      </c>
      <c r="D1094" s="5">
        <v>0.79166666666666663</v>
      </c>
      <c r="E1094" s="6" t="s">
        <v>3</v>
      </c>
      <c r="F1094" s="6" t="s">
        <v>28</v>
      </c>
      <c r="G1094" s="23">
        <v>14</v>
      </c>
    </row>
    <row r="1095" spans="1:7" x14ac:dyDescent="0.3">
      <c r="A1095" s="3">
        <v>45370</v>
      </c>
      <c r="B1095" s="4">
        <v>45370</v>
      </c>
      <c r="C1095" s="5">
        <v>0.91666666666666663</v>
      </c>
      <c r="D1095" s="5">
        <v>0.79166666666666663</v>
      </c>
      <c r="E1095" s="6" t="s">
        <v>26</v>
      </c>
      <c r="F1095" s="6" t="s">
        <v>29</v>
      </c>
      <c r="G1095" s="23">
        <v>15</v>
      </c>
    </row>
    <row r="1096" spans="1:7" x14ac:dyDescent="0.3">
      <c r="A1096" s="3">
        <v>45371</v>
      </c>
      <c r="B1096" s="4">
        <v>45371</v>
      </c>
      <c r="C1096" s="5">
        <v>0.8125</v>
      </c>
      <c r="D1096" s="5">
        <v>0.8125</v>
      </c>
      <c r="E1096" s="6" t="s">
        <v>27</v>
      </c>
      <c r="F1096" s="6" t="s">
        <v>30</v>
      </c>
      <c r="G1096" s="23">
        <v>16</v>
      </c>
    </row>
    <row r="1097" spans="1:7" x14ac:dyDescent="0.3">
      <c r="A1097" s="3">
        <v>45371</v>
      </c>
      <c r="B1097" s="4">
        <v>45371</v>
      </c>
      <c r="C1097" s="5">
        <v>0.83333333333333337</v>
      </c>
      <c r="D1097" s="5">
        <v>0.79166666666666663</v>
      </c>
      <c r="E1097" s="6" t="s">
        <v>1</v>
      </c>
      <c r="F1097" s="6" t="s">
        <v>9</v>
      </c>
      <c r="G1097" s="23">
        <v>17</v>
      </c>
    </row>
    <row r="1098" spans="1:7" x14ac:dyDescent="0.3">
      <c r="A1098" s="3">
        <v>45371</v>
      </c>
      <c r="B1098" s="4">
        <v>45371</v>
      </c>
      <c r="C1098" s="5">
        <v>0.91666666666666663</v>
      </c>
      <c r="D1098" s="5">
        <v>0.79166666666666663</v>
      </c>
      <c r="E1098" s="6" t="s">
        <v>14</v>
      </c>
      <c r="F1098" s="6" t="s">
        <v>13</v>
      </c>
      <c r="G1098" s="23">
        <v>18</v>
      </c>
    </row>
    <row r="1099" spans="1:7" x14ac:dyDescent="0.3">
      <c r="A1099" s="3">
        <v>45372</v>
      </c>
      <c r="B1099" s="4">
        <v>45372</v>
      </c>
      <c r="C1099" s="5">
        <v>0.79166666666666663</v>
      </c>
      <c r="D1099" s="5">
        <v>0.79166666666666663</v>
      </c>
      <c r="E1099" s="6" t="s">
        <v>19</v>
      </c>
      <c r="F1099" s="6" t="s">
        <v>2</v>
      </c>
      <c r="G1099" s="23">
        <v>19</v>
      </c>
    </row>
    <row r="1100" spans="1:7" x14ac:dyDescent="0.3">
      <c r="A1100" s="3">
        <v>45372</v>
      </c>
      <c r="B1100" s="4">
        <v>45372</v>
      </c>
      <c r="C1100" s="5">
        <v>0.79166666666666663</v>
      </c>
      <c r="D1100" s="5">
        <v>0.79166666666666663</v>
      </c>
      <c r="E1100" s="6" t="s">
        <v>21</v>
      </c>
      <c r="F1100" s="6" t="s">
        <v>5</v>
      </c>
      <c r="G1100" s="23">
        <v>20</v>
      </c>
    </row>
    <row r="1101" spans="1:7" x14ac:dyDescent="0.3">
      <c r="A1101" s="3">
        <v>45372</v>
      </c>
      <c r="B1101" s="4">
        <v>45372</v>
      </c>
      <c r="C1101" s="5">
        <v>0.79166666666666663</v>
      </c>
      <c r="D1101" s="5">
        <v>0.79166666666666663</v>
      </c>
      <c r="E1101" s="6" t="s">
        <v>18</v>
      </c>
      <c r="F1101" s="6" t="s">
        <v>10</v>
      </c>
      <c r="G1101" s="23">
        <v>21</v>
      </c>
    </row>
    <row r="1102" spans="1:7" x14ac:dyDescent="0.3">
      <c r="A1102" s="3">
        <v>45372</v>
      </c>
      <c r="B1102" s="4">
        <v>45372</v>
      </c>
      <c r="C1102" s="5">
        <v>0.79166666666666663</v>
      </c>
      <c r="D1102" s="5">
        <v>0.79166666666666663</v>
      </c>
      <c r="E1102" s="6" t="s">
        <v>16</v>
      </c>
      <c r="F1102" s="6" t="s">
        <v>12</v>
      </c>
      <c r="G1102" s="23">
        <v>22</v>
      </c>
    </row>
    <row r="1103" spans="1:7" x14ac:dyDescent="0.3">
      <c r="A1103" s="3">
        <v>45372</v>
      </c>
      <c r="B1103" s="4">
        <v>45372</v>
      </c>
      <c r="C1103" s="5">
        <v>0.79166666666666663</v>
      </c>
      <c r="D1103" s="5">
        <v>0.79166666666666663</v>
      </c>
      <c r="E1103" s="6" t="s">
        <v>31</v>
      </c>
      <c r="F1103" s="6" t="s">
        <v>17</v>
      </c>
      <c r="G1103" s="23">
        <v>23</v>
      </c>
    </row>
    <row r="1104" spans="1:7" x14ac:dyDescent="0.3">
      <c r="A1104" s="3">
        <v>45372</v>
      </c>
      <c r="B1104" s="4">
        <v>45372</v>
      </c>
      <c r="C1104" s="5">
        <v>0.79166666666666663</v>
      </c>
      <c r="D1104" s="5">
        <v>0.79166666666666663</v>
      </c>
      <c r="E1104" s="6" t="s">
        <v>25</v>
      </c>
      <c r="F1104" s="6" t="s">
        <v>20</v>
      </c>
      <c r="G1104" s="23">
        <v>24</v>
      </c>
    </row>
    <row r="1105" spans="1:7" x14ac:dyDescent="0.3">
      <c r="A1105" s="3">
        <v>45372</v>
      </c>
      <c r="B1105" s="4">
        <v>45372</v>
      </c>
      <c r="C1105" s="5">
        <v>0.875</v>
      </c>
      <c r="D1105" s="5">
        <v>0.79166666666666663</v>
      </c>
      <c r="E1105" s="6" t="s">
        <v>3</v>
      </c>
      <c r="F1105" s="6" t="s">
        <v>11</v>
      </c>
      <c r="G1105" s="23">
        <v>25</v>
      </c>
    </row>
    <row r="1106" spans="1:7" x14ac:dyDescent="0.3">
      <c r="A1106" s="3">
        <v>45372</v>
      </c>
      <c r="B1106" s="4">
        <v>45372</v>
      </c>
      <c r="C1106" s="5">
        <v>0.91666666666666663</v>
      </c>
      <c r="D1106" s="5">
        <v>0.79166666666666663</v>
      </c>
      <c r="E1106" s="6" t="s">
        <v>6</v>
      </c>
      <c r="F1106" s="6" t="s">
        <v>0</v>
      </c>
      <c r="G1106" s="23">
        <v>26</v>
      </c>
    </row>
    <row r="1107" spans="1:7" x14ac:dyDescent="0.3">
      <c r="A1107" s="3">
        <v>45372</v>
      </c>
      <c r="B1107" s="4">
        <v>45372</v>
      </c>
      <c r="C1107" s="5">
        <v>0.91666666666666663</v>
      </c>
      <c r="D1107" s="5">
        <v>0.79166666666666663</v>
      </c>
      <c r="E1107" s="6" t="s">
        <v>15</v>
      </c>
      <c r="F1107" s="6" t="s">
        <v>28</v>
      </c>
      <c r="G1107" s="23">
        <v>27</v>
      </c>
    </row>
    <row r="1108" spans="1:7" x14ac:dyDescent="0.3">
      <c r="A1108" s="3">
        <v>45372</v>
      </c>
      <c r="B1108" s="4">
        <v>45372</v>
      </c>
      <c r="C1108" s="5">
        <v>0.91666666666666663</v>
      </c>
      <c r="D1108" s="5">
        <v>0.79166666666666663</v>
      </c>
      <c r="E1108" s="6" t="s">
        <v>24</v>
      </c>
      <c r="F1108" s="6" t="s">
        <v>29</v>
      </c>
      <c r="G1108" s="23">
        <v>28</v>
      </c>
    </row>
    <row r="1109" spans="1:7" x14ac:dyDescent="0.3">
      <c r="A1109" s="3">
        <v>45372</v>
      </c>
      <c r="B1109" s="4">
        <v>45372</v>
      </c>
      <c r="C1109" s="5">
        <v>0.9375</v>
      </c>
      <c r="D1109" s="5">
        <v>0.8125</v>
      </c>
      <c r="E1109" s="6" t="s">
        <v>26</v>
      </c>
      <c r="F1109" s="6" t="s">
        <v>23</v>
      </c>
      <c r="G1109" s="23">
        <v>29</v>
      </c>
    </row>
    <row r="1110" spans="1:7" x14ac:dyDescent="0.3">
      <c r="A1110" s="3">
        <v>45373</v>
      </c>
      <c r="B1110" s="4">
        <v>45373</v>
      </c>
      <c r="C1110" s="5">
        <v>0.79166666666666663</v>
      </c>
      <c r="D1110" s="5">
        <v>0.79166666666666663</v>
      </c>
      <c r="E1110" s="6" t="s">
        <v>5</v>
      </c>
      <c r="F1110" s="6" t="s">
        <v>30</v>
      </c>
      <c r="G1110" s="23">
        <v>30</v>
      </c>
    </row>
    <row r="1111" spans="1:7" x14ac:dyDescent="0.3">
      <c r="A1111" s="3">
        <v>45373</v>
      </c>
      <c r="B1111" s="4">
        <v>45373</v>
      </c>
      <c r="C1111" s="5">
        <v>0.83333333333333337</v>
      </c>
      <c r="D1111" s="5">
        <v>0.79166666666666663</v>
      </c>
      <c r="E1111" s="6" t="s">
        <v>22</v>
      </c>
      <c r="F1111" s="6" t="s">
        <v>9</v>
      </c>
      <c r="G1111" s="23">
        <v>31</v>
      </c>
    </row>
    <row r="1112" spans="1:7" x14ac:dyDescent="0.3">
      <c r="A1112" s="3">
        <v>45373</v>
      </c>
      <c r="B1112" s="4">
        <v>45373</v>
      </c>
      <c r="C1112" s="5">
        <v>0.875</v>
      </c>
      <c r="D1112" s="5">
        <v>0.79166666666666663</v>
      </c>
      <c r="E1112" s="6" t="s">
        <v>8</v>
      </c>
      <c r="F1112" s="6" t="s">
        <v>7</v>
      </c>
      <c r="G1112" s="23">
        <v>32</v>
      </c>
    </row>
    <row r="1113" spans="1:7" x14ac:dyDescent="0.3">
      <c r="A1113" s="3">
        <v>45373</v>
      </c>
      <c r="B1113" s="4">
        <v>45373</v>
      </c>
      <c r="C1113" s="5">
        <v>0.91666666666666663</v>
      </c>
      <c r="D1113" s="5">
        <v>0.79166666666666663</v>
      </c>
      <c r="E1113" s="6" t="s">
        <v>24</v>
      </c>
      <c r="F1113" s="6" t="s">
        <v>1</v>
      </c>
      <c r="G1113" s="23">
        <v>33</v>
      </c>
    </row>
    <row r="1114" spans="1:7" x14ac:dyDescent="0.3">
      <c r="A1114" s="3">
        <v>45374</v>
      </c>
      <c r="B1114" s="4">
        <v>45374</v>
      </c>
      <c r="C1114" s="5">
        <v>0.54166666666666663</v>
      </c>
      <c r="D1114" s="5">
        <v>0.54166666666666663</v>
      </c>
      <c r="E1114" s="6" t="s">
        <v>31</v>
      </c>
      <c r="F1114" s="6" t="s">
        <v>18</v>
      </c>
      <c r="G1114" s="23">
        <v>34</v>
      </c>
    </row>
    <row r="1115" spans="1:7" x14ac:dyDescent="0.3">
      <c r="A1115" s="3">
        <v>45374</v>
      </c>
      <c r="B1115" s="4">
        <v>45374</v>
      </c>
      <c r="C1115" s="5">
        <v>0.54166666666666663</v>
      </c>
      <c r="D1115" s="5">
        <v>0.54166666666666663</v>
      </c>
      <c r="E1115" s="6" t="s">
        <v>2</v>
      </c>
      <c r="F1115" s="6" t="s">
        <v>21</v>
      </c>
      <c r="G1115" s="23">
        <v>35</v>
      </c>
    </row>
    <row r="1116" spans="1:7" x14ac:dyDescent="0.3">
      <c r="A1116" s="3">
        <v>45374</v>
      </c>
      <c r="B1116" s="4">
        <v>45374</v>
      </c>
      <c r="C1116" s="5">
        <v>0.625</v>
      </c>
      <c r="D1116" s="5">
        <v>0.58333333333333337</v>
      </c>
      <c r="E1116" s="6" t="s">
        <v>25</v>
      </c>
      <c r="F1116" s="6" t="s">
        <v>14</v>
      </c>
      <c r="G1116" s="23">
        <v>36</v>
      </c>
    </row>
    <row r="1117" spans="1:7" x14ac:dyDescent="0.3">
      <c r="A1117" s="3">
        <v>45374</v>
      </c>
      <c r="B1117" s="4">
        <v>45374</v>
      </c>
      <c r="C1117" s="5">
        <v>0.70833333333333337</v>
      </c>
      <c r="D1117" s="5">
        <v>0.66666666666666663</v>
      </c>
      <c r="E1117" s="6" t="s">
        <v>10</v>
      </c>
      <c r="F1117" s="6" t="s">
        <v>16</v>
      </c>
      <c r="G1117" s="23">
        <v>37</v>
      </c>
    </row>
    <row r="1118" spans="1:7" x14ac:dyDescent="0.3">
      <c r="A1118" s="3">
        <v>45374</v>
      </c>
      <c r="B1118" s="4">
        <v>45374</v>
      </c>
      <c r="C1118" s="5">
        <v>0.79166666666666663</v>
      </c>
      <c r="D1118" s="5">
        <v>0.79166666666666663</v>
      </c>
      <c r="E1118" s="6" t="s">
        <v>20</v>
      </c>
      <c r="F1118" s="6" t="s">
        <v>17</v>
      </c>
      <c r="G1118" s="23">
        <v>38</v>
      </c>
    </row>
    <row r="1119" spans="1:7" x14ac:dyDescent="0.3">
      <c r="A1119" s="3">
        <v>45374</v>
      </c>
      <c r="B1119" s="4">
        <v>45374</v>
      </c>
      <c r="C1119" s="5">
        <v>0.79166666666666663</v>
      </c>
      <c r="D1119" s="5">
        <v>0.79166666666666663</v>
      </c>
      <c r="E1119" s="6" t="s">
        <v>11</v>
      </c>
      <c r="F1119" s="6" t="s">
        <v>27</v>
      </c>
      <c r="G1119" s="23">
        <v>39</v>
      </c>
    </row>
    <row r="1120" spans="1:7" x14ac:dyDescent="0.3">
      <c r="A1120" s="3">
        <v>45374</v>
      </c>
      <c r="B1120" s="4">
        <v>45374</v>
      </c>
      <c r="C1120" s="5">
        <v>0.83333333333333337</v>
      </c>
      <c r="D1120" s="5">
        <v>0.83333333333333337</v>
      </c>
      <c r="E1120" s="6" t="s">
        <v>12</v>
      </c>
      <c r="F1120" s="6" t="s">
        <v>19</v>
      </c>
      <c r="G1120" s="23">
        <v>40</v>
      </c>
    </row>
    <row r="1121" spans="1:8" x14ac:dyDescent="0.3">
      <c r="A1121" s="3">
        <v>45374</v>
      </c>
      <c r="B1121" s="4">
        <v>45374</v>
      </c>
      <c r="C1121" s="5">
        <v>0.91666666666666663</v>
      </c>
      <c r="D1121" s="5">
        <v>0.79166666666666663</v>
      </c>
      <c r="E1121" s="6" t="s">
        <v>4</v>
      </c>
      <c r="F1121" s="6" t="s">
        <v>28</v>
      </c>
      <c r="G1121" s="23">
        <v>41</v>
      </c>
    </row>
    <row r="1122" spans="1:8" x14ac:dyDescent="0.3">
      <c r="A1122" s="3">
        <v>45374</v>
      </c>
      <c r="B1122" s="4">
        <v>45374</v>
      </c>
      <c r="C1122" s="5">
        <v>0.9375</v>
      </c>
      <c r="D1122" s="5">
        <v>0.8125</v>
      </c>
      <c r="E1122" s="6" t="s">
        <v>26</v>
      </c>
      <c r="F1122" s="6" t="s">
        <v>13</v>
      </c>
      <c r="G1122" s="23">
        <v>42</v>
      </c>
    </row>
    <row r="1123" spans="1:8" x14ac:dyDescent="0.3">
      <c r="A1123" s="3">
        <v>45374</v>
      </c>
      <c r="B1123" s="4">
        <v>45374</v>
      </c>
      <c r="C1123" s="5">
        <v>0.9375</v>
      </c>
      <c r="D1123" s="5">
        <v>0.8125</v>
      </c>
      <c r="E1123" s="6" t="s">
        <v>6</v>
      </c>
      <c r="F1123" s="6" t="s">
        <v>23</v>
      </c>
      <c r="G1123" s="23">
        <v>43</v>
      </c>
    </row>
    <row r="1124" spans="1:8" x14ac:dyDescent="0.3">
      <c r="A1124" s="3">
        <v>45374</v>
      </c>
      <c r="B1124" s="4">
        <v>45374</v>
      </c>
      <c r="C1124" s="5">
        <v>0.9375</v>
      </c>
      <c r="D1124" s="5">
        <v>0.8125</v>
      </c>
      <c r="E1124" s="6" t="s">
        <v>8</v>
      </c>
      <c r="F1124" s="6" t="s">
        <v>29</v>
      </c>
      <c r="G1124" s="23">
        <v>44</v>
      </c>
    </row>
    <row r="1125" spans="1:8" x14ac:dyDescent="0.3">
      <c r="A1125" s="3">
        <v>45375</v>
      </c>
      <c r="B1125" s="4">
        <v>45375</v>
      </c>
      <c r="C1125" s="5">
        <v>0.52083333333333337</v>
      </c>
      <c r="D1125" s="5">
        <v>0.52083333333333337</v>
      </c>
      <c r="E1125" s="6" t="s">
        <v>31</v>
      </c>
      <c r="F1125" s="6" t="s">
        <v>30</v>
      </c>
      <c r="G1125" s="23">
        <v>45</v>
      </c>
    </row>
    <row r="1126" spans="1:8" x14ac:dyDescent="0.3">
      <c r="A1126" s="3">
        <v>45375</v>
      </c>
      <c r="B1126" s="4">
        <v>45375</v>
      </c>
      <c r="C1126" s="5">
        <v>0.58333333333333337</v>
      </c>
      <c r="D1126" s="5">
        <v>0.5</v>
      </c>
      <c r="E1126" s="6" t="s">
        <v>22</v>
      </c>
      <c r="F1126" s="6" t="s">
        <v>7</v>
      </c>
      <c r="G1126" s="23">
        <v>46</v>
      </c>
    </row>
    <row r="1127" spans="1:8" x14ac:dyDescent="0.3">
      <c r="A1127" s="3">
        <v>45375</v>
      </c>
      <c r="B1127" s="4">
        <v>45375</v>
      </c>
      <c r="C1127" s="5">
        <v>0.70833333333333337</v>
      </c>
      <c r="D1127" s="5">
        <v>0.70833333333333337</v>
      </c>
      <c r="E1127" s="6" t="s">
        <v>17</v>
      </c>
      <c r="F1127" s="6" t="s">
        <v>18</v>
      </c>
      <c r="G1127" s="23">
        <v>47</v>
      </c>
    </row>
    <row r="1128" spans="1:8" x14ac:dyDescent="0.3">
      <c r="A1128" s="3">
        <v>45375</v>
      </c>
      <c r="B1128" s="4">
        <v>45375</v>
      </c>
      <c r="C1128" s="5">
        <v>0.75</v>
      </c>
      <c r="D1128" s="5">
        <v>0.75</v>
      </c>
      <c r="E1128" s="6" t="s">
        <v>27</v>
      </c>
      <c r="F1128" s="6" t="s">
        <v>5</v>
      </c>
      <c r="G1128" s="23">
        <v>48</v>
      </c>
    </row>
    <row r="1129" spans="1:8" x14ac:dyDescent="0.3">
      <c r="A1129" s="3">
        <v>45375</v>
      </c>
      <c r="B1129" s="4">
        <v>45375</v>
      </c>
      <c r="C1129" s="5">
        <v>0.75</v>
      </c>
      <c r="D1129" s="5">
        <v>0.75</v>
      </c>
      <c r="E1129" s="6" t="s">
        <v>11</v>
      </c>
      <c r="F1129" s="6" t="s">
        <v>20</v>
      </c>
      <c r="G1129" s="23">
        <v>49</v>
      </c>
    </row>
    <row r="1130" spans="1:8" x14ac:dyDescent="0.3">
      <c r="A1130" s="3">
        <v>45375</v>
      </c>
      <c r="B1130" s="4">
        <v>45375</v>
      </c>
      <c r="C1130" s="5">
        <v>0.75</v>
      </c>
      <c r="D1130" s="5">
        <v>0.75</v>
      </c>
      <c r="E1130" s="6" t="s">
        <v>12</v>
      </c>
      <c r="F1130" s="6" t="s">
        <v>21</v>
      </c>
      <c r="G1130" s="23">
        <v>50</v>
      </c>
    </row>
    <row r="1131" spans="1:8" x14ac:dyDescent="0.3">
      <c r="A1131" s="3">
        <v>45375</v>
      </c>
      <c r="B1131" s="4">
        <v>45375</v>
      </c>
      <c r="C1131" s="5">
        <v>0.83333333333333337</v>
      </c>
      <c r="D1131" s="5">
        <v>0.70833333333333337</v>
      </c>
      <c r="E1131" s="6" t="s">
        <v>9</v>
      </c>
      <c r="F1131" s="6" t="s">
        <v>1</v>
      </c>
      <c r="G1131" s="23">
        <v>51</v>
      </c>
    </row>
    <row r="1132" spans="1:8" x14ac:dyDescent="0.3">
      <c r="A1132" s="3">
        <v>45375</v>
      </c>
      <c r="B1132" s="4">
        <v>45375</v>
      </c>
      <c r="C1132" s="5">
        <v>0.85416666666666663</v>
      </c>
      <c r="D1132" s="5">
        <v>0.72916666666666663</v>
      </c>
      <c r="E1132" s="6" t="s">
        <v>26</v>
      </c>
      <c r="F1132" s="6" t="s">
        <v>0</v>
      </c>
      <c r="G1132" s="23">
        <v>52</v>
      </c>
    </row>
    <row r="1133" spans="1:8" x14ac:dyDescent="0.3">
      <c r="A1133" s="3">
        <v>45375</v>
      </c>
      <c r="B1133" s="4">
        <v>45375</v>
      </c>
      <c r="C1133" s="5">
        <v>0.875</v>
      </c>
      <c r="D1133" s="5">
        <v>0.79166666666666663</v>
      </c>
      <c r="E1133" s="6" t="s">
        <v>3</v>
      </c>
      <c r="F1133" s="6" t="s">
        <v>4</v>
      </c>
      <c r="G1133" s="23">
        <v>53</v>
      </c>
    </row>
    <row r="1134" spans="1:8" x14ac:dyDescent="0.3">
      <c r="A1134" s="3">
        <v>45375</v>
      </c>
      <c r="B1134" s="4">
        <v>45375</v>
      </c>
      <c r="C1134" s="5">
        <v>0.875</v>
      </c>
      <c r="D1134" s="5">
        <v>0.75</v>
      </c>
      <c r="E1134" s="6" t="s">
        <v>15</v>
      </c>
      <c r="F1134" s="6" t="s">
        <v>24</v>
      </c>
      <c r="G1134" s="23">
        <v>54</v>
      </c>
    </row>
    <row r="1135" spans="1:8" x14ac:dyDescent="0.3">
      <c r="A1135" s="3">
        <v>45376</v>
      </c>
      <c r="B1135" s="4">
        <v>45376</v>
      </c>
      <c r="C1135" s="5">
        <v>0.83333333333333337</v>
      </c>
      <c r="D1135" s="5">
        <v>0.79166666666666663</v>
      </c>
      <c r="E1135" s="6" t="s">
        <v>29</v>
      </c>
      <c r="F1135" s="6" t="s">
        <v>25</v>
      </c>
      <c r="G1135" s="24">
        <v>1</v>
      </c>
      <c r="H1135" s="2" t="s">
        <v>55</v>
      </c>
    </row>
    <row r="1136" spans="1:8" x14ac:dyDescent="0.3">
      <c r="A1136" s="3">
        <v>45376</v>
      </c>
      <c r="B1136" s="4">
        <v>45376</v>
      </c>
      <c r="C1136" s="5">
        <v>0.875</v>
      </c>
      <c r="D1136" s="5">
        <v>0.75</v>
      </c>
      <c r="E1136" s="6" t="s">
        <v>13</v>
      </c>
      <c r="F1136" s="6" t="s">
        <v>28</v>
      </c>
      <c r="G1136" s="24">
        <v>2</v>
      </c>
    </row>
    <row r="1137" spans="1:7" x14ac:dyDescent="0.3">
      <c r="A1137" s="3">
        <v>45377</v>
      </c>
      <c r="B1137" s="4">
        <v>45377</v>
      </c>
      <c r="C1137" s="5">
        <v>0.79166666666666663</v>
      </c>
      <c r="D1137" s="5">
        <v>0.79166666666666663</v>
      </c>
      <c r="E1137" s="6" t="s">
        <v>2</v>
      </c>
      <c r="F1137" s="6" t="s">
        <v>12</v>
      </c>
      <c r="G1137" s="24">
        <v>3</v>
      </c>
    </row>
    <row r="1138" spans="1:7" x14ac:dyDescent="0.3">
      <c r="A1138" s="3">
        <v>45377</v>
      </c>
      <c r="B1138" s="4">
        <v>45377</v>
      </c>
      <c r="C1138" s="5">
        <v>0.79166666666666663</v>
      </c>
      <c r="D1138" s="5">
        <v>0.79166666666666663</v>
      </c>
      <c r="E1138" s="6" t="s">
        <v>21</v>
      </c>
      <c r="F1138" s="6" t="s">
        <v>19</v>
      </c>
      <c r="G1138" s="24">
        <v>4</v>
      </c>
    </row>
    <row r="1139" spans="1:7" x14ac:dyDescent="0.3">
      <c r="A1139" s="3">
        <v>45377</v>
      </c>
      <c r="B1139" s="4">
        <v>45377</v>
      </c>
      <c r="C1139" s="5">
        <v>0.79166666666666663</v>
      </c>
      <c r="D1139" s="5">
        <v>0.79166666666666663</v>
      </c>
      <c r="E1139" s="6" t="s">
        <v>5</v>
      </c>
      <c r="F1139" s="6" t="s">
        <v>22</v>
      </c>
      <c r="G1139" s="24">
        <v>5</v>
      </c>
    </row>
    <row r="1140" spans="1:7" x14ac:dyDescent="0.3">
      <c r="A1140" s="3">
        <v>45377</v>
      </c>
      <c r="B1140" s="4">
        <v>45377</v>
      </c>
      <c r="C1140" s="5">
        <v>0.79166666666666663</v>
      </c>
      <c r="D1140" s="5">
        <v>0.79166666666666663</v>
      </c>
      <c r="E1140" s="6" t="s">
        <v>17</v>
      </c>
      <c r="F1140" s="6" t="s">
        <v>27</v>
      </c>
      <c r="G1140" s="24">
        <v>6</v>
      </c>
    </row>
    <row r="1141" spans="1:7" x14ac:dyDescent="0.3">
      <c r="A1141" s="3">
        <v>45377</v>
      </c>
      <c r="B1141" s="4">
        <v>45377</v>
      </c>
      <c r="C1141" s="5">
        <v>0.79166666666666663</v>
      </c>
      <c r="D1141" s="5">
        <v>0.79166666666666663</v>
      </c>
      <c r="E1141" s="6" t="s">
        <v>10</v>
      </c>
      <c r="F1141" s="6" t="s">
        <v>30</v>
      </c>
      <c r="G1141" s="24">
        <v>7</v>
      </c>
    </row>
    <row r="1142" spans="1:7" x14ac:dyDescent="0.3">
      <c r="A1142" s="3">
        <v>45377</v>
      </c>
      <c r="B1142" s="4">
        <v>45377</v>
      </c>
      <c r="C1142" s="5">
        <v>0.83333333333333337</v>
      </c>
      <c r="D1142" s="5">
        <v>0.79166666666666663</v>
      </c>
      <c r="E1142" s="6" t="s">
        <v>29</v>
      </c>
      <c r="F1142" s="6" t="s">
        <v>16</v>
      </c>
      <c r="G1142" s="24">
        <v>8</v>
      </c>
    </row>
    <row r="1143" spans="1:7" x14ac:dyDescent="0.3">
      <c r="A1143" s="3">
        <v>45377</v>
      </c>
      <c r="B1143" s="4">
        <v>45377</v>
      </c>
      <c r="C1143" s="5">
        <v>0.83333333333333337</v>
      </c>
      <c r="D1143" s="5">
        <v>0.79166666666666663</v>
      </c>
      <c r="E1143" s="6" t="s">
        <v>11</v>
      </c>
      <c r="F1143" s="6" t="s">
        <v>31</v>
      </c>
      <c r="G1143" s="24">
        <v>9</v>
      </c>
    </row>
    <row r="1144" spans="1:7" x14ac:dyDescent="0.3">
      <c r="A1144" s="3">
        <v>45377</v>
      </c>
      <c r="B1144" s="4">
        <v>45377</v>
      </c>
      <c r="C1144" s="5">
        <v>0.85416666666666663</v>
      </c>
      <c r="D1144" s="5">
        <v>0.8125</v>
      </c>
      <c r="E1144" s="6" t="s">
        <v>4</v>
      </c>
      <c r="F1144" s="6" t="s">
        <v>6</v>
      </c>
      <c r="G1144" s="24">
        <v>10</v>
      </c>
    </row>
    <row r="1145" spans="1:7" x14ac:dyDescent="0.3">
      <c r="A1145" s="3">
        <v>45377</v>
      </c>
      <c r="B1145" s="4">
        <v>45377</v>
      </c>
      <c r="C1145" s="5">
        <v>0.875</v>
      </c>
      <c r="D1145" s="5">
        <v>0.79166666666666663</v>
      </c>
      <c r="E1145" s="6" t="s">
        <v>15</v>
      </c>
      <c r="F1145" s="6" t="s">
        <v>7</v>
      </c>
      <c r="G1145" s="24">
        <v>11</v>
      </c>
    </row>
    <row r="1146" spans="1:7" x14ac:dyDescent="0.3">
      <c r="A1146" s="3">
        <v>45377</v>
      </c>
      <c r="B1146" s="4">
        <v>45377</v>
      </c>
      <c r="C1146" s="5">
        <v>0.91666666666666663</v>
      </c>
      <c r="D1146" s="5">
        <v>0.79166666666666663</v>
      </c>
      <c r="E1146" s="6" t="s">
        <v>8</v>
      </c>
      <c r="F1146" s="6" t="s">
        <v>1</v>
      </c>
      <c r="G1146" s="24">
        <v>12</v>
      </c>
    </row>
    <row r="1147" spans="1:7" x14ac:dyDescent="0.3">
      <c r="A1147" s="3">
        <v>45377</v>
      </c>
      <c r="B1147" s="4">
        <v>45377</v>
      </c>
      <c r="C1147" s="5">
        <v>0.91666666666666663</v>
      </c>
      <c r="D1147" s="5">
        <v>0.79166666666666663</v>
      </c>
      <c r="E1147" s="6" t="s">
        <v>0</v>
      </c>
      <c r="F1147" s="6" t="s">
        <v>24</v>
      </c>
      <c r="G1147" s="24">
        <v>13</v>
      </c>
    </row>
    <row r="1148" spans="1:7" x14ac:dyDescent="0.3">
      <c r="A1148" s="3">
        <v>45377</v>
      </c>
      <c r="B1148" s="4">
        <v>45377</v>
      </c>
      <c r="C1148" s="5">
        <v>0.9375</v>
      </c>
      <c r="D1148" s="5">
        <v>0.8125</v>
      </c>
      <c r="E1148" s="6" t="s">
        <v>9</v>
      </c>
      <c r="F1148" s="6" t="s">
        <v>23</v>
      </c>
      <c r="G1148" s="24">
        <v>14</v>
      </c>
    </row>
    <row r="1149" spans="1:7" x14ac:dyDescent="0.3">
      <c r="A1149" s="3">
        <v>45378</v>
      </c>
      <c r="B1149" s="4">
        <v>45378</v>
      </c>
      <c r="C1149" s="5">
        <v>0.79166666666666663</v>
      </c>
      <c r="D1149" s="5">
        <v>0.79166666666666663</v>
      </c>
      <c r="E1149" s="6" t="s">
        <v>20</v>
      </c>
      <c r="F1149" s="6" t="s">
        <v>3</v>
      </c>
      <c r="G1149" s="24">
        <v>15</v>
      </c>
    </row>
    <row r="1150" spans="1:7" x14ac:dyDescent="0.3">
      <c r="A1150" s="3">
        <v>45378</v>
      </c>
      <c r="B1150" s="4">
        <v>45378</v>
      </c>
      <c r="C1150" s="5">
        <v>0.8125</v>
      </c>
      <c r="D1150" s="5">
        <v>0.8125</v>
      </c>
      <c r="E1150" s="6" t="s">
        <v>2</v>
      </c>
      <c r="F1150" s="6" t="s">
        <v>26</v>
      </c>
      <c r="G1150" s="24">
        <v>16</v>
      </c>
    </row>
    <row r="1151" spans="1:7" x14ac:dyDescent="0.3">
      <c r="A1151" s="3">
        <v>45379</v>
      </c>
      <c r="B1151" s="4">
        <v>45379</v>
      </c>
      <c r="C1151" s="5">
        <v>0.79166666666666663</v>
      </c>
      <c r="D1151" s="5">
        <v>0.79166666666666663</v>
      </c>
      <c r="E1151" s="6" t="s">
        <v>10</v>
      </c>
      <c r="F1151" s="6" t="s">
        <v>5</v>
      </c>
      <c r="G1151" s="24">
        <v>17</v>
      </c>
    </row>
    <row r="1152" spans="1:7" x14ac:dyDescent="0.3">
      <c r="A1152" s="3">
        <v>45379</v>
      </c>
      <c r="B1152" s="4">
        <v>45379</v>
      </c>
      <c r="C1152" s="5">
        <v>0.79166666666666663</v>
      </c>
      <c r="D1152" s="5">
        <v>0.79166666666666663</v>
      </c>
      <c r="E1152" s="6" t="s">
        <v>18</v>
      </c>
      <c r="F1152" s="6" t="s">
        <v>12</v>
      </c>
      <c r="G1152" s="24">
        <v>18</v>
      </c>
    </row>
    <row r="1153" spans="1:7" x14ac:dyDescent="0.3">
      <c r="A1153" s="3">
        <v>45379</v>
      </c>
      <c r="B1153" s="4">
        <v>45379</v>
      </c>
      <c r="C1153" s="5">
        <v>0.79166666666666663</v>
      </c>
      <c r="D1153" s="5">
        <v>0.79166666666666663</v>
      </c>
      <c r="E1153" s="6" t="s">
        <v>21</v>
      </c>
      <c r="F1153" s="6" t="s">
        <v>15</v>
      </c>
      <c r="G1153" s="24">
        <v>19</v>
      </c>
    </row>
    <row r="1154" spans="1:7" x14ac:dyDescent="0.3">
      <c r="A1154" s="3">
        <v>45379</v>
      </c>
      <c r="B1154" s="4">
        <v>45379</v>
      </c>
      <c r="C1154" s="5">
        <v>0.79166666666666663</v>
      </c>
      <c r="D1154" s="5">
        <v>0.79166666666666663</v>
      </c>
      <c r="E1154" s="6" t="s">
        <v>6</v>
      </c>
      <c r="F1154" s="6" t="s">
        <v>20</v>
      </c>
      <c r="G1154" s="24">
        <v>20</v>
      </c>
    </row>
    <row r="1155" spans="1:7" x14ac:dyDescent="0.3">
      <c r="A1155" s="3">
        <v>45379</v>
      </c>
      <c r="B1155" s="4">
        <v>45379</v>
      </c>
      <c r="C1155" s="5">
        <v>0.79166666666666663</v>
      </c>
      <c r="D1155" s="5">
        <v>0.79166666666666663</v>
      </c>
      <c r="E1155" s="6" t="s">
        <v>8</v>
      </c>
      <c r="F1155" s="6" t="s">
        <v>22</v>
      </c>
      <c r="G1155" s="24">
        <v>21</v>
      </c>
    </row>
    <row r="1156" spans="1:7" x14ac:dyDescent="0.3">
      <c r="A1156" s="3">
        <v>45379</v>
      </c>
      <c r="B1156" s="4">
        <v>45379</v>
      </c>
      <c r="C1156" s="5">
        <v>0.79166666666666663</v>
      </c>
      <c r="D1156" s="5">
        <v>0.79166666666666663</v>
      </c>
      <c r="E1156" s="6" t="s">
        <v>30</v>
      </c>
      <c r="F1156" s="6" t="s">
        <v>27</v>
      </c>
      <c r="G1156" s="24">
        <v>22</v>
      </c>
    </row>
    <row r="1157" spans="1:7" x14ac:dyDescent="0.3">
      <c r="A1157" s="3">
        <v>45379</v>
      </c>
      <c r="B1157" s="4">
        <v>45379</v>
      </c>
      <c r="C1157" s="5">
        <v>0.83333333333333337</v>
      </c>
      <c r="D1157" s="5">
        <v>0.79166666666666663</v>
      </c>
      <c r="E1157" s="6" t="s">
        <v>23</v>
      </c>
      <c r="F1157" s="6" t="s">
        <v>14</v>
      </c>
      <c r="G1157" s="24">
        <v>23</v>
      </c>
    </row>
    <row r="1158" spans="1:7" x14ac:dyDescent="0.3">
      <c r="A1158" s="3">
        <v>45379</v>
      </c>
      <c r="B1158" s="4">
        <v>45379</v>
      </c>
      <c r="C1158" s="5">
        <v>0.83333333333333337</v>
      </c>
      <c r="D1158" s="5">
        <v>0.79166666666666663</v>
      </c>
      <c r="E1158" s="6" t="s">
        <v>4</v>
      </c>
      <c r="F1158" s="6" t="s">
        <v>25</v>
      </c>
      <c r="G1158" s="24">
        <v>24</v>
      </c>
    </row>
    <row r="1159" spans="1:7" x14ac:dyDescent="0.3">
      <c r="A1159" s="3">
        <v>45379</v>
      </c>
      <c r="B1159" s="4">
        <v>45379</v>
      </c>
      <c r="C1159" s="5">
        <v>0.83333333333333337</v>
      </c>
      <c r="D1159" s="5">
        <v>0.79166666666666663</v>
      </c>
      <c r="E1159" s="6" t="s">
        <v>29</v>
      </c>
      <c r="F1159" s="6" t="s">
        <v>31</v>
      </c>
      <c r="G1159" s="24">
        <v>25</v>
      </c>
    </row>
    <row r="1160" spans="1:7" x14ac:dyDescent="0.3">
      <c r="A1160" s="3">
        <v>45379</v>
      </c>
      <c r="B1160" s="4">
        <v>45379</v>
      </c>
      <c r="C1160" s="5">
        <v>0.875</v>
      </c>
      <c r="D1160" s="5">
        <v>0.79166666666666663</v>
      </c>
      <c r="E1160" s="6" t="s">
        <v>19</v>
      </c>
      <c r="F1160" s="6" t="s">
        <v>7</v>
      </c>
      <c r="G1160" s="24">
        <v>26</v>
      </c>
    </row>
    <row r="1161" spans="1:7" x14ac:dyDescent="0.3">
      <c r="A1161" s="3">
        <v>45379</v>
      </c>
      <c r="B1161" s="4">
        <v>45379</v>
      </c>
      <c r="C1161" s="5">
        <v>0.875</v>
      </c>
      <c r="D1161" s="5">
        <v>0.79166666666666663</v>
      </c>
      <c r="E1161" s="6" t="s">
        <v>13</v>
      </c>
      <c r="F1161" s="6" t="s">
        <v>11</v>
      </c>
      <c r="G1161" s="24">
        <v>27</v>
      </c>
    </row>
    <row r="1162" spans="1:7" x14ac:dyDescent="0.3">
      <c r="A1162" s="3">
        <v>45379</v>
      </c>
      <c r="B1162" s="4">
        <v>45379</v>
      </c>
      <c r="C1162" s="5">
        <v>0.91666666666666663</v>
      </c>
      <c r="D1162" s="5">
        <v>0.79166666666666663</v>
      </c>
      <c r="E1162" s="6" t="s">
        <v>16</v>
      </c>
      <c r="F1162" s="6" t="s">
        <v>1</v>
      </c>
      <c r="G1162" s="24">
        <v>28</v>
      </c>
    </row>
    <row r="1163" spans="1:7" x14ac:dyDescent="0.3">
      <c r="A1163" s="3">
        <v>45379</v>
      </c>
      <c r="B1163" s="4">
        <v>45379</v>
      </c>
      <c r="C1163" s="5">
        <v>0.91666666666666663</v>
      </c>
      <c r="D1163" s="5">
        <v>0.79166666666666663</v>
      </c>
      <c r="E1163" s="6" t="s">
        <v>0</v>
      </c>
      <c r="F1163" s="6" t="s">
        <v>24</v>
      </c>
      <c r="G1163" s="24">
        <v>29</v>
      </c>
    </row>
    <row r="1164" spans="1:7" x14ac:dyDescent="0.3">
      <c r="A1164" s="3">
        <v>45379</v>
      </c>
      <c r="B1164" s="4">
        <v>45379</v>
      </c>
      <c r="C1164" s="5">
        <v>0.91666666666666663</v>
      </c>
      <c r="D1164" s="5">
        <v>0.79166666666666663</v>
      </c>
      <c r="E1164" s="6" t="s">
        <v>9</v>
      </c>
      <c r="F1164" s="6" t="s">
        <v>28</v>
      </c>
      <c r="G1164" s="24">
        <v>30</v>
      </c>
    </row>
    <row r="1165" spans="1:7" x14ac:dyDescent="0.3">
      <c r="A1165" s="3">
        <v>45380</v>
      </c>
      <c r="B1165" s="4">
        <v>45380</v>
      </c>
      <c r="C1165" s="5">
        <v>0.79166666666666663</v>
      </c>
      <c r="D1165" s="5">
        <v>0.79166666666666663</v>
      </c>
      <c r="E1165" s="6" t="s">
        <v>17</v>
      </c>
      <c r="F1165" s="6" t="s">
        <v>3</v>
      </c>
      <c r="G1165" s="24">
        <v>31</v>
      </c>
    </row>
    <row r="1166" spans="1:7" x14ac:dyDescent="0.3">
      <c r="A1166" s="3">
        <v>45381</v>
      </c>
      <c r="B1166" s="4">
        <v>45381</v>
      </c>
      <c r="C1166" s="5">
        <v>0.52083333333333337</v>
      </c>
      <c r="D1166" s="5">
        <v>0.52083333333333337</v>
      </c>
      <c r="E1166" s="6" t="s">
        <v>10</v>
      </c>
      <c r="F1166" s="6" t="s">
        <v>12</v>
      </c>
      <c r="G1166" s="24">
        <v>32</v>
      </c>
    </row>
    <row r="1167" spans="1:7" x14ac:dyDescent="0.3">
      <c r="A1167" s="3">
        <v>45381</v>
      </c>
      <c r="B1167" s="4">
        <v>45381</v>
      </c>
      <c r="C1167" s="5">
        <v>0.625</v>
      </c>
      <c r="D1167" s="5">
        <v>0.58333333333333337</v>
      </c>
      <c r="E1167" s="6" t="s">
        <v>29</v>
      </c>
      <c r="F1167" s="6" t="s">
        <v>14</v>
      </c>
      <c r="G1167" s="24">
        <v>33</v>
      </c>
    </row>
    <row r="1168" spans="1:7" x14ac:dyDescent="0.3">
      <c r="A1168" s="3">
        <v>45381</v>
      </c>
      <c r="B1168" s="4">
        <v>45381</v>
      </c>
      <c r="C1168" s="5">
        <v>0.66666666666666663</v>
      </c>
      <c r="D1168" s="5">
        <v>0.58333333333333337</v>
      </c>
      <c r="E1168" s="6" t="s">
        <v>0</v>
      </c>
      <c r="F1168" s="6" t="s">
        <v>11</v>
      </c>
      <c r="G1168" s="24">
        <v>34</v>
      </c>
    </row>
    <row r="1169" spans="1:8" x14ac:dyDescent="0.3">
      <c r="A1169" s="3">
        <v>45381</v>
      </c>
      <c r="B1169" s="4">
        <v>45381</v>
      </c>
      <c r="C1169" s="5">
        <v>0.75</v>
      </c>
      <c r="D1169" s="5">
        <v>0.625</v>
      </c>
      <c r="E1169" s="6" t="s">
        <v>19</v>
      </c>
      <c r="F1169" s="6" t="s">
        <v>1</v>
      </c>
      <c r="G1169" s="24">
        <v>35</v>
      </c>
    </row>
    <row r="1170" spans="1:8" x14ac:dyDescent="0.3">
      <c r="A1170" s="3">
        <v>45381</v>
      </c>
      <c r="B1170" s="4">
        <v>45381</v>
      </c>
      <c r="C1170" s="5">
        <v>0.75</v>
      </c>
      <c r="D1170" s="5">
        <v>0.66666666666666663</v>
      </c>
      <c r="E1170" s="6" t="s">
        <v>16</v>
      </c>
      <c r="F1170" s="6" t="s">
        <v>7</v>
      </c>
      <c r="G1170" s="24">
        <v>36</v>
      </c>
    </row>
    <row r="1171" spans="1:8" x14ac:dyDescent="0.3">
      <c r="A1171" s="3">
        <v>45381</v>
      </c>
      <c r="B1171" s="4">
        <v>45381</v>
      </c>
      <c r="C1171" s="5">
        <v>0.79166666666666663</v>
      </c>
      <c r="D1171" s="5">
        <v>0.79166666666666663</v>
      </c>
      <c r="E1171" s="6" t="s">
        <v>27</v>
      </c>
      <c r="F1171" s="6" t="s">
        <v>3</v>
      </c>
      <c r="G1171" s="24">
        <v>37</v>
      </c>
    </row>
    <row r="1172" spans="1:8" x14ac:dyDescent="0.3">
      <c r="A1172" s="3">
        <v>45381</v>
      </c>
      <c r="B1172" s="4">
        <v>45381</v>
      </c>
      <c r="C1172" s="5">
        <v>0.79166666666666663</v>
      </c>
      <c r="D1172" s="5">
        <v>0.79166666666666663</v>
      </c>
      <c r="E1172" s="6" t="s">
        <v>22</v>
      </c>
      <c r="F1172" s="6" t="s">
        <v>8</v>
      </c>
      <c r="G1172" s="24">
        <v>38</v>
      </c>
    </row>
    <row r="1173" spans="1:8" x14ac:dyDescent="0.3">
      <c r="A1173" s="3">
        <v>45381</v>
      </c>
      <c r="B1173" s="4">
        <v>45381</v>
      </c>
      <c r="C1173" s="5">
        <v>0.79166666666666663</v>
      </c>
      <c r="D1173" s="5">
        <v>0.79166666666666663</v>
      </c>
      <c r="E1173" s="6" t="s">
        <v>5</v>
      </c>
      <c r="F1173" s="6" t="s">
        <v>15</v>
      </c>
      <c r="G1173" s="24">
        <v>39</v>
      </c>
    </row>
    <row r="1174" spans="1:8" x14ac:dyDescent="0.3">
      <c r="A1174" s="3">
        <v>45381</v>
      </c>
      <c r="B1174" s="4">
        <v>45381</v>
      </c>
      <c r="C1174" s="5">
        <v>0.79166666666666663</v>
      </c>
      <c r="D1174" s="5">
        <v>0.79166666666666663</v>
      </c>
      <c r="E1174" s="6" t="s">
        <v>6</v>
      </c>
      <c r="F1174" s="6" t="s">
        <v>21</v>
      </c>
      <c r="G1174" s="24">
        <v>40</v>
      </c>
    </row>
    <row r="1175" spans="1:8" x14ac:dyDescent="0.3">
      <c r="A1175" s="3">
        <v>45381</v>
      </c>
      <c r="B1175" s="4">
        <v>45381</v>
      </c>
      <c r="C1175" s="5">
        <v>0.79166666666666663</v>
      </c>
      <c r="D1175" s="5">
        <v>0.79166666666666663</v>
      </c>
      <c r="E1175" s="6" t="s">
        <v>18</v>
      </c>
      <c r="F1175" s="6" t="s">
        <v>26</v>
      </c>
      <c r="G1175" s="24">
        <v>41</v>
      </c>
    </row>
    <row r="1176" spans="1:8" x14ac:dyDescent="0.3">
      <c r="A1176" s="3">
        <v>45381</v>
      </c>
      <c r="B1176" s="4">
        <v>45381</v>
      </c>
      <c r="C1176" s="5">
        <v>0.79166666666666663</v>
      </c>
      <c r="D1176" s="5">
        <v>0.75</v>
      </c>
      <c r="E1176" s="6" t="s">
        <v>20</v>
      </c>
      <c r="F1176" s="6" t="s">
        <v>31</v>
      </c>
      <c r="G1176" s="24">
        <v>42</v>
      </c>
    </row>
    <row r="1177" spans="1:8" x14ac:dyDescent="0.3">
      <c r="A1177" s="3">
        <v>45381</v>
      </c>
      <c r="B1177" s="4">
        <v>45381</v>
      </c>
      <c r="C1177" s="5">
        <v>0.79166666666666663</v>
      </c>
      <c r="D1177" s="5">
        <v>0.79166666666666663</v>
      </c>
      <c r="E1177" s="6" t="s">
        <v>2</v>
      </c>
      <c r="F1177" s="6" t="s">
        <v>30</v>
      </c>
      <c r="G1177" s="24">
        <v>43</v>
      </c>
    </row>
    <row r="1178" spans="1:8" x14ac:dyDescent="0.3">
      <c r="A1178" s="3">
        <v>45381</v>
      </c>
      <c r="B1178" s="4">
        <v>45381</v>
      </c>
      <c r="C1178" s="5">
        <v>0.83333333333333337</v>
      </c>
      <c r="D1178" s="5">
        <v>0.79166666666666663</v>
      </c>
      <c r="E1178" s="6" t="s">
        <v>23</v>
      </c>
      <c r="F1178" s="6" t="s">
        <v>25</v>
      </c>
      <c r="G1178" s="24">
        <v>44</v>
      </c>
    </row>
    <row r="1179" spans="1:8" x14ac:dyDescent="0.3">
      <c r="A1179" s="3">
        <v>45381</v>
      </c>
      <c r="B1179" s="4">
        <v>45381</v>
      </c>
      <c r="C1179" s="5">
        <v>0.91666666666666663</v>
      </c>
      <c r="D1179" s="5">
        <v>0.83333333333333337</v>
      </c>
      <c r="E1179" s="6" t="s">
        <v>13</v>
      </c>
      <c r="F1179" s="6" t="s">
        <v>4</v>
      </c>
      <c r="G1179" s="24">
        <v>45</v>
      </c>
    </row>
    <row r="1180" spans="1:8" x14ac:dyDescent="0.3">
      <c r="A1180" s="3">
        <v>45381</v>
      </c>
      <c r="B1180" s="4">
        <v>45381</v>
      </c>
      <c r="C1180" s="5">
        <v>0.91666666666666663</v>
      </c>
      <c r="D1180" s="5">
        <v>0.79166666666666663</v>
      </c>
      <c r="E1180" s="6" t="s">
        <v>9</v>
      </c>
      <c r="F1180" s="6" t="s">
        <v>24</v>
      </c>
      <c r="G1180" s="24">
        <v>46</v>
      </c>
    </row>
    <row r="1181" spans="1:8" x14ac:dyDescent="0.3">
      <c r="A1181" s="3">
        <v>45382</v>
      </c>
      <c r="B1181" s="4">
        <v>45382</v>
      </c>
      <c r="C1181" s="5">
        <v>0.64583333333333337</v>
      </c>
      <c r="D1181" s="5">
        <v>0.52083333333333337</v>
      </c>
      <c r="E1181" s="6" t="s">
        <v>0</v>
      </c>
      <c r="F1181" s="6" t="s">
        <v>28</v>
      </c>
      <c r="G1181" s="24">
        <v>47</v>
      </c>
    </row>
    <row r="1182" spans="1:8" x14ac:dyDescent="0.3">
      <c r="A1182" s="3">
        <v>45383</v>
      </c>
      <c r="B1182" s="4">
        <v>45383</v>
      </c>
      <c r="C1182" s="5">
        <v>0.79166666666666663</v>
      </c>
      <c r="D1182" s="5">
        <v>0.79166666666666663</v>
      </c>
      <c r="E1182" s="6" t="s">
        <v>7</v>
      </c>
      <c r="F1182" s="6" t="s">
        <v>8</v>
      </c>
      <c r="G1182" s="7">
        <v>1</v>
      </c>
      <c r="H1182" s="2" t="s">
        <v>57</v>
      </c>
    </row>
    <row r="1183" spans="1:8" x14ac:dyDescent="0.3">
      <c r="A1183" s="3">
        <v>45383</v>
      </c>
      <c r="B1183" s="4">
        <v>45383</v>
      </c>
      <c r="C1183" s="5">
        <v>0.79166666666666663</v>
      </c>
      <c r="D1183" s="5">
        <v>0.79166666666666663</v>
      </c>
      <c r="E1183" s="6" t="s">
        <v>22</v>
      </c>
      <c r="F1183" s="6" t="s">
        <v>19</v>
      </c>
      <c r="G1183" s="7">
        <v>2</v>
      </c>
    </row>
    <row r="1184" spans="1:8" x14ac:dyDescent="0.3">
      <c r="A1184" s="3">
        <v>45383</v>
      </c>
      <c r="B1184" s="4">
        <v>45383</v>
      </c>
      <c r="C1184" s="5">
        <v>0.79166666666666663</v>
      </c>
      <c r="D1184" s="5">
        <v>0.79166666666666663</v>
      </c>
      <c r="E1184" s="6" t="s">
        <v>18</v>
      </c>
      <c r="F1184" s="6" t="s">
        <v>21</v>
      </c>
      <c r="G1184" s="7">
        <v>3</v>
      </c>
    </row>
    <row r="1185" spans="1:7" x14ac:dyDescent="0.3">
      <c r="A1185" s="3">
        <v>45383</v>
      </c>
      <c r="B1185" s="4">
        <v>45383</v>
      </c>
      <c r="C1185" s="5">
        <v>0.79166666666666663</v>
      </c>
      <c r="D1185" s="5">
        <v>0.79166666666666663</v>
      </c>
      <c r="E1185" s="6" t="s">
        <v>10</v>
      </c>
      <c r="F1185" s="6" t="s">
        <v>26</v>
      </c>
      <c r="G1185" s="7">
        <v>4</v>
      </c>
    </row>
    <row r="1186" spans="1:7" x14ac:dyDescent="0.3">
      <c r="A1186" s="3">
        <v>45383</v>
      </c>
      <c r="B1186" s="4">
        <v>45383</v>
      </c>
      <c r="C1186" s="5">
        <v>0.79166666666666663</v>
      </c>
      <c r="D1186" s="5">
        <v>0.79166666666666663</v>
      </c>
      <c r="E1186" s="6" t="s">
        <v>12</v>
      </c>
      <c r="F1186" s="6" t="s">
        <v>27</v>
      </c>
      <c r="G1186" s="7">
        <v>5</v>
      </c>
    </row>
    <row r="1187" spans="1:7" x14ac:dyDescent="0.3">
      <c r="A1187" s="3">
        <v>45383</v>
      </c>
      <c r="B1187" s="4">
        <v>45383</v>
      </c>
      <c r="C1187" s="5">
        <v>0.875</v>
      </c>
      <c r="D1187" s="5">
        <v>0.83333333333333337</v>
      </c>
      <c r="E1187" s="6" t="s">
        <v>11</v>
      </c>
      <c r="F1187" s="6" t="s">
        <v>25</v>
      </c>
      <c r="G1187" s="7">
        <v>6</v>
      </c>
    </row>
    <row r="1188" spans="1:7" x14ac:dyDescent="0.3">
      <c r="A1188" s="3">
        <v>45383</v>
      </c>
      <c r="B1188" s="4">
        <v>45383</v>
      </c>
      <c r="C1188" s="5">
        <v>0.875</v>
      </c>
      <c r="D1188" s="5">
        <v>0.83333333333333337</v>
      </c>
      <c r="E1188" s="6" t="s">
        <v>13</v>
      </c>
      <c r="F1188" s="6" t="s">
        <v>31</v>
      </c>
      <c r="G1188" s="7">
        <v>7</v>
      </c>
    </row>
    <row r="1189" spans="1:7" x14ac:dyDescent="0.3">
      <c r="A1189" s="3">
        <v>45383</v>
      </c>
      <c r="B1189" s="4">
        <v>45383</v>
      </c>
      <c r="C1189" s="5">
        <v>0.9375</v>
      </c>
      <c r="D1189" s="5">
        <v>0.8125</v>
      </c>
      <c r="E1189" s="6" t="s">
        <v>24</v>
      </c>
      <c r="F1189" s="6" t="s">
        <v>23</v>
      </c>
      <c r="G1189" s="7">
        <v>8</v>
      </c>
    </row>
    <row r="1190" spans="1:7" x14ac:dyDescent="0.3">
      <c r="A1190" s="3">
        <v>45384</v>
      </c>
      <c r="B1190" s="4">
        <v>45384</v>
      </c>
      <c r="C1190" s="5">
        <v>0.79166666666666663</v>
      </c>
      <c r="D1190" s="5">
        <v>0.79166666666666663</v>
      </c>
      <c r="E1190" s="6" t="s">
        <v>30</v>
      </c>
      <c r="F1190" s="6" t="s">
        <v>3</v>
      </c>
      <c r="G1190" s="7">
        <v>9</v>
      </c>
    </row>
    <row r="1191" spans="1:7" x14ac:dyDescent="0.3">
      <c r="A1191" s="3">
        <v>45384</v>
      </c>
      <c r="B1191" s="4">
        <v>45384</v>
      </c>
      <c r="C1191" s="5">
        <v>0.79166666666666663</v>
      </c>
      <c r="D1191" s="5">
        <v>0.79166666666666663</v>
      </c>
      <c r="E1191" s="6" t="s">
        <v>12</v>
      </c>
      <c r="F1191" s="6" t="s">
        <v>15</v>
      </c>
      <c r="G1191" s="7">
        <v>10</v>
      </c>
    </row>
    <row r="1192" spans="1:7" x14ac:dyDescent="0.3">
      <c r="A1192" s="3">
        <v>45384</v>
      </c>
      <c r="B1192" s="4">
        <v>45384</v>
      </c>
      <c r="C1192" s="5">
        <v>0.79166666666666663</v>
      </c>
      <c r="D1192" s="5">
        <v>0.79166666666666663</v>
      </c>
      <c r="E1192" s="6" t="s">
        <v>22</v>
      </c>
      <c r="F1192" s="6" t="s">
        <v>17</v>
      </c>
      <c r="G1192" s="7">
        <v>11</v>
      </c>
    </row>
    <row r="1193" spans="1:7" x14ac:dyDescent="0.3">
      <c r="A1193" s="3">
        <v>45384</v>
      </c>
      <c r="B1193" s="4">
        <v>45384</v>
      </c>
      <c r="C1193" s="5">
        <v>0.8125</v>
      </c>
      <c r="D1193" s="5">
        <v>0.8125</v>
      </c>
      <c r="E1193" s="6" t="s">
        <v>6</v>
      </c>
      <c r="F1193" s="6" t="s">
        <v>18</v>
      </c>
      <c r="G1193" s="7">
        <v>12</v>
      </c>
    </row>
    <row r="1194" spans="1:7" x14ac:dyDescent="0.3">
      <c r="A1194" s="3">
        <v>45384</v>
      </c>
      <c r="B1194" s="4">
        <v>45384</v>
      </c>
      <c r="C1194" s="5">
        <v>0.83333333333333337</v>
      </c>
      <c r="D1194" s="5">
        <v>0.79166666666666663</v>
      </c>
      <c r="E1194" s="6" t="s">
        <v>20</v>
      </c>
      <c r="F1194" s="6" t="s">
        <v>14</v>
      </c>
      <c r="G1194" s="7">
        <v>13</v>
      </c>
    </row>
    <row r="1195" spans="1:7" x14ac:dyDescent="0.3">
      <c r="A1195" s="3">
        <v>45384</v>
      </c>
      <c r="B1195" s="4">
        <v>45384</v>
      </c>
      <c r="C1195" s="5">
        <v>0.83333333333333337</v>
      </c>
      <c r="D1195" s="5">
        <v>0.79166666666666663</v>
      </c>
      <c r="E1195" s="6" t="s">
        <v>2</v>
      </c>
      <c r="F1195" s="6" t="s">
        <v>16</v>
      </c>
      <c r="G1195" s="7">
        <v>14</v>
      </c>
    </row>
    <row r="1196" spans="1:7" x14ac:dyDescent="0.3">
      <c r="A1196" s="3">
        <v>45384</v>
      </c>
      <c r="B1196" s="4">
        <v>45384</v>
      </c>
      <c r="C1196" s="5">
        <v>0.875</v>
      </c>
      <c r="D1196" s="5">
        <v>0.79166666666666663</v>
      </c>
      <c r="E1196" s="6" t="s">
        <v>0</v>
      </c>
      <c r="F1196" s="6" t="s">
        <v>4</v>
      </c>
      <c r="G1196" s="7">
        <v>15</v>
      </c>
    </row>
    <row r="1197" spans="1:7" x14ac:dyDescent="0.3">
      <c r="A1197" s="3">
        <v>45384</v>
      </c>
      <c r="B1197" s="4">
        <v>45384</v>
      </c>
      <c r="C1197" s="5">
        <v>0.91666666666666663</v>
      </c>
      <c r="D1197" s="5">
        <v>0.79166666666666663</v>
      </c>
      <c r="E1197" s="6" t="s">
        <v>28</v>
      </c>
      <c r="F1197" s="6" t="s">
        <v>29</v>
      </c>
      <c r="G1197" s="7">
        <v>16</v>
      </c>
    </row>
    <row r="1198" spans="1:7" x14ac:dyDescent="0.3">
      <c r="A1198" s="3">
        <v>45385</v>
      </c>
      <c r="B1198" s="4">
        <v>45385</v>
      </c>
      <c r="C1198" s="5">
        <v>0.79166666666666663</v>
      </c>
      <c r="D1198" s="5">
        <v>0.79166666666666663</v>
      </c>
      <c r="E1198" s="6" t="s">
        <v>26</v>
      </c>
      <c r="F1198" s="6" t="s">
        <v>27</v>
      </c>
      <c r="G1198" s="7">
        <v>17</v>
      </c>
    </row>
    <row r="1199" spans="1:7" x14ac:dyDescent="0.3">
      <c r="A1199" s="3">
        <v>45385</v>
      </c>
      <c r="B1199" s="4">
        <v>45385</v>
      </c>
      <c r="C1199" s="5">
        <v>0.8125</v>
      </c>
      <c r="D1199" s="5">
        <v>0.8125</v>
      </c>
      <c r="E1199" s="6" t="s">
        <v>17</v>
      </c>
      <c r="F1199" s="6" t="s">
        <v>19</v>
      </c>
      <c r="G1199" s="7">
        <v>18</v>
      </c>
    </row>
    <row r="1200" spans="1:7" x14ac:dyDescent="0.3">
      <c r="A1200" s="3">
        <v>45385</v>
      </c>
      <c r="B1200" s="4">
        <v>45385</v>
      </c>
      <c r="C1200" s="5">
        <v>0.875</v>
      </c>
      <c r="D1200" s="5">
        <v>0.83333333333333337</v>
      </c>
      <c r="E1200" s="6" t="s">
        <v>11</v>
      </c>
      <c r="F1200" s="6" t="s">
        <v>9</v>
      </c>
      <c r="G1200" s="7">
        <v>19</v>
      </c>
    </row>
    <row r="1201" spans="1:7" x14ac:dyDescent="0.3">
      <c r="A1201" s="3">
        <v>45385</v>
      </c>
      <c r="B1201" s="4">
        <v>45385</v>
      </c>
      <c r="C1201" s="5">
        <v>0.91666666666666663</v>
      </c>
      <c r="D1201" s="5">
        <v>0.79166666666666663</v>
      </c>
      <c r="E1201" s="6" t="s">
        <v>28</v>
      </c>
      <c r="F1201" s="6" t="s">
        <v>1</v>
      </c>
      <c r="G1201" s="7">
        <v>20</v>
      </c>
    </row>
    <row r="1202" spans="1:7" x14ac:dyDescent="0.3">
      <c r="A1202" s="3">
        <v>45385</v>
      </c>
      <c r="B1202" s="4">
        <v>45385</v>
      </c>
      <c r="C1202" s="5">
        <v>0.91666666666666663</v>
      </c>
      <c r="D1202" s="5">
        <v>0.79166666666666663</v>
      </c>
      <c r="E1202" s="6" t="s">
        <v>24</v>
      </c>
      <c r="F1202" s="6" t="s">
        <v>13</v>
      </c>
      <c r="G1202" s="7">
        <v>21</v>
      </c>
    </row>
    <row r="1203" spans="1:7" x14ac:dyDescent="0.3">
      <c r="A1203" s="3">
        <v>45386</v>
      </c>
      <c r="B1203" s="4">
        <v>45386</v>
      </c>
      <c r="C1203" s="5">
        <v>0.79166666666666663</v>
      </c>
      <c r="D1203" s="5">
        <v>0.79166666666666663</v>
      </c>
      <c r="E1203" s="6" t="s">
        <v>2</v>
      </c>
      <c r="F1203" s="6" t="s">
        <v>5</v>
      </c>
      <c r="G1203" s="7">
        <v>22</v>
      </c>
    </row>
    <row r="1204" spans="1:7" x14ac:dyDescent="0.3">
      <c r="A1204" s="3">
        <v>45386</v>
      </c>
      <c r="B1204" s="4">
        <v>45386</v>
      </c>
      <c r="C1204" s="5">
        <v>0.79166666666666663</v>
      </c>
      <c r="D1204" s="5">
        <v>0.79166666666666663</v>
      </c>
      <c r="E1204" s="6" t="s">
        <v>18</v>
      </c>
      <c r="F1204" s="6" t="s">
        <v>8</v>
      </c>
      <c r="G1204" s="7">
        <v>23</v>
      </c>
    </row>
    <row r="1205" spans="1:7" x14ac:dyDescent="0.3">
      <c r="A1205" s="3">
        <v>45386</v>
      </c>
      <c r="B1205" s="4">
        <v>45386</v>
      </c>
      <c r="C1205" s="5">
        <v>0.79166666666666663</v>
      </c>
      <c r="D1205" s="5">
        <v>0.79166666666666663</v>
      </c>
      <c r="E1205" s="6" t="s">
        <v>26</v>
      </c>
      <c r="F1205" s="6" t="s">
        <v>15</v>
      </c>
      <c r="G1205" s="7">
        <v>24</v>
      </c>
    </row>
    <row r="1206" spans="1:7" x14ac:dyDescent="0.3">
      <c r="A1206" s="3">
        <v>45386</v>
      </c>
      <c r="B1206" s="4">
        <v>45386</v>
      </c>
      <c r="C1206" s="5">
        <v>0.79166666666666663</v>
      </c>
      <c r="D1206" s="5">
        <v>0.79166666666666663</v>
      </c>
      <c r="E1206" s="6" t="s">
        <v>12</v>
      </c>
      <c r="F1206" s="6" t="s">
        <v>20</v>
      </c>
      <c r="G1206" s="7">
        <v>25</v>
      </c>
    </row>
    <row r="1207" spans="1:7" x14ac:dyDescent="0.3">
      <c r="A1207" s="3">
        <v>45386</v>
      </c>
      <c r="B1207" s="4">
        <v>45386</v>
      </c>
      <c r="C1207" s="5">
        <v>0.79166666666666663</v>
      </c>
      <c r="D1207" s="5">
        <v>0.79166666666666663</v>
      </c>
      <c r="E1207" s="6" t="s">
        <v>22</v>
      </c>
      <c r="F1207" s="6" t="s">
        <v>30</v>
      </c>
      <c r="G1207" s="7">
        <v>26</v>
      </c>
    </row>
    <row r="1208" spans="1:7" x14ac:dyDescent="0.3">
      <c r="A1208" s="3">
        <v>45386</v>
      </c>
      <c r="B1208" s="4">
        <v>45386</v>
      </c>
      <c r="C1208" s="5">
        <v>0.83333333333333337</v>
      </c>
      <c r="D1208" s="5">
        <v>0.79166666666666663</v>
      </c>
      <c r="E1208" s="6" t="s">
        <v>7</v>
      </c>
      <c r="F1208" s="6" t="s">
        <v>14</v>
      </c>
      <c r="G1208" s="7">
        <v>27</v>
      </c>
    </row>
    <row r="1209" spans="1:7" x14ac:dyDescent="0.3">
      <c r="A1209" s="3">
        <v>45386</v>
      </c>
      <c r="B1209" s="4">
        <v>45386</v>
      </c>
      <c r="C1209" s="5">
        <v>0.83333333333333337</v>
      </c>
      <c r="D1209" s="5">
        <v>0.79166666666666663</v>
      </c>
      <c r="E1209" s="6" t="s">
        <v>25</v>
      </c>
      <c r="F1209" s="6" t="s">
        <v>16</v>
      </c>
      <c r="G1209" s="7">
        <v>28</v>
      </c>
    </row>
    <row r="1210" spans="1:7" x14ac:dyDescent="0.3">
      <c r="A1210" s="3">
        <v>45386</v>
      </c>
      <c r="B1210" s="4">
        <v>45386</v>
      </c>
      <c r="C1210" s="5">
        <v>0.83333333333333337</v>
      </c>
      <c r="D1210" s="5">
        <v>0.79166666666666663</v>
      </c>
      <c r="E1210" s="6" t="s">
        <v>4</v>
      </c>
      <c r="F1210" s="6" t="s">
        <v>31</v>
      </c>
      <c r="G1210" s="7">
        <v>29</v>
      </c>
    </row>
    <row r="1211" spans="1:7" x14ac:dyDescent="0.3">
      <c r="A1211" s="3">
        <v>45386</v>
      </c>
      <c r="B1211" s="4">
        <v>45386</v>
      </c>
      <c r="C1211" s="5">
        <v>0.9375</v>
      </c>
      <c r="D1211" s="5">
        <v>0.8125</v>
      </c>
      <c r="E1211" s="6" t="s">
        <v>13</v>
      </c>
      <c r="F1211" s="6" t="s">
        <v>23</v>
      </c>
      <c r="G1211" s="7">
        <v>30</v>
      </c>
    </row>
    <row r="1212" spans="1:7" x14ac:dyDescent="0.3">
      <c r="A1212" s="3">
        <v>45387</v>
      </c>
      <c r="B1212" s="4">
        <v>45387</v>
      </c>
      <c r="C1212" s="5">
        <v>0.79166666666666663</v>
      </c>
      <c r="D1212" s="5">
        <v>0.79166666666666663</v>
      </c>
      <c r="E1212" s="6" t="s">
        <v>21</v>
      </c>
      <c r="F1212" s="6" t="s">
        <v>3</v>
      </c>
      <c r="G1212" s="7">
        <v>31</v>
      </c>
    </row>
    <row r="1213" spans="1:7" x14ac:dyDescent="0.3">
      <c r="A1213" s="3">
        <v>45387</v>
      </c>
      <c r="B1213" s="4">
        <v>45387</v>
      </c>
      <c r="C1213" s="5">
        <v>0.79166666666666663</v>
      </c>
      <c r="D1213" s="5">
        <v>0.79166666666666663</v>
      </c>
      <c r="E1213" s="6" t="s">
        <v>30</v>
      </c>
      <c r="F1213" s="6" t="s">
        <v>5</v>
      </c>
      <c r="G1213" s="7">
        <v>32</v>
      </c>
    </row>
    <row r="1214" spans="1:7" x14ac:dyDescent="0.3">
      <c r="A1214" s="3">
        <v>45387</v>
      </c>
      <c r="B1214" s="4">
        <v>45387</v>
      </c>
      <c r="C1214" s="5">
        <v>0.79166666666666663</v>
      </c>
      <c r="D1214" s="5">
        <v>0.79166666666666663</v>
      </c>
      <c r="E1214" s="6" t="s">
        <v>19</v>
      </c>
      <c r="F1214" s="6" t="s">
        <v>10</v>
      </c>
      <c r="G1214" s="7">
        <v>33</v>
      </c>
    </row>
    <row r="1215" spans="1:7" x14ac:dyDescent="0.3">
      <c r="A1215" s="3">
        <v>45387</v>
      </c>
      <c r="B1215" s="4">
        <v>45387</v>
      </c>
      <c r="C1215" s="5">
        <v>0.875</v>
      </c>
      <c r="D1215" s="5">
        <v>0.79166666666666663</v>
      </c>
      <c r="E1215" s="6" t="s">
        <v>7</v>
      </c>
      <c r="F1215" s="6" t="s">
        <v>11</v>
      </c>
      <c r="G1215" s="7">
        <v>34</v>
      </c>
    </row>
    <row r="1216" spans="1:7" x14ac:dyDescent="0.3">
      <c r="A1216" s="3">
        <v>45387</v>
      </c>
      <c r="B1216" s="4">
        <v>45387</v>
      </c>
      <c r="C1216" s="5">
        <v>0.91666666666666663</v>
      </c>
      <c r="D1216" s="5">
        <v>0.79166666666666663</v>
      </c>
      <c r="E1216" s="6" t="s">
        <v>24</v>
      </c>
      <c r="F1216" s="6" t="s">
        <v>0</v>
      </c>
      <c r="G1216" s="7">
        <v>35</v>
      </c>
    </row>
    <row r="1217" spans="1:7" x14ac:dyDescent="0.3">
      <c r="A1217" s="3">
        <v>45387</v>
      </c>
      <c r="B1217" s="4">
        <v>45387</v>
      </c>
      <c r="C1217" s="5">
        <v>0.91666666666666663</v>
      </c>
      <c r="D1217" s="5">
        <v>0.79166666666666663</v>
      </c>
      <c r="E1217" s="6" t="s">
        <v>29</v>
      </c>
      <c r="F1217" s="6" t="s">
        <v>1</v>
      </c>
      <c r="G1217" s="7">
        <v>36</v>
      </c>
    </row>
    <row r="1218" spans="1:7" x14ac:dyDescent="0.3">
      <c r="A1218" s="3">
        <v>45388</v>
      </c>
      <c r="B1218" s="4">
        <v>45388</v>
      </c>
      <c r="C1218" s="5">
        <v>0.54166666666666663</v>
      </c>
      <c r="D1218" s="5">
        <v>0.54166666666666663</v>
      </c>
      <c r="E1218" s="6" t="s">
        <v>26</v>
      </c>
      <c r="F1218" s="6" t="s">
        <v>22</v>
      </c>
      <c r="G1218" s="7">
        <v>37</v>
      </c>
    </row>
    <row r="1219" spans="1:7" x14ac:dyDescent="0.3">
      <c r="A1219" s="3">
        <v>45388</v>
      </c>
      <c r="B1219" s="4">
        <v>45388</v>
      </c>
      <c r="C1219" s="5">
        <v>0.64583333333333337</v>
      </c>
      <c r="D1219" s="5">
        <v>0.64583333333333337</v>
      </c>
      <c r="E1219" s="6" t="s">
        <v>12</v>
      </c>
      <c r="F1219" s="6" t="s">
        <v>2</v>
      </c>
      <c r="G1219" s="7">
        <v>38</v>
      </c>
    </row>
    <row r="1220" spans="1:7" x14ac:dyDescent="0.3">
      <c r="A1220" s="3">
        <v>45388</v>
      </c>
      <c r="B1220" s="4">
        <v>45388</v>
      </c>
      <c r="C1220" s="5">
        <v>0.66666666666666663</v>
      </c>
      <c r="D1220" s="5">
        <v>0.625</v>
      </c>
      <c r="E1220" s="6" t="s">
        <v>31</v>
      </c>
      <c r="F1220" s="6" t="s">
        <v>14</v>
      </c>
      <c r="G1220" s="7">
        <v>39</v>
      </c>
    </row>
    <row r="1221" spans="1:7" x14ac:dyDescent="0.3">
      <c r="A1221" s="3">
        <v>45388</v>
      </c>
      <c r="B1221" s="4">
        <v>45388</v>
      </c>
      <c r="C1221" s="5">
        <v>0.6875</v>
      </c>
      <c r="D1221" s="5">
        <v>0.64583333333333337</v>
      </c>
      <c r="E1221" s="6" t="s">
        <v>9</v>
      </c>
      <c r="F1221" s="6" t="s">
        <v>6</v>
      </c>
      <c r="G1221" s="7">
        <v>40</v>
      </c>
    </row>
    <row r="1222" spans="1:7" x14ac:dyDescent="0.3">
      <c r="A1222" s="3">
        <v>45388</v>
      </c>
      <c r="B1222" s="4">
        <v>45388</v>
      </c>
      <c r="C1222" s="5">
        <v>0.75</v>
      </c>
      <c r="D1222" s="5">
        <v>0.625</v>
      </c>
      <c r="E1222" s="6" t="s">
        <v>25</v>
      </c>
      <c r="F1222" s="6" t="s">
        <v>23</v>
      </c>
      <c r="G1222" s="7">
        <v>41</v>
      </c>
    </row>
    <row r="1223" spans="1:7" x14ac:dyDescent="0.3">
      <c r="A1223" s="3">
        <v>45388</v>
      </c>
      <c r="B1223" s="4">
        <v>45388</v>
      </c>
      <c r="C1223" s="5">
        <v>0.79166666666666663</v>
      </c>
      <c r="D1223" s="5">
        <v>0.79166666666666663</v>
      </c>
      <c r="E1223" s="6" t="s">
        <v>21</v>
      </c>
      <c r="F1223" s="6" t="s">
        <v>8</v>
      </c>
      <c r="G1223" s="7">
        <v>42</v>
      </c>
    </row>
    <row r="1224" spans="1:7" x14ac:dyDescent="0.3">
      <c r="A1224" s="3">
        <v>45388</v>
      </c>
      <c r="B1224" s="4">
        <v>45388</v>
      </c>
      <c r="C1224" s="5">
        <v>0.79166666666666663</v>
      </c>
      <c r="D1224" s="5">
        <v>0.79166666666666663</v>
      </c>
      <c r="E1224" s="6" t="s">
        <v>27</v>
      </c>
      <c r="F1224" s="6" t="s">
        <v>15</v>
      </c>
      <c r="G1224" s="7">
        <v>43</v>
      </c>
    </row>
    <row r="1225" spans="1:7" x14ac:dyDescent="0.3">
      <c r="A1225" s="3">
        <v>45388</v>
      </c>
      <c r="B1225" s="4">
        <v>45388</v>
      </c>
      <c r="C1225" s="5">
        <v>0.79166666666666663</v>
      </c>
      <c r="D1225" s="5">
        <v>0.79166666666666663</v>
      </c>
      <c r="E1225" s="6" t="s">
        <v>17</v>
      </c>
      <c r="F1225" s="6" t="s">
        <v>20</v>
      </c>
      <c r="G1225" s="7">
        <v>44</v>
      </c>
    </row>
    <row r="1226" spans="1:7" x14ac:dyDescent="0.3">
      <c r="A1226" s="3">
        <v>45388</v>
      </c>
      <c r="B1226" s="4">
        <v>45388</v>
      </c>
      <c r="C1226" s="5">
        <v>0.8125</v>
      </c>
      <c r="D1226" s="5">
        <v>0.8125</v>
      </c>
      <c r="E1226" s="6" t="s">
        <v>16</v>
      </c>
      <c r="F1226" s="6" t="s">
        <v>18</v>
      </c>
      <c r="G1226" s="7">
        <v>45</v>
      </c>
    </row>
    <row r="1227" spans="1:7" x14ac:dyDescent="0.3">
      <c r="A1227" s="3">
        <v>45388</v>
      </c>
      <c r="B1227" s="4">
        <v>45388</v>
      </c>
      <c r="C1227" s="5">
        <v>0.91666666666666663</v>
      </c>
      <c r="D1227" s="5">
        <v>0.83333333333333337</v>
      </c>
      <c r="E1227" s="6" t="s">
        <v>11</v>
      </c>
      <c r="F1227" s="6" t="s">
        <v>4</v>
      </c>
      <c r="G1227" s="7">
        <v>46</v>
      </c>
    </row>
    <row r="1228" spans="1:7" x14ac:dyDescent="0.3">
      <c r="A1228" s="3">
        <v>45388</v>
      </c>
      <c r="B1228" s="4">
        <v>45388</v>
      </c>
      <c r="C1228" s="5">
        <v>0.91666666666666663</v>
      </c>
      <c r="D1228" s="5">
        <v>0.79166666666666663</v>
      </c>
      <c r="E1228" s="6" t="s">
        <v>28</v>
      </c>
      <c r="F1228" s="6" t="s">
        <v>13</v>
      </c>
      <c r="G1228" s="7">
        <v>47</v>
      </c>
    </row>
    <row r="1229" spans="1:7" x14ac:dyDescent="0.3">
      <c r="A1229" s="3">
        <v>45389</v>
      </c>
      <c r="B1229" s="4">
        <v>45389</v>
      </c>
      <c r="C1229" s="5">
        <v>0.54166666666666663</v>
      </c>
      <c r="D1229" s="5">
        <v>0.54166666666666663</v>
      </c>
      <c r="E1229" s="6" t="s">
        <v>3</v>
      </c>
      <c r="F1229" s="6" t="s">
        <v>10</v>
      </c>
      <c r="G1229" s="7">
        <v>48</v>
      </c>
    </row>
    <row r="1230" spans="1:7" x14ac:dyDescent="0.3">
      <c r="A1230" s="3">
        <v>45389</v>
      </c>
      <c r="B1230" s="4">
        <v>45389</v>
      </c>
      <c r="C1230" s="5">
        <v>0.64583333333333337</v>
      </c>
      <c r="D1230" s="5">
        <v>0.60416666666666663</v>
      </c>
      <c r="E1230" s="6" t="s">
        <v>14</v>
      </c>
      <c r="F1230" s="6" t="s">
        <v>6</v>
      </c>
      <c r="G1230" s="7">
        <v>49</v>
      </c>
    </row>
    <row r="1231" spans="1:7" x14ac:dyDescent="0.3">
      <c r="A1231" s="3">
        <v>45389</v>
      </c>
      <c r="B1231" s="4">
        <v>45389</v>
      </c>
      <c r="C1231" s="5">
        <v>0.70833333333333337</v>
      </c>
      <c r="D1231" s="5">
        <v>0.70833333333333337</v>
      </c>
      <c r="E1231" s="6" t="s">
        <v>8</v>
      </c>
      <c r="F1231" s="6" t="s">
        <v>5</v>
      </c>
      <c r="G1231" s="7">
        <v>50</v>
      </c>
    </row>
    <row r="1232" spans="1:7" x14ac:dyDescent="0.3">
      <c r="A1232" s="3">
        <v>45389</v>
      </c>
      <c r="B1232" s="4">
        <v>45389</v>
      </c>
      <c r="C1232" s="5">
        <v>0.75</v>
      </c>
      <c r="D1232" s="5">
        <v>0.625</v>
      </c>
      <c r="E1232" s="6" t="s">
        <v>1</v>
      </c>
      <c r="F1232" s="6" t="s">
        <v>23</v>
      </c>
      <c r="G1232" s="7">
        <v>51</v>
      </c>
    </row>
    <row r="1233" spans="1:8" x14ac:dyDescent="0.3">
      <c r="A1233" s="3">
        <v>45389</v>
      </c>
      <c r="B1233" s="4">
        <v>45389</v>
      </c>
      <c r="C1233" s="5">
        <v>0.75</v>
      </c>
      <c r="D1233" s="5">
        <v>0.75</v>
      </c>
      <c r="E1233" s="6" t="s">
        <v>20</v>
      </c>
      <c r="F1233" s="6" t="s">
        <v>30</v>
      </c>
      <c r="G1233" s="7">
        <v>52</v>
      </c>
    </row>
    <row r="1234" spans="1:8" x14ac:dyDescent="0.3">
      <c r="A1234" s="3">
        <v>45389</v>
      </c>
      <c r="B1234" s="4">
        <v>45389</v>
      </c>
      <c r="C1234" s="5">
        <v>0.79166666666666663</v>
      </c>
      <c r="D1234" s="5">
        <v>0.79166666666666663</v>
      </c>
      <c r="E1234" s="6" t="s">
        <v>16</v>
      </c>
      <c r="F1234" s="6" t="s">
        <v>17</v>
      </c>
      <c r="G1234" s="7">
        <v>53</v>
      </c>
    </row>
    <row r="1235" spans="1:8" x14ac:dyDescent="0.3">
      <c r="A1235" s="3">
        <v>45389</v>
      </c>
      <c r="B1235" s="4">
        <v>45389</v>
      </c>
      <c r="C1235" s="5">
        <v>0.79166666666666663</v>
      </c>
      <c r="D1235" s="5">
        <v>0.79166666666666663</v>
      </c>
      <c r="E1235" s="6" t="s">
        <v>15</v>
      </c>
      <c r="F1235" s="6" t="s">
        <v>19</v>
      </c>
      <c r="G1235" s="7">
        <v>54</v>
      </c>
    </row>
    <row r="1236" spans="1:8" x14ac:dyDescent="0.3">
      <c r="A1236" s="3">
        <v>45389</v>
      </c>
      <c r="B1236" s="4">
        <v>45389</v>
      </c>
      <c r="C1236" s="5">
        <v>0.83333333333333337</v>
      </c>
      <c r="D1236" s="5">
        <v>0.70833333333333337</v>
      </c>
      <c r="E1236" s="6" t="s">
        <v>25</v>
      </c>
      <c r="F1236" s="6" t="s">
        <v>0</v>
      </c>
      <c r="G1236" s="7">
        <v>55</v>
      </c>
    </row>
    <row r="1237" spans="1:8" x14ac:dyDescent="0.3">
      <c r="A1237" s="3">
        <v>45389</v>
      </c>
      <c r="B1237" s="4">
        <v>45389</v>
      </c>
      <c r="C1237" s="5">
        <v>0.91666666666666663</v>
      </c>
      <c r="D1237" s="5">
        <v>0.83333333333333337</v>
      </c>
      <c r="E1237" s="6" t="s">
        <v>9</v>
      </c>
      <c r="F1237" s="6" t="s">
        <v>7</v>
      </c>
      <c r="G1237" s="7">
        <v>56</v>
      </c>
    </row>
    <row r="1238" spans="1:8" x14ac:dyDescent="0.3">
      <c r="A1238" s="3">
        <v>45390</v>
      </c>
      <c r="B1238" s="4">
        <v>45390</v>
      </c>
      <c r="C1238" s="5">
        <v>0.79166666666666663</v>
      </c>
      <c r="D1238" s="5">
        <v>0.79166666666666663</v>
      </c>
      <c r="E1238" s="6" t="s">
        <v>22</v>
      </c>
      <c r="F1238" s="6" t="s">
        <v>27</v>
      </c>
      <c r="G1238" s="23">
        <v>1</v>
      </c>
      <c r="H1238" s="2" t="s">
        <v>59</v>
      </c>
    </row>
    <row r="1239" spans="1:8" x14ac:dyDescent="0.3">
      <c r="A1239" s="3">
        <v>45390</v>
      </c>
      <c r="B1239" s="4">
        <v>45390</v>
      </c>
      <c r="C1239" s="5">
        <v>0.91666666666666663</v>
      </c>
      <c r="D1239" s="5">
        <v>0.79166666666666663</v>
      </c>
      <c r="E1239" s="6" t="s">
        <v>29</v>
      </c>
      <c r="F1239" s="6" t="s">
        <v>28</v>
      </c>
      <c r="G1239" s="23">
        <v>2</v>
      </c>
    </row>
    <row r="1240" spans="1:8" x14ac:dyDescent="0.3">
      <c r="A1240" s="3">
        <v>45391</v>
      </c>
      <c r="B1240" s="4">
        <v>45391</v>
      </c>
      <c r="C1240" s="5">
        <v>0.79166666666666663</v>
      </c>
      <c r="D1240" s="5">
        <v>0.79166666666666663</v>
      </c>
      <c r="E1240" s="6" t="s">
        <v>5</v>
      </c>
      <c r="F1240" s="6" t="s">
        <v>2</v>
      </c>
      <c r="G1240" s="23">
        <v>3</v>
      </c>
    </row>
    <row r="1241" spans="1:8" x14ac:dyDescent="0.3">
      <c r="A1241" s="3">
        <v>45391</v>
      </c>
      <c r="B1241" s="4">
        <v>45391</v>
      </c>
      <c r="C1241" s="5">
        <v>0.79166666666666663</v>
      </c>
      <c r="D1241" s="5">
        <v>0.79166666666666663</v>
      </c>
      <c r="E1241" s="6" t="s">
        <v>30</v>
      </c>
      <c r="F1241" s="6" t="s">
        <v>10</v>
      </c>
      <c r="G1241" s="23">
        <v>4</v>
      </c>
    </row>
    <row r="1242" spans="1:8" x14ac:dyDescent="0.3">
      <c r="A1242" s="3">
        <v>45391</v>
      </c>
      <c r="B1242" s="4">
        <v>45391</v>
      </c>
      <c r="C1242" s="5">
        <v>0.79166666666666663</v>
      </c>
      <c r="D1242" s="5">
        <v>0.79166666666666663</v>
      </c>
      <c r="E1242" s="6" t="s">
        <v>20</v>
      </c>
      <c r="F1242" s="6" t="s">
        <v>12</v>
      </c>
      <c r="G1242" s="23">
        <v>5</v>
      </c>
    </row>
    <row r="1243" spans="1:8" x14ac:dyDescent="0.3">
      <c r="A1243" s="3">
        <v>45391</v>
      </c>
      <c r="B1243" s="4">
        <v>45391</v>
      </c>
      <c r="C1243" s="5">
        <v>0.79166666666666663</v>
      </c>
      <c r="D1243" s="5">
        <v>0.79166666666666663</v>
      </c>
      <c r="E1243" s="6" t="s">
        <v>21</v>
      </c>
      <c r="F1243" s="6" t="s">
        <v>15</v>
      </c>
      <c r="G1243" s="23">
        <v>6</v>
      </c>
    </row>
    <row r="1244" spans="1:8" x14ac:dyDescent="0.3">
      <c r="A1244" s="3">
        <v>45391</v>
      </c>
      <c r="B1244" s="4">
        <v>45391</v>
      </c>
      <c r="C1244" s="5">
        <v>0.79166666666666663</v>
      </c>
      <c r="D1244" s="5">
        <v>0.79166666666666663</v>
      </c>
      <c r="E1244" s="6" t="s">
        <v>27</v>
      </c>
      <c r="F1244" s="6" t="s">
        <v>17</v>
      </c>
      <c r="G1244" s="23">
        <v>7</v>
      </c>
    </row>
    <row r="1245" spans="1:8" x14ac:dyDescent="0.3">
      <c r="A1245" s="3">
        <v>45391</v>
      </c>
      <c r="B1245" s="4">
        <v>45391</v>
      </c>
      <c r="C1245" s="5">
        <v>0.79166666666666663</v>
      </c>
      <c r="D1245" s="5">
        <v>0.79166666666666663</v>
      </c>
      <c r="E1245" s="6" t="s">
        <v>19</v>
      </c>
      <c r="F1245" s="6" t="s">
        <v>18</v>
      </c>
      <c r="G1245" s="23">
        <v>8</v>
      </c>
    </row>
    <row r="1246" spans="1:8" x14ac:dyDescent="0.3">
      <c r="A1246" s="3">
        <v>45391</v>
      </c>
      <c r="B1246" s="4">
        <v>45391</v>
      </c>
      <c r="C1246" s="5">
        <v>0.79166666666666663</v>
      </c>
      <c r="D1246" s="5">
        <v>0.79166666666666663</v>
      </c>
      <c r="E1246" s="6" t="s">
        <v>8</v>
      </c>
      <c r="F1246" s="6" t="s">
        <v>26</v>
      </c>
      <c r="G1246" s="23">
        <v>9</v>
      </c>
    </row>
    <row r="1247" spans="1:8" x14ac:dyDescent="0.3">
      <c r="A1247" s="3">
        <v>45391</v>
      </c>
      <c r="B1247" s="4">
        <v>45391</v>
      </c>
      <c r="C1247" s="5">
        <v>0.83333333333333337</v>
      </c>
      <c r="D1247" s="5">
        <v>0.79166666666666663</v>
      </c>
      <c r="E1247" s="6" t="s">
        <v>3</v>
      </c>
      <c r="F1247" s="6" t="s">
        <v>9</v>
      </c>
      <c r="G1247" s="23">
        <v>10</v>
      </c>
    </row>
    <row r="1248" spans="1:8" x14ac:dyDescent="0.3">
      <c r="A1248" s="3">
        <v>45391</v>
      </c>
      <c r="B1248" s="4">
        <v>45391</v>
      </c>
      <c r="C1248" s="5">
        <v>0.83333333333333337</v>
      </c>
      <c r="D1248" s="5">
        <v>0.79166666666666663</v>
      </c>
      <c r="E1248" s="6" t="s">
        <v>31</v>
      </c>
      <c r="F1248" s="6" t="s">
        <v>16</v>
      </c>
      <c r="G1248" s="23">
        <v>11</v>
      </c>
    </row>
    <row r="1249" spans="1:7" x14ac:dyDescent="0.3">
      <c r="A1249" s="3">
        <v>45391</v>
      </c>
      <c r="B1249" s="4">
        <v>45391</v>
      </c>
      <c r="C1249" s="5">
        <v>0.89583333333333337</v>
      </c>
      <c r="D1249" s="5">
        <v>0.8125</v>
      </c>
      <c r="E1249" s="6" t="s">
        <v>14</v>
      </c>
      <c r="F1249" s="6" t="s">
        <v>7</v>
      </c>
      <c r="G1249" s="23">
        <v>12</v>
      </c>
    </row>
    <row r="1250" spans="1:7" x14ac:dyDescent="0.3">
      <c r="A1250" s="3">
        <v>45391</v>
      </c>
      <c r="B1250" s="4">
        <v>45391</v>
      </c>
      <c r="C1250" s="5">
        <v>0.91666666666666663</v>
      </c>
      <c r="D1250" s="5">
        <v>0.79166666666666663</v>
      </c>
      <c r="E1250" s="6" t="s">
        <v>13</v>
      </c>
      <c r="F1250" s="6" t="s">
        <v>0</v>
      </c>
      <c r="G1250" s="23">
        <v>13</v>
      </c>
    </row>
    <row r="1251" spans="1:7" x14ac:dyDescent="0.3">
      <c r="A1251" s="3">
        <v>45391</v>
      </c>
      <c r="B1251" s="4">
        <v>45391</v>
      </c>
      <c r="C1251" s="5">
        <v>0.91666666666666663</v>
      </c>
      <c r="D1251" s="5">
        <v>0.79166666666666663</v>
      </c>
      <c r="E1251" s="6" t="s">
        <v>1</v>
      </c>
      <c r="F1251" s="6" t="s">
        <v>24</v>
      </c>
      <c r="G1251" s="23">
        <v>14</v>
      </c>
    </row>
    <row r="1252" spans="1:7" x14ac:dyDescent="0.3">
      <c r="A1252" s="3">
        <v>45391</v>
      </c>
      <c r="B1252" s="4">
        <v>45391</v>
      </c>
      <c r="C1252" s="5">
        <v>0.9375</v>
      </c>
      <c r="D1252" s="5">
        <v>0.8125</v>
      </c>
      <c r="E1252" s="6" t="s">
        <v>4</v>
      </c>
      <c r="F1252" s="6" t="s">
        <v>23</v>
      </c>
      <c r="G1252" s="23">
        <v>15</v>
      </c>
    </row>
    <row r="1253" spans="1:7" x14ac:dyDescent="0.3">
      <c r="A1253" s="3">
        <v>45392</v>
      </c>
      <c r="B1253" s="4">
        <v>45392</v>
      </c>
      <c r="C1253" s="5">
        <v>0.83333333333333337</v>
      </c>
      <c r="D1253" s="5">
        <v>0.79166666666666663</v>
      </c>
      <c r="E1253" s="6" t="s">
        <v>6</v>
      </c>
      <c r="F1253" s="6" t="s">
        <v>25</v>
      </c>
      <c r="G1253" s="23">
        <v>16</v>
      </c>
    </row>
    <row r="1254" spans="1:7" x14ac:dyDescent="0.3">
      <c r="A1254" s="3">
        <v>45392</v>
      </c>
      <c r="B1254" s="4">
        <v>45392</v>
      </c>
      <c r="C1254" s="5">
        <v>0.85416666666666663</v>
      </c>
      <c r="D1254" s="5">
        <v>0.77083333333333337</v>
      </c>
      <c r="E1254" s="6" t="s">
        <v>29</v>
      </c>
      <c r="F1254" s="6" t="s">
        <v>11</v>
      </c>
      <c r="G1254" s="23">
        <v>17</v>
      </c>
    </row>
    <row r="1255" spans="1:7" x14ac:dyDescent="0.3">
      <c r="A1255" s="3">
        <v>45392</v>
      </c>
      <c r="B1255" s="4">
        <v>45392</v>
      </c>
      <c r="C1255" s="5">
        <v>0.9375</v>
      </c>
      <c r="D1255" s="5">
        <v>0.8125</v>
      </c>
      <c r="E1255" s="6" t="s">
        <v>1</v>
      </c>
      <c r="F1255" s="6" t="s">
        <v>28</v>
      </c>
      <c r="G1255" s="23">
        <v>18</v>
      </c>
    </row>
    <row r="1256" spans="1:7" x14ac:dyDescent="0.3">
      <c r="A1256" s="3">
        <v>45393</v>
      </c>
      <c r="B1256" s="4">
        <v>45393</v>
      </c>
      <c r="C1256" s="5">
        <v>0.79166666666666663</v>
      </c>
      <c r="D1256" s="5">
        <v>0.79166666666666663</v>
      </c>
      <c r="E1256" s="6" t="s">
        <v>30</v>
      </c>
      <c r="F1256" s="6" t="s">
        <v>3</v>
      </c>
      <c r="G1256" s="23">
        <v>19</v>
      </c>
    </row>
    <row r="1257" spans="1:7" x14ac:dyDescent="0.3">
      <c r="A1257" s="3">
        <v>45393</v>
      </c>
      <c r="B1257" s="4">
        <v>45393</v>
      </c>
      <c r="C1257" s="5">
        <v>0.79166666666666663</v>
      </c>
      <c r="D1257" s="5">
        <v>0.79166666666666663</v>
      </c>
      <c r="E1257" s="6" t="s">
        <v>8</v>
      </c>
      <c r="F1257" s="6" t="s">
        <v>12</v>
      </c>
      <c r="G1257" s="23">
        <v>20</v>
      </c>
    </row>
    <row r="1258" spans="1:7" x14ac:dyDescent="0.3">
      <c r="A1258" s="3">
        <v>45393</v>
      </c>
      <c r="B1258" s="4">
        <v>45393</v>
      </c>
      <c r="C1258" s="5">
        <v>0.79166666666666663</v>
      </c>
      <c r="D1258" s="5">
        <v>0.79166666666666663</v>
      </c>
      <c r="E1258" s="6" t="s">
        <v>21</v>
      </c>
      <c r="F1258" s="6" t="s">
        <v>19</v>
      </c>
      <c r="G1258" s="23">
        <v>21</v>
      </c>
    </row>
    <row r="1259" spans="1:7" x14ac:dyDescent="0.3">
      <c r="A1259" s="3">
        <v>45393</v>
      </c>
      <c r="B1259" s="4">
        <v>45393</v>
      </c>
      <c r="C1259" s="5">
        <v>0.79166666666666663</v>
      </c>
      <c r="D1259" s="5">
        <v>0.79166666666666663</v>
      </c>
      <c r="E1259" s="6" t="s">
        <v>10</v>
      </c>
      <c r="F1259" s="6" t="s">
        <v>22</v>
      </c>
      <c r="G1259" s="23">
        <v>22</v>
      </c>
    </row>
    <row r="1260" spans="1:7" x14ac:dyDescent="0.3">
      <c r="A1260" s="3">
        <v>45393</v>
      </c>
      <c r="B1260" s="4">
        <v>45393</v>
      </c>
      <c r="C1260" s="5">
        <v>0.79166666666666663</v>
      </c>
      <c r="D1260" s="5">
        <v>0.79166666666666663</v>
      </c>
      <c r="E1260" s="6" t="s">
        <v>20</v>
      </c>
      <c r="F1260" s="6" t="s">
        <v>26</v>
      </c>
      <c r="G1260" s="23">
        <v>23</v>
      </c>
    </row>
    <row r="1261" spans="1:7" x14ac:dyDescent="0.3">
      <c r="A1261" s="3">
        <v>45393</v>
      </c>
      <c r="B1261" s="4">
        <v>45393</v>
      </c>
      <c r="C1261" s="5">
        <v>0.79166666666666663</v>
      </c>
      <c r="D1261" s="5">
        <v>0.79166666666666663</v>
      </c>
      <c r="E1261" s="6" t="s">
        <v>17</v>
      </c>
      <c r="F1261" s="6" t="s">
        <v>27</v>
      </c>
      <c r="G1261" s="23">
        <v>24</v>
      </c>
    </row>
    <row r="1262" spans="1:7" x14ac:dyDescent="0.3">
      <c r="A1262" s="3">
        <v>45393</v>
      </c>
      <c r="B1262" s="4">
        <v>45393</v>
      </c>
      <c r="C1262" s="5">
        <v>0.8125</v>
      </c>
      <c r="D1262" s="5">
        <v>0.8125</v>
      </c>
      <c r="E1262" s="6" t="s">
        <v>15</v>
      </c>
      <c r="F1262" s="6" t="s">
        <v>18</v>
      </c>
      <c r="G1262" s="23">
        <v>25</v>
      </c>
    </row>
    <row r="1263" spans="1:7" x14ac:dyDescent="0.3">
      <c r="A1263" s="3">
        <v>45393</v>
      </c>
      <c r="B1263" s="4">
        <v>45393</v>
      </c>
      <c r="C1263" s="5">
        <v>0.83333333333333337</v>
      </c>
      <c r="D1263" s="5">
        <v>0.79166666666666663</v>
      </c>
      <c r="E1263" s="6" t="s">
        <v>31</v>
      </c>
      <c r="F1263" s="6" t="s">
        <v>9</v>
      </c>
      <c r="G1263" s="23">
        <v>26</v>
      </c>
    </row>
    <row r="1264" spans="1:7" x14ac:dyDescent="0.3">
      <c r="A1264" s="3">
        <v>45393</v>
      </c>
      <c r="B1264" s="4">
        <v>45393</v>
      </c>
      <c r="C1264" s="5">
        <v>0.91666666666666663</v>
      </c>
      <c r="D1264" s="5">
        <v>0.79166666666666663</v>
      </c>
      <c r="E1264" s="6" t="s">
        <v>23</v>
      </c>
      <c r="F1264" s="6" t="s">
        <v>24</v>
      </c>
      <c r="G1264" s="23">
        <v>27</v>
      </c>
    </row>
    <row r="1265" spans="1:7" x14ac:dyDescent="0.3">
      <c r="A1265" s="3">
        <v>45393</v>
      </c>
      <c r="B1265" s="4">
        <v>45393</v>
      </c>
      <c r="C1265" s="5">
        <v>0.9375</v>
      </c>
      <c r="D1265" s="5">
        <v>0.8125</v>
      </c>
      <c r="E1265" s="6" t="s">
        <v>4</v>
      </c>
      <c r="F1265" s="6" t="s">
        <v>13</v>
      </c>
      <c r="G1265" s="23">
        <v>28</v>
      </c>
    </row>
    <row r="1266" spans="1:7" x14ac:dyDescent="0.3">
      <c r="A1266" s="3">
        <v>45394</v>
      </c>
      <c r="B1266" s="4">
        <v>45394</v>
      </c>
      <c r="C1266" s="5">
        <v>0.83333333333333337</v>
      </c>
      <c r="D1266" s="5">
        <v>0.79166666666666663</v>
      </c>
      <c r="E1266" s="6" t="s">
        <v>5</v>
      </c>
      <c r="F1266" s="6" t="s">
        <v>25</v>
      </c>
      <c r="G1266" s="23">
        <v>29</v>
      </c>
    </row>
    <row r="1267" spans="1:7" x14ac:dyDescent="0.3">
      <c r="A1267" s="3">
        <v>45394</v>
      </c>
      <c r="B1267" s="4">
        <v>45394</v>
      </c>
      <c r="C1267" s="5">
        <v>0.85416666666666663</v>
      </c>
      <c r="D1267" s="5">
        <v>0.8125</v>
      </c>
      <c r="E1267" s="6" t="s">
        <v>16</v>
      </c>
      <c r="F1267" s="6" t="s">
        <v>6</v>
      </c>
      <c r="G1267" s="23">
        <v>30</v>
      </c>
    </row>
    <row r="1268" spans="1:7" x14ac:dyDescent="0.3">
      <c r="A1268" s="3">
        <v>45394</v>
      </c>
      <c r="B1268" s="4">
        <v>45394</v>
      </c>
      <c r="C1268" s="5">
        <v>0.875</v>
      </c>
      <c r="D1268" s="5">
        <v>0.79166666666666663</v>
      </c>
      <c r="E1268" s="6" t="s">
        <v>1</v>
      </c>
      <c r="F1268" s="6" t="s">
        <v>11</v>
      </c>
      <c r="G1268" s="23">
        <v>31</v>
      </c>
    </row>
    <row r="1269" spans="1:7" x14ac:dyDescent="0.3">
      <c r="A1269" s="3">
        <v>45394</v>
      </c>
      <c r="B1269" s="4">
        <v>45394</v>
      </c>
      <c r="C1269" s="5">
        <v>0.91666666666666663</v>
      </c>
      <c r="D1269" s="5">
        <v>0.79166666666666663</v>
      </c>
      <c r="E1269" s="6" t="s">
        <v>4</v>
      </c>
      <c r="F1269" s="6" t="s">
        <v>0</v>
      </c>
      <c r="G1269" s="23">
        <v>32</v>
      </c>
    </row>
    <row r="1270" spans="1:7" x14ac:dyDescent="0.3">
      <c r="A1270" s="3">
        <v>45394</v>
      </c>
      <c r="B1270" s="4">
        <v>45394</v>
      </c>
      <c r="C1270" s="5">
        <v>0.91666666666666663</v>
      </c>
      <c r="D1270" s="5">
        <v>0.79166666666666663</v>
      </c>
      <c r="E1270" s="6" t="s">
        <v>14</v>
      </c>
      <c r="F1270" s="6" t="s">
        <v>29</v>
      </c>
      <c r="G1270" s="23">
        <v>33</v>
      </c>
    </row>
    <row r="1271" spans="1:7" x14ac:dyDescent="0.3">
      <c r="A1271" s="3">
        <v>45395</v>
      </c>
      <c r="B1271" s="4">
        <v>45395</v>
      </c>
      <c r="C1271" s="5">
        <v>0.52083333333333337</v>
      </c>
      <c r="D1271" s="5">
        <v>0.52083333333333337</v>
      </c>
      <c r="E1271" s="6" t="s">
        <v>18</v>
      </c>
      <c r="F1271" s="6" t="s">
        <v>19</v>
      </c>
      <c r="G1271" s="23">
        <v>34</v>
      </c>
    </row>
    <row r="1272" spans="1:7" x14ac:dyDescent="0.3">
      <c r="A1272" s="3">
        <v>45395</v>
      </c>
      <c r="B1272" s="4">
        <v>45395</v>
      </c>
      <c r="C1272" s="5">
        <v>0.625</v>
      </c>
      <c r="D1272" s="5">
        <v>0.58333333333333337</v>
      </c>
      <c r="E1272" s="6" t="s">
        <v>24</v>
      </c>
      <c r="F1272" s="6" t="s">
        <v>9</v>
      </c>
      <c r="G1272" s="23">
        <v>35</v>
      </c>
    </row>
    <row r="1273" spans="1:7" x14ac:dyDescent="0.3">
      <c r="A1273" s="3">
        <v>45395</v>
      </c>
      <c r="B1273" s="4">
        <v>45395</v>
      </c>
      <c r="C1273" s="5">
        <v>0.66666666666666663</v>
      </c>
      <c r="D1273" s="5">
        <v>0.58333333333333337</v>
      </c>
      <c r="E1273" s="6" t="s">
        <v>31</v>
      </c>
      <c r="F1273" s="6" t="s">
        <v>7</v>
      </c>
      <c r="G1273" s="23">
        <v>36</v>
      </c>
    </row>
    <row r="1274" spans="1:7" x14ac:dyDescent="0.3">
      <c r="A1274" s="3">
        <v>45395</v>
      </c>
      <c r="B1274" s="4">
        <v>45395</v>
      </c>
      <c r="C1274" s="5">
        <v>0.70833333333333337</v>
      </c>
      <c r="D1274" s="5">
        <v>0.70833333333333337</v>
      </c>
      <c r="E1274" s="6" t="s">
        <v>3</v>
      </c>
      <c r="F1274" s="6" t="s">
        <v>12</v>
      </c>
      <c r="G1274" s="23">
        <v>37</v>
      </c>
    </row>
    <row r="1275" spans="1:7" x14ac:dyDescent="0.3">
      <c r="A1275" s="3">
        <v>45395</v>
      </c>
      <c r="B1275" s="4">
        <v>45395</v>
      </c>
      <c r="C1275" s="5">
        <v>0.70833333333333337</v>
      </c>
      <c r="D1275" s="5">
        <v>0.70833333333333337</v>
      </c>
      <c r="E1275" s="6" t="s">
        <v>17</v>
      </c>
      <c r="F1275" s="6" t="s">
        <v>21</v>
      </c>
      <c r="G1275" s="23">
        <v>38</v>
      </c>
    </row>
    <row r="1276" spans="1:7" x14ac:dyDescent="0.3">
      <c r="A1276" s="3">
        <v>45395</v>
      </c>
      <c r="B1276" s="4">
        <v>45395</v>
      </c>
      <c r="C1276" s="5">
        <v>0.72916666666666663</v>
      </c>
      <c r="D1276" s="5">
        <v>0.72916666666666663</v>
      </c>
      <c r="E1276" s="6" t="s">
        <v>26</v>
      </c>
      <c r="F1276" s="6" t="s">
        <v>30</v>
      </c>
      <c r="G1276" s="23">
        <v>39</v>
      </c>
    </row>
    <row r="1277" spans="1:7" x14ac:dyDescent="0.3">
      <c r="A1277" s="3">
        <v>45395</v>
      </c>
      <c r="B1277" s="4">
        <v>45395</v>
      </c>
      <c r="C1277" s="5">
        <v>0.79166666666666663</v>
      </c>
      <c r="D1277" s="5">
        <v>0.79166666666666663</v>
      </c>
      <c r="E1277" s="6" t="s">
        <v>15</v>
      </c>
      <c r="F1277" s="6" t="s">
        <v>20</v>
      </c>
      <c r="G1277" s="23">
        <v>40</v>
      </c>
    </row>
    <row r="1278" spans="1:7" x14ac:dyDescent="0.3">
      <c r="A1278" s="3">
        <v>45395</v>
      </c>
      <c r="B1278" s="4">
        <v>45395</v>
      </c>
      <c r="C1278" s="5">
        <v>0.79166666666666663</v>
      </c>
      <c r="D1278" s="5">
        <v>0.79166666666666663</v>
      </c>
      <c r="E1278" s="6" t="s">
        <v>10</v>
      </c>
      <c r="F1278" s="6" t="s">
        <v>27</v>
      </c>
      <c r="G1278" s="23">
        <v>41</v>
      </c>
    </row>
    <row r="1279" spans="1:7" x14ac:dyDescent="0.3">
      <c r="A1279" s="3">
        <v>45395</v>
      </c>
      <c r="B1279" s="4">
        <v>45395</v>
      </c>
      <c r="C1279" s="5">
        <v>0.83333333333333337</v>
      </c>
      <c r="D1279" s="5">
        <v>0.79166666666666663</v>
      </c>
      <c r="E1279" s="6" t="s">
        <v>8</v>
      </c>
      <c r="F1279" s="6" t="s">
        <v>16</v>
      </c>
      <c r="G1279" s="23">
        <v>42</v>
      </c>
    </row>
    <row r="1280" spans="1:7" x14ac:dyDescent="0.3">
      <c r="A1280" s="3">
        <v>45395</v>
      </c>
      <c r="B1280" s="4">
        <v>45395</v>
      </c>
      <c r="C1280" s="5">
        <v>0.83333333333333337</v>
      </c>
      <c r="D1280" s="5">
        <v>0.83333333333333337</v>
      </c>
      <c r="E1280" s="6" t="s">
        <v>2</v>
      </c>
      <c r="F1280" s="6" t="s">
        <v>22</v>
      </c>
      <c r="G1280" s="23">
        <v>43</v>
      </c>
    </row>
    <row r="1281" spans="1:8" x14ac:dyDescent="0.3">
      <c r="A1281" s="3">
        <v>45395</v>
      </c>
      <c r="B1281" s="4">
        <v>45395</v>
      </c>
      <c r="C1281" s="5">
        <v>0.91666666666666663</v>
      </c>
      <c r="D1281" s="5">
        <v>0.83333333333333337</v>
      </c>
      <c r="E1281" s="6" t="s">
        <v>28</v>
      </c>
      <c r="F1281" s="6" t="s">
        <v>11</v>
      </c>
      <c r="G1281" s="23">
        <v>44</v>
      </c>
    </row>
    <row r="1282" spans="1:8" x14ac:dyDescent="0.3">
      <c r="A1282" s="3">
        <v>45395</v>
      </c>
      <c r="B1282" s="4">
        <v>45395</v>
      </c>
      <c r="C1282" s="5">
        <v>0.9375</v>
      </c>
      <c r="D1282" s="5">
        <v>0.8125</v>
      </c>
      <c r="E1282" s="6" t="s">
        <v>0</v>
      </c>
      <c r="F1282" s="6" t="s">
        <v>13</v>
      </c>
      <c r="G1282" s="23">
        <v>45</v>
      </c>
    </row>
    <row r="1283" spans="1:8" x14ac:dyDescent="0.3">
      <c r="A1283" s="3">
        <v>45395</v>
      </c>
      <c r="B1283" s="4">
        <v>45395</v>
      </c>
      <c r="C1283" s="5">
        <v>0.9375</v>
      </c>
      <c r="D1283" s="5">
        <v>0.8125</v>
      </c>
      <c r="E1283" s="6" t="s">
        <v>14</v>
      </c>
      <c r="F1283" s="6" t="s">
        <v>23</v>
      </c>
      <c r="G1283" s="23">
        <v>46</v>
      </c>
    </row>
    <row r="1284" spans="1:8" x14ac:dyDescent="0.3">
      <c r="A1284" s="3">
        <v>45396</v>
      </c>
      <c r="B1284" s="4">
        <v>45396</v>
      </c>
      <c r="C1284" s="5">
        <v>0.54166666666666663</v>
      </c>
      <c r="D1284" s="5">
        <v>0.5</v>
      </c>
      <c r="E1284" s="6" t="s">
        <v>24</v>
      </c>
      <c r="F1284" s="6" t="s">
        <v>25</v>
      </c>
      <c r="G1284" s="23">
        <v>47</v>
      </c>
    </row>
    <row r="1285" spans="1:8" x14ac:dyDescent="0.3">
      <c r="A1285" s="3">
        <v>45396</v>
      </c>
      <c r="B1285" s="4">
        <v>45396</v>
      </c>
      <c r="C1285" s="5">
        <v>0.64583333333333337</v>
      </c>
      <c r="D1285" s="5">
        <v>0.52083333333333337</v>
      </c>
      <c r="E1285" s="6" t="s">
        <v>7</v>
      </c>
      <c r="F1285" s="6" t="s">
        <v>29</v>
      </c>
      <c r="G1285" s="23">
        <v>48</v>
      </c>
    </row>
    <row r="1286" spans="1:8" x14ac:dyDescent="0.3">
      <c r="A1286" s="3">
        <v>45396</v>
      </c>
      <c r="B1286" s="4">
        <v>45396</v>
      </c>
      <c r="C1286" s="5">
        <v>0.75</v>
      </c>
      <c r="D1286" s="5">
        <v>0.70833333333333337</v>
      </c>
      <c r="E1286" s="6" t="s">
        <v>5</v>
      </c>
      <c r="F1286" s="6" t="s">
        <v>6</v>
      </c>
      <c r="G1286" s="23">
        <v>49</v>
      </c>
    </row>
    <row r="1287" spans="1:8" x14ac:dyDescent="0.3">
      <c r="A1287" s="3">
        <v>45396</v>
      </c>
      <c r="B1287" s="4">
        <v>45396</v>
      </c>
      <c r="C1287" s="5">
        <v>0.83333333333333337</v>
      </c>
      <c r="D1287" s="5">
        <v>0.75</v>
      </c>
      <c r="E1287" s="6" t="s">
        <v>1</v>
      </c>
      <c r="F1287" s="6" t="s">
        <v>4</v>
      </c>
      <c r="G1287" s="23">
        <v>50</v>
      </c>
    </row>
    <row r="1288" spans="1:8" x14ac:dyDescent="0.3">
      <c r="A1288" s="3">
        <v>45397</v>
      </c>
      <c r="B1288" s="4">
        <v>45397</v>
      </c>
      <c r="C1288" s="5">
        <v>0.79166666666666663</v>
      </c>
      <c r="D1288" s="5">
        <v>0.79166666666666663</v>
      </c>
      <c r="E1288" s="6" t="s">
        <v>15</v>
      </c>
      <c r="F1288" s="6" t="s">
        <v>10</v>
      </c>
      <c r="G1288" s="22">
        <v>1</v>
      </c>
      <c r="H1288" s="2" t="s">
        <v>61</v>
      </c>
    </row>
    <row r="1289" spans="1:8" x14ac:dyDescent="0.3">
      <c r="A1289" s="3">
        <v>45397</v>
      </c>
      <c r="B1289" s="4">
        <v>45397</v>
      </c>
      <c r="C1289" s="5">
        <v>0.79166666666666663</v>
      </c>
      <c r="D1289" s="5">
        <v>0.79166666666666663</v>
      </c>
      <c r="E1289" s="6" t="s">
        <v>18</v>
      </c>
      <c r="F1289" s="6" t="s">
        <v>17</v>
      </c>
      <c r="G1289" s="22">
        <v>2</v>
      </c>
    </row>
    <row r="1290" spans="1:8" x14ac:dyDescent="0.3">
      <c r="A1290" s="3">
        <v>45397</v>
      </c>
      <c r="B1290" s="4">
        <v>45397</v>
      </c>
      <c r="C1290" s="5">
        <v>0.79166666666666663</v>
      </c>
      <c r="D1290" s="5">
        <v>0.79166666666666663</v>
      </c>
      <c r="E1290" s="6" t="s">
        <v>16</v>
      </c>
      <c r="F1290" s="6" t="s">
        <v>22</v>
      </c>
      <c r="G1290" s="22">
        <v>3</v>
      </c>
    </row>
    <row r="1291" spans="1:8" x14ac:dyDescent="0.3">
      <c r="A1291" s="3">
        <v>45397</v>
      </c>
      <c r="B1291" s="4">
        <v>45397</v>
      </c>
      <c r="C1291" s="5">
        <v>0.79166666666666663</v>
      </c>
      <c r="D1291" s="5">
        <v>0.79166666666666663</v>
      </c>
      <c r="E1291" s="6" t="s">
        <v>3</v>
      </c>
      <c r="F1291" s="6" t="s">
        <v>26</v>
      </c>
      <c r="G1291" s="22">
        <v>4</v>
      </c>
    </row>
    <row r="1292" spans="1:8" x14ac:dyDescent="0.3">
      <c r="A1292" s="3">
        <v>45397</v>
      </c>
      <c r="B1292" s="4">
        <v>45397</v>
      </c>
      <c r="C1292" s="5">
        <v>0.79166666666666663</v>
      </c>
      <c r="D1292" s="5">
        <v>0.79166666666666663</v>
      </c>
      <c r="E1292" s="6" t="s">
        <v>2</v>
      </c>
      <c r="F1292" s="6" t="s">
        <v>30</v>
      </c>
      <c r="G1292" s="22">
        <v>5</v>
      </c>
    </row>
    <row r="1293" spans="1:8" x14ac:dyDescent="0.3">
      <c r="A1293" s="3">
        <v>45397</v>
      </c>
      <c r="B1293" s="4">
        <v>45397</v>
      </c>
      <c r="C1293" s="5">
        <v>0.8125</v>
      </c>
      <c r="D1293" s="5">
        <v>0.8125</v>
      </c>
      <c r="E1293" s="6" t="s">
        <v>20</v>
      </c>
      <c r="F1293" s="6" t="s">
        <v>19</v>
      </c>
      <c r="G1293" s="22">
        <v>6</v>
      </c>
    </row>
    <row r="1294" spans="1:8" x14ac:dyDescent="0.3">
      <c r="A1294" s="3">
        <v>45397</v>
      </c>
      <c r="B1294" s="4">
        <v>45397</v>
      </c>
      <c r="C1294" s="5">
        <v>0.89583333333333337</v>
      </c>
      <c r="D1294" s="5">
        <v>0.8125</v>
      </c>
      <c r="E1294" s="6" t="s">
        <v>23</v>
      </c>
      <c r="F1294" s="6" t="s">
        <v>11</v>
      </c>
      <c r="G1294" s="22">
        <v>7</v>
      </c>
    </row>
    <row r="1295" spans="1:8" x14ac:dyDescent="0.3">
      <c r="A1295" s="3">
        <v>45397</v>
      </c>
      <c r="B1295" s="4">
        <v>45397</v>
      </c>
      <c r="C1295" s="5">
        <v>0.89583333333333337</v>
      </c>
      <c r="D1295" s="5">
        <v>0.77083333333333337</v>
      </c>
      <c r="E1295" s="6" t="s">
        <v>14</v>
      </c>
      <c r="F1295" s="6" t="s">
        <v>13</v>
      </c>
      <c r="G1295" s="22">
        <v>8</v>
      </c>
    </row>
    <row r="1296" spans="1:8" x14ac:dyDescent="0.3">
      <c r="A1296" s="3">
        <v>45398</v>
      </c>
      <c r="B1296" s="4">
        <v>45398</v>
      </c>
      <c r="C1296" s="5">
        <v>0.79166666666666663</v>
      </c>
      <c r="D1296" s="5">
        <v>0.79166666666666663</v>
      </c>
      <c r="E1296" s="6" t="s">
        <v>20</v>
      </c>
      <c r="F1296" s="6" t="s">
        <v>2</v>
      </c>
      <c r="G1296" s="22">
        <v>9</v>
      </c>
    </row>
    <row r="1297" spans="1:7" x14ac:dyDescent="0.3">
      <c r="A1297" s="3">
        <v>45398</v>
      </c>
      <c r="B1297" s="4">
        <v>45398</v>
      </c>
      <c r="C1297" s="5">
        <v>0.79166666666666663</v>
      </c>
      <c r="D1297" s="5">
        <v>0.79166666666666663</v>
      </c>
      <c r="E1297" s="6" t="s">
        <v>5</v>
      </c>
      <c r="F1297" s="6" t="s">
        <v>8</v>
      </c>
      <c r="G1297" s="22">
        <v>10</v>
      </c>
    </row>
    <row r="1298" spans="1:7" x14ac:dyDescent="0.3">
      <c r="A1298" s="3">
        <v>45398</v>
      </c>
      <c r="B1298" s="4">
        <v>45398</v>
      </c>
      <c r="C1298" s="5">
        <v>0.79166666666666663</v>
      </c>
      <c r="D1298" s="5">
        <v>0.79166666666666663</v>
      </c>
      <c r="E1298" s="6" t="s">
        <v>27</v>
      </c>
      <c r="F1298" s="6" t="s">
        <v>12</v>
      </c>
      <c r="G1298" s="22">
        <v>11</v>
      </c>
    </row>
    <row r="1299" spans="1:7" x14ac:dyDescent="0.3">
      <c r="A1299" s="3">
        <v>45398</v>
      </c>
      <c r="B1299" s="4">
        <v>45398</v>
      </c>
      <c r="C1299" s="5">
        <v>0.79166666666666663</v>
      </c>
      <c r="D1299" s="5">
        <v>0.79166666666666663</v>
      </c>
      <c r="E1299" s="6" t="s">
        <v>10</v>
      </c>
      <c r="F1299" s="6" t="s">
        <v>15</v>
      </c>
      <c r="G1299" s="22">
        <v>12</v>
      </c>
    </row>
    <row r="1300" spans="1:7" x14ac:dyDescent="0.3">
      <c r="A1300" s="3">
        <v>45398</v>
      </c>
      <c r="B1300" s="4">
        <v>45398</v>
      </c>
      <c r="C1300" s="5">
        <v>0.79166666666666663</v>
      </c>
      <c r="D1300" s="5">
        <v>0.79166666666666663</v>
      </c>
      <c r="E1300" s="6" t="s">
        <v>30</v>
      </c>
      <c r="F1300" s="6" t="s">
        <v>21</v>
      </c>
      <c r="G1300" s="22">
        <v>13</v>
      </c>
    </row>
    <row r="1301" spans="1:7" x14ac:dyDescent="0.3">
      <c r="A1301" s="3">
        <v>45398</v>
      </c>
      <c r="B1301" s="4">
        <v>45398</v>
      </c>
      <c r="C1301" s="5">
        <v>0.83333333333333337</v>
      </c>
      <c r="D1301" s="5">
        <v>0.79166666666666663</v>
      </c>
      <c r="E1301" s="6" t="s">
        <v>24</v>
      </c>
      <c r="F1301" s="6" t="s">
        <v>31</v>
      </c>
      <c r="G1301" s="22">
        <v>14</v>
      </c>
    </row>
    <row r="1302" spans="1:7" x14ac:dyDescent="0.3">
      <c r="A1302" s="3">
        <v>45398</v>
      </c>
      <c r="B1302" s="4">
        <v>45398</v>
      </c>
      <c r="C1302" s="5">
        <v>0.89583333333333337</v>
      </c>
      <c r="D1302" s="5">
        <v>0.77083333333333337</v>
      </c>
      <c r="E1302" s="6" t="s">
        <v>6</v>
      </c>
      <c r="F1302" s="6" t="s">
        <v>29</v>
      </c>
      <c r="G1302" s="22">
        <v>15</v>
      </c>
    </row>
    <row r="1303" spans="1:7" x14ac:dyDescent="0.3">
      <c r="A1303" s="3">
        <v>45398</v>
      </c>
      <c r="B1303" s="4">
        <v>45398</v>
      </c>
      <c r="C1303" s="5">
        <v>0.91666666666666663</v>
      </c>
      <c r="D1303" s="5">
        <v>0.79166666666666663</v>
      </c>
      <c r="E1303" s="6" t="s">
        <v>4</v>
      </c>
      <c r="F1303" s="6" t="s">
        <v>28</v>
      </c>
      <c r="G1303" s="22">
        <v>16</v>
      </c>
    </row>
    <row r="1304" spans="1:7" x14ac:dyDescent="0.3">
      <c r="A1304" s="3">
        <v>45399</v>
      </c>
      <c r="B1304" s="4">
        <v>45399</v>
      </c>
      <c r="C1304" s="5">
        <v>0.79166666666666663</v>
      </c>
      <c r="D1304" s="5">
        <v>0.79166666666666663</v>
      </c>
      <c r="E1304" s="6" t="s">
        <v>22</v>
      </c>
      <c r="F1304" s="6" t="s">
        <v>18</v>
      </c>
      <c r="G1304" s="22">
        <v>17</v>
      </c>
    </row>
    <row r="1305" spans="1:7" x14ac:dyDescent="0.3">
      <c r="A1305" s="3">
        <v>45399</v>
      </c>
      <c r="B1305" s="4">
        <v>45399</v>
      </c>
      <c r="C1305" s="5">
        <v>0.79166666666666663</v>
      </c>
      <c r="D1305" s="5">
        <v>0.79166666666666663</v>
      </c>
      <c r="E1305" s="6" t="s">
        <v>27</v>
      </c>
      <c r="F1305" s="6" t="s">
        <v>26</v>
      </c>
      <c r="G1305" s="22">
        <v>18</v>
      </c>
    </row>
    <row r="1306" spans="1:7" x14ac:dyDescent="0.3">
      <c r="A1306" s="3">
        <v>45399</v>
      </c>
      <c r="B1306" s="4">
        <v>45399</v>
      </c>
      <c r="C1306" s="5">
        <v>0.89583333333333337</v>
      </c>
      <c r="D1306" s="5">
        <v>0.85416666666666663</v>
      </c>
      <c r="E1306" s="6" t="s">
        <v>25</v>
      </c>
      <c r="F1306" s="6" t="s">
        <v>9</v>
      </c>
      <c r="G1306" s="22">
        <v>19</v>
      </c>
    </row>
    <row r="1307" spans="1:7" x14ac:dyDescent="0.3">
      <c r="A1307" s="3">
        <v>45399</v>
      </c>
      <c r="B1307" s="4">
        <v>45399</v>
      </c>
      <c r="C1307" s="5">
        <v>0.91666666666666663</v>
      </c>
      <c r="D1307" s="5">
        <v>0.79166666666666663</v>
      </c>
      <c r="E1307" s="6" t="s">
        <v>11</v>
      </c>
      <c r="F1307" s="6" t="s">
        <v>1</v>
      </c>
      <c r="G1307" s="22">
        <v>20</v>
      </c>
    </row>
    <row r="1308" spans="1:7" x14ac:dyDescent="0.3">
      <c r="A1308" s="3">
        <v>45400</v>
      </c>
      <c r="B1308" s="4">
        <v>45400</v>
      </c>
      <c r="C1308" s="5">
        <v>0.79166666666666663</v>
      </c>
      <c r="D1308" s="5">
        <v>0.75</v>
      </c>
      <c r="E1308" s="6" t="s">
        <v>24</v>
      </c>
      <c r="F1308" s="6" t="s">
        <v>14</v>
      </c>
      <c r="G1308" s="22">
        <v>21</v>
      </c>
    </row>
    <row r="1309" spans="1:7" x14ac:dyDescent="0.3">
      <c r="A1309" s="3">
        <v>45400</v>
      </c>
      <c r="B1309" s="4">
        <v>45400</v>
      </c>
      <c r="C1309" s="5">
        <v>0.83333333333333337</v>
      </c>
      <c r="D1309" s="5">
        <v>0.79166666666666663</v>
      </c>
      <c r="E1309" s="6" t="s">
        <v>28</v>
      </c>
      <c r="F1309" s="6" t="s">
        <v>31</v>
      </c>
      <c r="G1309" s="22">
        <v>22</v>
      </c>
    </row>
    <row r="1310" spans="1:7" x14ac:dyDescent="0.3">
      <c r="A1310" s="3">
        <v>45400</v>
      </c>
      <c r="B1310" s="4">
        <v>45400</v>
      </c>
      <c r="C1310" s="5">
        <v>0.875</v>
      </c>
      <c r="D1310" s="5">
        <v>0.79166666666666663</v>
      </c>
      <c r="E1310" s="6" t="s">
        <v>23</v>
      </c>
      <c r="F1310" s="6" t="s">
        <v>4</v>
      </c>
      <c r="G1310" s="22">
        <v>23</v>
      </c>
    </row>
    <row r="1311" spans="1:7" x14ac:dyDescent="0.3">
      <c r="A1311" s="3">
        <v>45400</v>
      </c>
      <c r="B1311" s="4">
        <v>45400</v>
      </c>
      <c r="C1311" s="5">
        <v>0.89583333333333337</v>
      </c>
      <c r="D1311" s="5">
        <v>0.8125</v>
      </c>
      <c r="E1311" s="6" t="s">
        <v>11</v>
      </c>
      <c r="F1311" s="6" t="s">
        <v>7</v>
      </c>
      <c r="G1311" s="22">
        <v>24</v>
      </c>
    </row>
    <row r="1312" spans="1:7" x14ac:dyDescent="0.3">
      <c r="A1312" s="3">
        <v>45400</v>
      </c>
      <c r="B1312" s="4">
        <v>45400</v>
      </c>
      <c r="C1312" s="5">
        <v>0.91666666666666663</v>
      </c>
      <c r="D1312" s="5">
        <v>0.79166666666666663</v>
      </c>
      <c r="E1312" s="6" t="s">
        <v>0</v>
      </c>
      <c r="F1312" s="6" t="s">
        <v>29</v>
      </c>
      <c r="G1312" s="22">
        <v>25</v>
      </c>
    </row>
    <row r="1313" spans="1:7" x14ac:dyDescent="0.3">
      <c r="A1313" s="3">
        <v>45400</v>
      </c>
      <c r="B1313" s="4">
        <v>45400</v>
      </c>
      <c r="C1313" s="5">
        <v>0.9375</v>
      </c>
      <c r="D1313" s="5">
        <v>0.8125</v>
      </c>
      <c r="E1313" s="6" t="s">
        <v>6</v>
      </c>
      <c r="F1313" s="6" t="s">
        <v>13</v>
      </c>
      <c r="G1313" s="22">
        <v>26</v>
      </c>
    </row>
  </sheetData>
  <autoFilter ref="A1:F1313" xr:uid="{00000000-0009-0000-0000-000000000000}"/>
  <sortState xmlns:xlrd2="http://schemas.microsoft.com/office/spreadsheetml/2017/richdata2" ref="A2:F1313">
    <sortCondition ref="B2:B1313"/>
    <sortCondition ref="C2:C1313"/>
    <sortCondition ref="F2:F13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README_FILE</vt:lpstr>
      <vt:lpstr>Week 1 </vt:lpstr>
      <vt:lpstr>Week 2</vt:lpstr>
      <vt:lpstr>Week 3</vt:lpstr>
      <vt:lpstr>Week 4</vt:lpstr>
      <vt:lpstr>Week 5</vt:lpstr>
      <vt:lpstr>Week 6</vt:lpstr>
      <vt:lpstr>Week 7</vt:lpstr>
      <vt:lpstr>2023-24 Offical NHL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Tarricone</dc:creator>
  <cp:lastModifiedBy>TacosOverflow</cp:lastModifiedBy>
  <dcterms:created xsi:type="dcterms:W3CDTF">2023-06-27T14:56:53Z</dcterms:created>
  <dcterms:modified xsi:type="dcterms:W3CDTF">2023-07-01T18:29:43Z</dcterms:modified>
</cp:coreProperties>
</file>