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AE18615C-B9C1-492E-91F0-6D4A6DB505F2}" xr6:coauthVersionLast="47" xr6:coauthVersionMax="47" xr10:uidLastSave="{00000000-0000-0000-0000-000000000000}"/>
  <bookViews>
    <workbookView xWindow="-120" yWindow="-120" windowWidth="29040" windowHeight="15720" activeTab="1" xr2:uid="{E000C531-AA46-4CF4-8BD7-2185A135A010}"/>
  </bookViews>
  <sheets>
    <sheet name="SEA" sheetId="1" r:id="rId1"/>
    <sheet name="AIR" sheetId="2" r:id="rId2"/>
    <sheet name="Fre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6" i="2" l="1"/>
  <c r="I136" i="2"/>
  <c r="J134" i="2"/>
  <c r="I134" i="2"/>
  <c r="J132" i="2"/>
  <c r="I132" i="2"/>
  <c r="J122" i="2"/>
  <c r="I122" i="2"/>
  <c r="I120" i="2"/>
  <c r="J119" i="2"/>
  <c r="J120" i="2" s="1"/>
  <c r="I118" i="2"/>
  <c r="J117" i="2"/>
  <c r="J118" i="2" s="1"/>
  <c r="I116" i="2"/>
  <c r="J115" i="2"/>
  <c r="J116" i="2" s="1"/>
  <c r="I114" i="2"/>
  <c r="J113" i="2"/>
  <c r="J114" i="2" s="1"/>
  <c r="J112" i="2"/>
  <c r="I112" i="2"/>
  <c r="J109" i="2"/>
  <c r="I109" i="2"/>
  <c r="J15" i="3"/>
  <c r="J16" i="3" s="1"/>
  <c r="I15" i="3"/>
  <c r="I16" i="3" s="1"/>
  <c r="H15" i="3"/>
  <c r="I14" i="3"/>
  <c r="J13" i="3"/>
  <c r="J14" i="3" s="1"/>
  <c r="I13" i="3"/>
  <c r="H13" i="3"/>
  <c r="J12" i="3"/>
  <c r="I12" i="3"/>
  <c r="J11" i="3"/>
  <c r="I11" i="3"/>
  <c r="H11" i="3"/>
  <c r="J10" i="3"/>
  <c r="J9" i="3"/>
  <c r="I9" i="3"/>
  <c r="I10" i="3" s="1"/>
  <c r="H9" i="3"/>
  <c r="J7" i="3"/>
  <c r="J8" i="3" s="1"/>
  <c r="I7" i="3"/>
  <c r="I8" i="3" s="1"/>
  <c r="H7" i="3"/>
  <c r="I6" i="3"/>
  <c r="J5" i="3"/>
  <c r="J6" i="3" s="1"/>
  <c r="I5" i="3"/>
  <c r="H5" i="3"/>
  <c r="I72" i="1"/>
  <c r="J71" i="1"/>
  <c r="J70" i="1"/>
  <c r="J69" i="1"/>
  <c r="J68" i="1"/>
  <c r="J67" i="1"/>
  <c r="J66" i="1"/>
  <c r="J65" i="1"/>
  <c r="J72" i="1" s="1"/>
  <c r="I64" i="1"/>
  <c r="J63" i="1"/>
  <c r="H63" i="1"/>
  <c r="J62" i="1"/>
  <c r="J64" i="1" s="1"/>
  <c r="H62" i="1"/>
  <c r="J61" i="1"/>
  <c r="I61" i="1"/>
  <c r="H61" i="1"/>
  <c r="J59" i="1"/>
  <c r="J60" i="1" s="1"/>
  <c r="H59" i="1"/>
  <c r="J58" i="1"/>
  <c r="I58" i="1"/>
  <c r="I60" i="1" s="1"/>
  <c r="H58" i="1"/>
  <c r="I57" i="1"/>
  <c r="J56" i="1"/>
  <c r="J57" i="1" s="1"/>
  <c r="J34" i="1"/>
  <c r="J35" i="1" s="1"/>
  <c r="I34" i="1"/>
  <c r="I35" i="1" s="1"/>
  <c r="H34" i="1"/>
  <c r="J32" i="1"/>
  <c r="J33" i="1" s="1"/>
  <c r="I32" i="1"/>
  <c r="I33" i="1" s="1"/>
  <c r="H32" i="1"/>
  <c r="J30" i="1"/>
  <c r="J31" i="1" s="1"/>
  <c r="I30" i="1"/>
  <c r="I31" i="1" s="1"/>
  <c r="H30" i="1"/>
  <c r="J29" i="1"/>
  <c r="J28" i="1"/>
  <c r="I28" i="1"/>
  <c r="I29" i="1" s="1"/>
  <c r="H28" i="1"/>
  <c r="J27" i="1"/>
  <c r="I27" i="1"/>
  <c r="J26" i="1"/>
  <c r="I26" i="1"/>
  <c r="H26" i="1"/>
  <c r="I25" i="1"/>
  <c r="J24" i="1"/>
  <c r="J25" i="1" s="1"/>
  <c r="I24" i="1"/>
  <c r="H24" i="1"/>
  <c r="I21" i="1"/>
  <c r="J20" i="1"/>
  <c r="J21" i="1" s="1"/>
  <c r="I20" i="1"/>
  <c r="H20" i="1"/>
  <c r="I15" i="1"/>
  <c r="J14" i="1"/>
  <c r="J15" i="1" s="1"/>
  <c r="I14" i="1"/>
  <c r="H14" i="1"/>
  <c r="I13" i="1"/>
  <c r="J12" i="1"/>
  <c r="J13" i="1" s="1"/>
  <c r="I12" i="1"/>
  <c r="H12" i="1"/>
  <c r="I107" i="2"/>
  <c r="J106" i="2"/>
  <c r="J105" i="2"/>
  <c r="J107" i="2" s="1"/>
  <c r="J104" i="2"/>
  <c r="J103" i="2"/>
  <c r="J100" i="2"/>
  <c r="I100" i="2"/>
  <c r="J98" i="2"/>
  <c r="I98" i="2"/>
  <c r="J97" i="2"/>
  <c r="J94" i="2"/>
  <c r="I94" i="2"/>
  <c r="J92" i="2"/>
  <c r="I92" i="2"/>
  <c r="J90" i="2"/>
  <c r="I90" i="2"/>
  <c r="J88" i="2"/>
  <c r="I88" i="2"/>
  <c r="J86" i="2"/>
  <c r="I86" i="2"/>
  <c r="J84" i="2"/>
  <c r="I84" i="2"/>
  <c r="I82" i="2"/>
  <c r="J81" i="2"/>
  <c r="J80" i="2"/>
  <c r="J79" i="2"/>
  <c r="J78" i="2"/>
  <c r="J77" i="2"/>
  <c r="J76" i="2"/>
  <c r="J75" i="2"/>
  <c r="J74" i="2"/>
  <c r="J73" i="2"/>
  <c r="J72" i="2"/>
  <c r="J71" i="2"/>
  <c r="J82" i="2" s="1"/>
  <c r="J69" i="2"/>
  <c r="J64" i="2"/>
  <c r="I64" i="2"/>
  <c r="J63" i="2"/>
  <c r="I62" i="2"/>
  <c r="J61" i="2"/>
  <c r="J62" i="2" s="1"/>
  <c r="I60" i="2"/>
  <c r="J59" i="2"/>
  <c r="J60" i="2" s="1"/>
  <c r="J58" i="2"/>
  <c r="I58" i="2"/>
  <c r="J57" i="2"/>
  <c r="J56" i="2"/>
  <c r="I55" i="2"/>
  <c r="J54" i="2"/>
  <c r="J53" i="2"/>
  <c r="J55" i="2" s="1"/>
  <c r="J52" i="2"/>
  <c r="I52" i="2"/>
  <c r="J49" i="2"/>
  <c r="I49" i="2"/>
  <c r="J47" i="2"/>
  <c r="I47" i="2"/>
  <c r="J45" i="2"/>
  <c r="I45" i="2"/>
  <c r="J43" i="2"/>
  <c r="I43" i="2"/>
  <c r="J39" i="2"/>
  <c r="I39" i="2"/>
  <c r="J37" i="2"/>
  <c r="I37" i="2"/>
  <c r="J35" i="2"/>
  <c r="I35" i="2"/>
  <c r="I33" i="2"/>
  <c r="J32" i="2"/>
  <c r="J33" i="2" s="1"/>
  <c r="J31" i="2"/>
  <c r="I31" i="2"/>
  <c r="J30" i="2"/>
  <c r="J29" i="2"/>
  <c r="I29" i="2"/>
  <c r="J27" i="2"/>
  <c r="I27" i="2"/>
  <c r="J25" i="2"/>
  <c r="I25" i="2"/>
  <c r="J23" i="2"/>
  <c r="I23" i="2"/>
  <c r="J20" i="2"/>
  <c r="I20" i="2"/>
  <c r="J18" i="2"/>
  <c r="I18" i="2"/>
  <c r="J16" i="2"/>
  <c r="I16" i="2"/>
  <c r="J14" i="2"/>
  <c r="I14" i="2"/>
  <c r="J12" i="2"/>
  <c r="I12" i="2"/>
  <c r="J10" i="2"/>
  <c r="I10" i="2"/>
  <c r="J8" i="2"/>
  <c r="I8" i="2"/>
  <c r="J6" i="2"/>
  <c r="I6" i="2"/>
</calcChain>
</file>

<file path=xl/sharedStrings.xml><?xml version="1.0" encoding="utf-8"?>
<sst xmlns="http://schemas.openxmlformats.org/spreadsheetml/2006/main" count="711" uniqueCount="403">
  <si>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</si>
  <si>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</si>
  <si>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</si>
  <si>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</si>
  <si>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</si>
  <si>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</si>
  <si>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</si>
  <si>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</si>
  <si>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</si>
  <si>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</si>
  <si>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</si>
  <si>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</si>
  <si>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</si>
  <si>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</si>
  <si>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</si>
  <si>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</si>
  <si>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</si>
  <si>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</si>
  <si>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</si>
  <si>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</si>
  <si>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</si>
  <si>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</si>
  <si>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</si>
  <si>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</si>
  <si>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</si>
  <si>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鞋子   shoe</t>
  </si>
  <si>
    <t>BRANDED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</si>
  <si>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</si>
  <si>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</si>
  <si>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</si>
  <si>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</si>
  <si>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</si>
  <si>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</si>
  <si>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</si>
  <si>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</si>
  <si>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</si>
  <si>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</si>
  <si>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</si>
  <si>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</si>
  <si>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279-W99-WJY-AIR</t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</si>
  <si>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</si>
  <si>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</si>
  <si>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</si>
  <si>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</si>
  <si>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</si>
  <si>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</si>
  <si>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</si>
  <si>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</si>
  <si>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</si>
  <si>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</si>
  <si>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</si>
  <si>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</si>
  <si>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</si>
  <si>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</si>
  <si>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</si>
  <si>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</si>
  <si>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</si>
  <si>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</si>
  <si>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</si>
  <si>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</si>
  <si>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</si>
  <si>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</si>
  <si>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</si>
  <si>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</si>
  <si>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</si>
  <si>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</si>
  <si>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</si>
  <si>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</si>
  <si>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</si>
  <si>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</si>
  <si>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</si>
  <si>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</si>
  <si>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</si>
  <si>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</si>
  <si>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</si>
  <si>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</si>
  <si>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</si>
  <si>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</si>
  <si>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</si>
  <si>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</si>
  <si>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</si>
  <si>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</si>
  <si>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</si>
  <si>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</si>
  <si>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</si>
  <si>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</si>
  <si>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</si>
  <si>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</si>
  <si>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</si>
  <si>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</si>
  <si>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</si>
  <si>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</si>
  <si>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</si>
  <si>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</si>
  <si>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</si>
  <si>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</si>
  <si>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</si>
  <si>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</si>
  <si>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</si>
  <si>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</si>
  <si>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</si>
  <si>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</si>
  <si>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</si>
  <si>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</si>
  <si>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</si>
  <si>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</si>
  <si>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</si>
  <si>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</si>
  <si>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</si>
  <si>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</si>
  <si>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</si>
  <si>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</si>
  <si>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</si>
  <si>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</si>
  <si>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</si>
  <si>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</si>
  <si>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</si>
  <si>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</si>
  <si>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</si>
  <si>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</si>
  <si>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</si>
  <si>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</si>
  <si>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</si>
  <si>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</si>
  <si>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</si>
  <si>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</si>
  <si>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</si>
  <si>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</si>
  <si>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</si>
  <si>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</si>
  <si>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</si>
  <si>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</si>
  <si>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</si>
  <si>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</si>
  <si>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</si>
  <si>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</si>
  <si>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</si>
  <si>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</si>
  <si>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</si>
  <si>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</si>
  <si>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</si>
  <si>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</si>
  <si>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</si>
  <si>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</si>
  <si>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</si>
  <si>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</si>
  <si>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</si>
  <si>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</si>
  <si>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t>S0082697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</si>
  <si>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</si>
  <si>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279/W99/AGS/SEA</t>
  </si>
  <si>
    <t>1-23</t>
  </si>
  <si>
    <t>涤纶网布Polyester mesh</t>
  </si>
  <si>
    <t>退税TR</t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</si>
  <si>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</si>
  <si>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</si>
  <si>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</si>
  <si>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</si>
  <si>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</si>
  <si>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</si>
  <si>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</si>
  <si>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</si>
  <si>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</si>
  <si>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</si>
  <si>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</si>
  <si>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</si>
  <si>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</si>
  <si>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</si>
  <si>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</si>
  <si>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</si>
  <si>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</si>
  <si>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</si>
  <si>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A37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</si>
  <si>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</si>
  <si>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</si>
  <si>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279-W99-PNK-AIR</t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</si>
  <si>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</si>
  <si>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</si>
  <si>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</si>
  <si>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</si>
  <si>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包包 Bag</t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</si>
  <si>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</si>
  <si>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</si>
  <si>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</si>
  <si>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</si>
  <si>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</si>
  <si>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</si>
  <si>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</si>
  <si>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</si>
  <si>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</si>
  <si>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</si>
  <si>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</si>
  <si>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</si>
  <si>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</si>
  <si>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</si>
  <si>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</si>
  <si>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</si>
  <si>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</si>
  <si>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</si>
  <si>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</si>
  <si>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</si>
  <si>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</si>
  <si>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</si>
  <si>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</si>
  <si>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</si>
  <si>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</si>
  <si>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</si>
  <si>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</si>
  <si>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</si>
  <si>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</si>
  <si>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</si>
  <si>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</si>
  <si>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</si>
  <si>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</si>
  <si>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</si>
  <si>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</si>
  <si>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</si>
  <si>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279/W99/LS/SEA</t>
  </si>
  <si>
    <t>1-14</t>
  </si>
  <si>
    <t>F1251
BRANDED
二手second-hand</t>
  </si>
  <si>
    <t>TOTAL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</si>
  <si>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</si>
  <si>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</si>
  <si>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</si>
  <si>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</si>
  <si>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1</t>
  </si>
  <si>
    <t>立式皮秒Vertical picosecond</t>
  </si>
  <si>
    <t>F1237
退税TR</t>
  </si>
  <si>
    <t>2</t>
  </si>
  <si>
    <t>导光臂Light guide arm</t>
  </si>
  <si>
    <t>3</t>
  </si>
  <si>
    <t>激光美容仪Laser beauty instrument</t>
  </si>
  <si>
    <t>4</t>
  </si>
  <si>
    <t>激光嫩肤仪Laser skin rejuvenation instrument</t>
  </si>
  <si>
    <t>S0081522</t>
  </si>
  <si>
    <t>109775999990</t>
  </si>
  <si>
    <t>1-150</t>
  </si>
  <si>
    <t>包包bag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</si>
  <si>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</si>
  <si>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</si>
  <si>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</si>
  <si>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</si>
  <si>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</si>
  <si>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</si>
  <si>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t>二手second-hand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</si>
  <si>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</si>
  <si>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</si>
  <si>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</si>
  <si>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</si>
  <si>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</si>
  <si>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</si>
  <si>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</si>
  <si>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</si>
  <si>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</si>
  <si>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</si>
  <si>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</si>
  <si>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</si>
  <si>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</si>
  <si>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</si>
  <si>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1-4</t>
  </si>
  <si>
    <t>灯串String of lights</t>
  </si>
  <si>
    <t>F1246</t>
  </si>
  <si>
    <t>S0082157</t>
  </si>
  <si>
    <t>279/W99/MB/SEA</t>
  </si>
  <si>
    <t>201-400</t>
  </si>
  <si>
    <t>制冷剂refrigerant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</si>
  <si>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</si>
  <si>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</si>
  <si>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</si>
  <si>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</si>
  <si>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</si>
  <si>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</si>
  <si>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</si>
  <si>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</si>
  <si>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1-750</t>
  </si>
  <si>
    <t>液体liquid</t>
  </si>
  <si>
    <t>750</t>
  </si>
  <si>
    <t>S0082373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</si>
  <si>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</si>
  <si>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279/W99/PCM/SEA</t>
  </si>
  <si>
    <t>1-55</t>
  </si>
  <si>
    <t>麦克风支架Microphone stand</t>
  </si>
  <si>
    <t>F1250
退税TR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</si>
  <si>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</si>
  <si>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</si>
  <si>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</si>
  <si>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</si>
  <si>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</si>
  <si>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</si>
  <si>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</si>
  <si>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</si>
  <si>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</si>
  <si>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</si>
  <si>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t>279/W99/THS/SEA</t>
  </si>
  <si>
    <t>1-6</t>
  </si>
  <si>
    <t>车载定位器Vehicle locator</t>
  </si>
  <si>
    <t>F1250</t>
  </si>
  <si>
    <t>7-8</t>
  </si>
  <si>
    <t>9-62</t>
  </si>
  <si>
    <r>
      <t>安能：</t>
    </r>
    <r>
      <rPr>
        <sz val="14"/>
        <color theme="1"/>
        <rFont val="Comic Sans MS"/>
        <family val="4"/>
      </rPr>
      <t>500184000868</t>
    </r>
  </si>
  <si>
    <t>23</t>
  </si>
  <si>
    <t>S0082803</t>
  </si>
  <si>
    <t>1-185</t>
  </si>
  <si>
    <t>186</t>
  </si>
  <si>
    <t>S0083002</t>
  </si>
  <si>
    <t>5503949 /15880889622</t>
  </si>
  <si>
    <t>279/W99/HOFZ/SEA</t>
  </si>
  <si>
    <t>差速器总成Differential assembly</t>
  </si>
  <si>
    <t>S0083193</t>
  </si>
  <si>
    <t>640015522061</t>
  </si>
  <si>
    <t>279/W99/WJY/SEA</t>
  </si>
  <si>
    <t>彩色超声波诊断仪Color ultrasonic diagnostic instrument</t>
  </si>
  <si>
    <t>S0083352</t>
  </si>
  <si>
    <t>1118655 /15262730846</t>
  </si>
  <si>
    <t>1-28</t>
  </si>
  <si>
    <t>29-52</t>
  </si>
  <si>
    <t>52</t>
  </si>
  <si>
    <t>S0083405</t>
  </si>
  <si>
    <t>1-53</t>
  </si>
  <si>
    <t>54-69</t>
  </si>
  <si>
    <t>70-339</t>
  </si>
  <si>
    <t>339</t>
  </si>
  <si>
    <t>S0083449</t>
  </si>
  <si>
    <t>434392031987643  1641  9752  3912 /15252575321</t>
  </si>
  <si>
    <t>279/W99/BA/SEA</t>
  </si>
  <si>
    <t>玩具toy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</si>
  <si>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</si>
  <si>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</si>
  <si>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>5</t>
  </si>
  <si>
    <t>6</t>
  </si>
  <si>
    <t>7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</si>
  <si>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</si>
  <si>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</si>
  <si>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</si>
  <si>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</si>
  <si>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</si>
  <si>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</si>
  <si>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</si>
  <si>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</si>
  <si>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</si>
  <si>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</si>
  <si>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</si>
  <si>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</si>
  <si>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</si>
  <si>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</si>
  <si>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</si>
  <si>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</si>
  <si>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</si>
  <si>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</si>
  <si>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</si>
  <si>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</si>
  <si>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</si>
  <si>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</si>
  <si>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</si>
  <si>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</si>
  <si>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</si>
  <si>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</si>
  <si>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</si>
  <si>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</si>
  <si>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S0084123</t>
  </si>
  <si>
    <t>109922969111 /18111611101</t>
  </si>
  <si>
    <t>279/W99/TNT/SEA</t>
  </si>
  <si>
    <t>1-2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</si>
  <si>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</si>
  <si>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</si>
  <si>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</si>
  <si>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</si>
  <si>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</si>
  <si>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</si>
  <si>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</si>
  <si>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</si>
  <si>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</si>
  <si>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</si>
  <si>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</si>
  <si>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</si>
  <si>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</si>
  <si>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</si>
  <si>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20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</si>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</sst>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  <numFmt numFmtId="170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b/>
      <sz val="12"/>
      <color theme="1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155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9" fontId="3" fillId="2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9" fontId="9" fillId="11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9" fontId="10" fillId="2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9" fontId="9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166" fontId="9" fillId="11" borderId="1" xfId="0" applyNumberFormat="1" applyFont="1" applyFill="1" applyBorder="1" applyAlignment="1">
      <alignment horizontal="center" vertical="center" wrapText="1"/>
    </xf>
    <xf numFmtId="49" fontId="9" fillId="11" borderId="1" xfId="0" applyNumberFormat="1" applyFont="1" applyFill="1" applyBorder="1" applyAlignment="1">
      <alignment horizontal="center" vertical="center" wrapText="1"/>
    </xf>
    <xf numFmtId="166" fontId="8" fillId="11" borderId="1" xfId="0" applyNumberFormat="1" applyFont="1" applyFill="1" applyBorder="1" applyAlignment="1">
      <alignment horizontal="center" vertical="center" wrapText="1"/>
    </xf>
    <xf numFmtId="170" fontId="9" fillId="11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14" fontId="12" fillId="10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0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170" fontId="2" fillId="11" borderId="1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70" fontId="3" fillId="5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2" fillId="11" borderId="1" xfId="0" quotePrefix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0" fontId="10" fillId="5" borderId="1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1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1" borderId="4" xfId="0" applyNumberFormat="1" applyFont="1" applyFill="1" applyBorder="1" applyAlignment="1">
      <alignment horizontal="center" vertical="center" wrapText="1"/>
    </xf>
    <xf numFmtId="164" fontId="2" fillId="11" borderId="3" xfId="0" applyNumberFormat="1" applyFont="1" applyFill="1" applyBorder="1" applyAlignment="1">
      <alignment horizontal="center" vertical="center" wrapText="1"/>
    </xf>
    <xf numFmtId="15" fontId="2" fillId="11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164" fontId="9" fillId="11" borderId="2" xfId="0" applyNumberFormat="1" applyFont="1" applyFill="1" applyBorder="1" applyAlignment="1">
      <alignment horizontal="center" vertical="center" wrapText="1"/>
    </xf>
    <xf numFmtId="164" fontId="9" fillId="11" borderId="4" xfId="0" applyNumberFormat="1" applyFont="1" applyFill="1" applyBorder="1" applyAlignment="1">
      <alignment horizontal="center" vertical="center" wrapText="1"/>
    </xf>
    <xf numFmtId="164" fontId="9" fillId="11" borderId="3" xfId="0" applyNumberFormat="1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169" fontId="9" fillId="0" borderId="2" xfId="0" applyNumberFormat="1" applyFont="1" applyBorder="1" applyAlignment="1">
      <alignment horizontal="center" vertical="center" wrapText="1"/>
    </xf>
    <xf numFmtId="169" fontId="9" fillId="0" borderId="3" xfId="0" applyNumberFormat="1" applyFont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80"/>
  <sheetViews>
    <sheetView zoomScale="70" zoomScaleNormal="70" workbookViewId="0">
      <pane ySplit="3" topLeftCell="A64" activePane="bottomLeft" state="frozen"/>
      <selection pane="bottomLeft" activeCell="B77" sqref="B77"/>
    </sheetView>
  </sheetViews>
  <sheetFormatPr defaultRowHeight="14.4"/>
  <cols>
    <col min="1" max="1" width="19.88671875" customWidth="1"/>
    <col min="2" max="2" width="16.33203125" customWidth="1"/>
    <col min="3" max="3" width="37.88671875" customWidth="1"/>
    <col min="4" max="4" width="34" customWidth="1"/>
    <col min="5" max="5" width="18.6640625" customWidth="1"/>
    <col min="6" max="6" width="13.6640625" customWidth="1"/>
    <col min="7" max="7" width="32" customWidth="1"/>
    <col min="8" max="8" width="13.88671875" customWidth="1"/>
    <col min="9" max="9" width="13.5546875" customWidth="1"/>
    <col min="10" max="10" width="17.33203125" customWidth="1"/>
    <col min="11" max="13" width="10" customWidth="1"/>
    <col min="14" max="14" width="17.33203125" customWidth="1"/>
    <col min="15" max="15" width="17.88671875" customWidth="1"/>
    <col min="16" max="16" width="17.109375" customWidth="1"/>
  </cols>
  <sheetData>
    <row r="1" spans="1:16" ht="25.2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59.4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12" t="s">
        <v>15</v>
      </c>
      <c r="L2" s="112"/>
      <c r="M2" s="112"/>
      <c r="N2" s="18" t="s">
        <v>16</v>
      </c>
      <c r="O2" s="18" t="s">
        <v>17</v>
      </c>
      <c r="P2" s="19" t="s">
        <v>18</v>
      </c>
    </row>
    <row r="3" spans="1:16" ht="33.6">
      <c r="A3" s="113" t="s">
        <v>19</v>
      </c>
      <c r="B3" s="113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79.2">
      <c r="B5" s="38" t="s">
        <v>215</v>
      </c>
      <c r="C5" s="39" t="s">
        <v>216</v>
      </c>
      <c r="D5" s="38" t="s">
        <v>217</v>
      </c>
      <c r="E5" s="29">
        <v>45659</v>
      </c>
      <c r="F5" s="68" t="s">
        <v>218</v>
      </c>
      <c r="G5" s="38" t="s">
        <v>180</v>
      </c>
      <c r="H5" s="38"/>
      <c r="I5" s="38">
        <v>240</v>
      </c>
      <c r="J5" s="69">
        <v>1.1200000000000001</v>
      </c>
      <c r="K5" s="38">
        <v>50</v>
      </c>
      <c r="L5" s="38">
        <v>50</v>
      </c>
      <c r="M5" s="38">
        <v>32</v>
      </c>
      <c r="N5" s="70">
        <v>45672</v>
      </c>
      <c r="O5" s="70">
        <v>45700</v>
      </c>
      <c r="P5" s="38" t="s">
        <v>219</v>
      </c>
    </row>
    <row r="6" spans="1:16" ht="21">
      <c r="B6" s="111" t="s">
        <v>220</v>
      </c>
      <c r="C6" s="111"/>
      <c r="D6" s="111"/>
      <c r="E6" s="111"/>
      <c r="F6" s="71" t="s">
        <v>221</v>
      </c>
      <c r="G6" s="72"/>
      <c r="H6" s="72"/>
      <c r="I6" s="72">
        <v>240</v>
      </c>
      <c r="J6" s="73">
        <v>1.1200000000000001</v>
      </c>
      <c r="K6" s="72"/>
      <c r="L6" s="72"/>
      <c r="M6" s="72"/>
      <c r="N6" s="74"/>
      <c r="O6" s="74"/>
      <c r="P6" s="74"/>
    </row>
    <row r="7" spans="1:16" ht="34.799999999999997">
      <c r="B7" s="114" t="s">
        <v>222</v>
      </c>
      <c r="C7" s="117" t="s">
        <v>223</v>
      </c>
      <c r="D7" s="114" t="s">
        <v>224</v>
      </c>
      <c r="E7" s="120">
        <v>45659</v>
      </c>
      <c r="F7" s="75" t="s">
        <v>225</v>
      </c>
      <c r="G7" s="52" t="s">
        <v>226</v>
      </c>
      <c r="H7" s="76">
        <v>1</v>
      </c>
      <c r="I7" s="114">
        <v>255</v>
      </c>
      <c r="J7" s="77">
        <v>0.65100000000000002</v>
      </c>
      <c r="K7" s="76">
        <v>100</v>
      </c>
      <c r="L7" s="76">
        <v>105</v>
      </c>
      <c r="M7" s="76">
        <v>62</v>
      </c>
      <c r="N7" s="123">
        <v>45663</v>
      </c>
      <c r="O7" s="123">
        <v>45705</v>
      </c>
      <c r="P7" s="114" t="s">
        <v>227</v>
      </c>
    </row>
    <row r="8" spans="1:16" ht="19.8">
      <c r="B8" s="115"/>
      <c r="C8" s="118"/>
      <c r="D8" s="115"/>
      <c r="E8" s="121"/>
      <c r="F8" s="75" t="s">
        <v>228</v>
      </c>
      <c r="G8" s="52" t="s">
        <v>229</v>
      </c>
      <c r="H8" s="76">
        <v>1</v>
      </c>
      <c r="I8" s="115"/>
      <c r="J8" s="77">
        <v>0.54978000000000005</v>
      </c>
      <c r="K8" s="76">
        <v>68</v>
      </c>
      <c r="L8" s="76">
        <v>105</v>
      </c>
      <c r="M8" s="76">
        <v>77</v>
      </c>
      <c r="N8" s="115"/>
      <c r="O8" s="115"/>
      <c r="P8" s="115"/>
    </row>
    <row r="9" spans="1:16" ht="34.799999999999997">
      <c r="B9" s="115"/>
      <c r="C9" s="118"/>
      <c r="D9" s="115"/>
      <c r="E9" s="121"/>
      <c r="F9" s="75" t="s">
        <v>230</v>
      </c>
      <c r="G9" s="52" t="s">
        <v>231</v>
      </c>
      <c r="H9" s="76">
        <v>1</v>
      </c>
      <c r="I9" s="115"/>
      <c r="J9" s="77">
        <v>0.51480000000000004</v>
      </c>
      <c r="K9" s="76">
        <v>72</v>
      </c>
      <c r="L9" s="76">
        <v>110</v>
      </c>
      <c r="M9" s="76">
        <v>65</v>
      </c>
      <c r="N9" s="115"/>
      <c r="O9" s="115"/>
      <c r="P9" s="115"/>
    </row>
    <row r="10" spans="1:16" ht="52.2">
      <c r="B10" s="116"/>
      <c r="C10" s="119"/>
      <c r="D10" s="116"/>
      <c r="E10" s="122"/>
      <c r="F10" s="75" t="s">
        <v>232</v>
      </c>
      <c r="G10" s="52" t="s">
        <v>233</v>
      </c>
      <c r="H10" s="76">
        <v>1</v>
      </c>
      <c r="I10" s="116"/>
      <c r="J10" s="77">
        <v>7.3800000000000004E-2</v>
      </c>
      <c r="K10" s="76">
        <v>100</v>
      </c>
      <c r="L10" s="76">
        <v>41</v>
      </c>
      <c r="M10" s="76">
        <v>18</v>
      </c>
      <c r="N10" s="116"/>
      <c r="O10" s="116"/>
      <c r="P10" s="116"/>
    </row>
    <row r="11" spans="1:16" ht="21">
      <c r="B11" s="111" t="s">
        <v>220</v>
      </c>
      <c r="C11" s="111"/>
      <c r="D11" s="111"/>
      <c r="E11" s="111"/>
      <c r="F11" s="71" t="s">
        <v>232</v>
      </c>
      <c r="G11" s="72"/>
      <c r="H11" s="72"/>
      <c r="I11" s="72">
        <v>255</v>
      </c>
      <c r="J11" s="73">
        <v>1.7893800000000002</v>
      </c>
      <c r="K11" s="72"/>
      <c r="L11" s="72"/>
      <c r="M11" s="72"/>
      <c r="N11" s="78"/>
      <c r="O11" s="78"/>
      <c r="P11" s="79"/>
    </row>
    <row r="12" spans="1:16" ht="109.2">
      <c r="B12" s="38" t="s">
        <v>234</v>
      </c>
      <c r="C12" s="80" t="s">
        <v>235</v>
      </c>
      <c r="D12" s="38" t="s">
        <v>217</v>
      </c>
      <c r="E12" s="29">
        <v>45659</v>
      </c>
      <c r="F12" s="68" t="s">
        <v>236</v>
      </c>
      <c r="G12" s="38" t="s">
        <v>237</v>
      </c>
      <c r="H12" s="38">
        <f>40*222</f>
        <v>8880</v>
      </c>
      <c r="I12" s="38">
        <f>4800/222*150</f>
        <v>3243.2432432432433</v>
      </c>
      <c r="J12" s="69">
        <f>K12*L12*M12/1000000*150</f>
        <v>14.363999999999999</v>
      </c>
      <c r="K12" s="38">
        <v>60</v>
      </c>
      <c r="L12" s="38">
        <v>57</v>
      </c>
      <c r="M12" s="38">
        <v>28</v>
      </c>
      <c r="N12" s="70">
        <v>45663</v>
      </c>
      <c r="O12" s="70">
        <v>45705</v>
      </c>
      <c r="P12" s="39" t="s">
        <v>238</v>
      </c>
    </row>
    <row r="13" spans="1:16" ht="21">
      <c r="B13" s="111" t="s">
        <v>220</v>
      </c>
      <c r="C13" s="111"/>
      <c r="D13" s="111"/>
      <c r="E13" s="111"/>
      <c r="F13" s="71" t="s">
        <v>239</v>
      </c>
      <c r="G13" s="81"/>
      <c r="H13" s="72"/>
      <c r="I13" s="81">
        <f>SUM(I12:I12)</f>
        <v>3243.2432432432433</v>
      </c>
      <c r="J13" s="73">
        <f>SUM(J12:J12)</f>
        <v>14.363999999999999</v>
      </c>
      <c r="K13" s="72"/>
      <c r="L13" s="72"/>
      <c r="M13" s="72"/>
      <c r="N13" s="74"/>
      <c r="O13" s="74"/>
      <c r="P13" s="74"/>
    </row>
    <row r="14" spans="1:16" ht="109.2">
      <c r="B14" s="38" t="s">
        <v>234</v>
      </c>
      <c r="C14" s="80" t="s">
        <v>235</v>
      </c>
      <c r="D14" s="38" t="s">
        <v>217</v>
      </c>
      <c r="E14" s="29">
        <v>45659</v>
      </c>
      <c r="F14" s="68" t="s">
        <v>240</v>
      </c>
      <c r="G14" s="38" t="s">
        <v>237</v>
      </c>
      <c r="H14" s="38">
        <f>40*222</f>
        <v>8880</v>
      </c>
      <c r="I14" s="38">
        <f>4800/222*72</f>
        <v>1556.7567567567567</v>
      </c>
      <c r="J14" s="69">
        <f>K14*L14*M14/1000000*72</f>
        <v>6.8947199999999995</v>
      </c>
      <c r="K14" s="38">
        <v>60</v>
      </c>
      <c r="L14" s="38">
        <v>57</v>
      </c>
      <c r="M14" s="38">
        <v>28</v>
      </c>
      <c r="N14" s="70">
        <v>45665</v>
      </c>
      <c r="O14" s="70">
        <v>45706</v>
      </c>
      <c r="P14" s="39" t="s">
        <v>241</v>
      </c>
    </row>
    <row r="15" spans="1:16" ht="21">
      <c r="B15" s="111" t="s">
        <v>220</v>
      </c>
      <c r="C15" s="111"/>
      <c r="D15" s="111"/>
      <c r="E15" s="111"/>
      <c r="F15" s="71" t="s">
        <v>242</v>
      </c>
      <c r="G15" s="81"/>
      <c r="H15" s="72"/>
      <c r="I15" s="81">
        <f>SUM(I14:I14)</f>
        <v>1556.7567567567567</v>
      </c>
      <c r="J15" s="73">
        <f>SUM(J14:J14)</f>
        <v>6.8947199999999995</v>
      </c>
      <c r="K15" s="72"/>
      <c r="L15" s="72"/>
      <c r="M15" s="72"/>
      <c r="N15" s="74"/>
      <c r="O15" s="74"/>
      <c r="P15" s="74"/>
    </row>
    <row r="16" spans="1:16" ht="91.8">
      <c r="B16" s="38" t="s">
        <v>234</v>
      </c>
      <c r="C16" s="80" t="s">
        <v>235</v>
      </c>
      <c r="D16" s="38" t="s">
        <v>217</v>
      </c>
      <c r="E16" s="29">
        <v>45659</v>
      </c>
      <c r="F16" s="68" t="s">
        <v>243</v>
      </c>
      <c r="G16" s="38" t="s">
        <v>237</v>
      </c>
      <c r="H16" s="38">
        <v>8880</v>
      </c>
      <c r="I16" s="38">
        <v>4800</v>
      </c>
      <c r="J16" s="69">
        <v>21.25872</v>
      </c>
      <c r="K16" s="38">
        <v>60</v>
      </c>
      <c r="L16" s="38">
        <v>57</v>
      </c>
      <c r="M16" s="38">
        <v>28</v>
      </c>
      <c r="N16" s="38" t="s">
        <v>244</v>
      </c>
      <c r="O16" s="38" t="s">
        <v>244</v>
      </c>
      <c r="P16" s="39" t="s">
        <v>245</v>
      </c>
    </row>
    <row r="17" spans="2:16" ht="21">
      <c r="B17" s="111" t="s">
        <v>220</v>
      </c>
      <c r="C17" s="111"/>
      <c r="D17" s="111"/>
      <c r="E17" s="111"/>
      <c r="F17" s="71" t="s">
        <v>246</v>
      </c>
      <c r="G17" s="72"/>
      <c r="H17" s="72"/>
      <c r="I17" s="72">
        <v>4800</v>
      </c>
      <c r="J17" s="73">
        <v>21.25872</v>
      </c>
      <c r="K17" s="72"/>
      <c r="L17" s="72"/>
      <c r="M17" s="72"/>
      <c r="N17" s="74"/>
      <c r="O17" s="74"/>
      <c r="P17" s="74"/>
    </row>
    <row r="18" spans="2:16" ht="19.8">
      <c r="B18" s="76" t="s">
        <v>247</v>
      </c>
      <c r="C18" s="76"/>
      <c r="D18" s="76" t="s">
        <v>248</v>
      </c>
      <c r="E18" s="82">
        <v>45660</v>
      </c>
      <c r="F18" s="75" t="s">
        <v>249</v>
      </c>
      <c r="G18" s="76" t="s">
        <v>250</v>
      </c>
      <c r="H18" s="76">
        <v>130</v>
      </c>
      <c r="I18" s="76">
        <v>149</v>
      </c>
      <c r="J18" s="77">
        <v>1.1248</v>
      </c>
      <c r="K18" s="76">
        <v>74</v>
      </c>
      <c r="L18" s="76">
        <v>38</v>
      </c>
      <c r="M18" s="76">
        <v>40</v>
      </c>
      <c r="N18" s="76" t="s">
        <v>153</v>
      </c>
      <c r="O18" s="76" t="s">
        <v>153</v>
      </c>
      <c r="P18" s="52" t="s">
        <v>251</v>
      </c>
    </row>
    <row r="19" spans="2:16" ht="21">
      <c r="B19" s="111" t="s">
        <v>220</v>
      </c>
      <c r="C19" s="111"/>
      <c r="D19" s="111"/>
      <c r="E19" s="111"/>
      <c r="F19" s="71" t="s">
        <v>252</v>
      </c>
      <c r="G19" s="72"/>
      <c r="H19" s="72"/>
      <c r="I19" s="72">
        <v>149</v>
      </c>
      <c r="J19" s="73">
        <v>1.1248</v>
      </c>
      <c r="K19" s="72"/>
      <c r="L19" s="72"/>
      <c r="M19" s="72"/>
      <c r="N19" s="79"/>
      <c r="O19" s="79"/>
      <c r="P19" s="79"/>
    </row>
    <row r="20" spans="2:16" ht="39.6">
      <c r="B20" s="38" t="s">
        <v>253</v>
      </c>
      <c r="C20" s="38"/>
      <c r="D20" s="38" t="s">
        <v>217</v>
      </c>
      <c r="E20" s="29">
        <v>45663</v>
      </c>
      <c r="F20" s="68" t="s">
        <v>254</v>
      </c>
      <c r="G20" s="38" t="s">
        <v>237</v>
      </c>
      <c r="H20" s="38">
        <f>40*107</f>
        <v>4280</v>
      </c>
      <c r="I20" s="38">
        <f>21*107</f>
        <v>2247</v>
      </c>
      <c r="J20" s="69">
        <f>K20*L20*M20/1000000*107</f>
        <v>11.234999999999999</v>
      </c>
      <c r="K20" s="38">
        <v>50</v>
      </c>
      <c r="L20" s="38">
        <v>50</v>
      </c>
      <c r="M20" s="38">
        <v>42</v>
      </c>
      <c r="N20" s="38" t="s">
        <v>244</v>
      </c>
      <c r="O20" s="38" t="s">
        <v>244</v>
      </c>
      <c r="P20" s="38" t="s">
        <v>26</v>
      </c>
    </row>
    <row r="21" spans="2:16" ht="21">
      <c r="B21" s="111" t="s">
        <v>220</v>
      </c>
      <c r="C21" s="111"/>
      <c r="D21" s="111"/>
      <c r="E21" s="111"/>
      <c r="F21" s="71" t="s">
        <v>255</v>
      </c>
      <c r="G21" s="72"/>
      <c r="H21" s="72"/>
      <c r="I21" s="72">
        <f>SUM(I20:I20)</f>
        <v>2247</v>
      </c>
      <c r="J21" s="73">
        <f>SUM(J20:J20)</f>
        <v>11.234999999999999</v>
      </c>
      <c r="K21" s="72"/>
      <c r="L21" s="72"/>
      <c r="M21" s="72"/>
      <c r="N21" s="74"/>
      <c r="O21" s="74"/>
      <c r="P21" s="74"/>
    </row>
    <row r="22" spans="2:16" ht="19.8">
      <c r="B22" s="38" t="s">
        <v>256</v>
      </c>
      <c r="C22" s="39" t="s">
        <v>257</v>
      </c>
      <c r="D22" s="38" t="s">
        <v>258</v>
      </c>
      <c r="E22" s="29">
        <v>45666</v>
      </c>
      <c r="F22" s="68" t="s">
        <v>259</v>
      </c>
      <c r="G22" s="39" t="s">
        <v>260</v>
      </c>
      <c r="H22" s="38">
        <v>4</v>
      </c>
      <c r="I22" s="38">
        <v>65</v>
      </c>
      <c r="J22" s="69">
        <v>0.17399999999999999</v>
      </c>
      <c r="K22" s="38">
        <v>50</v>
      </c>
      <c r="L22" s="38">
        <v>29</v>
      </c>
      <c r="M22" s="38">
        <v>30</v>
      </c>
      <c r="N22" s="70">
        <v>45670</v>
      </c>
      <c r="O22" s="70">
        <v>45712</v>
      </c>
      <c r="P22" s="38" t="s">
        <v>261</v>
      </c>
    </row>
    <row r="23" spans="2:16" ht="21">
      <c r="B23" s="111" t="s">
        <v>220</v>
      </c>
      <c r="C23" s="111"/>
      <c r="D23" s="111"/>
      <c r="E23" s="111"/>
      <c r="F23" s="71" t="s">
        <v>232</v>
      </c>
      <c r="G23" s="83"/>
      <c r="H23" s="72"/>
      <c r="I23" s="72">
        <v>65</v>
      </c>
      <c r="J23" s="73">
        <v>0.17399999999999999</v>
      </c>
      <c r="K23" s="72"/>
      <c r="L23" s="72"/>
      <c r="M23" s="72"/>
      <c r="N23" s="74"/>
      <c r="O23" s="74"/>
      <c r="P23" s="74"/>
    </row>
    <row r="24" spans="2:16" ht="39.6">
      <c r="B24" s="84" t="s">
        <v>262</v>
      </c>
      <c r="C24" s="84"/>
      <c r="D24" s="84" t="s">
        <v>263</v>
      </c>
      <c r="E24" s="85">
        <v>45667</v>
      </c>
      <c r="F24" s="86" t="s">
        <v>264</v>
      </c>
      <c r="G24" s="87" t="s">
        <v>265</v>
      </c>
      <c r="H24" s="84">
        <f>2*750</f>
        <v>1500</v>
      </c>
      <c r="I24" s="84">
        <f>24*200</f>
        <v>4800</v>
      </c>
      <c r="J24" s="88">
        <f>K24*L24*M24/1000000*200</f>
        <v>8.16</v>
      </c>
      <c r="K24" s="84">
        <v>40</v>
      </c>
      <c r="L24" s="84">
        <v>34</v>
      </c>
      <c r="M24" s="84">
        <v>30</v>
      </c>
      <c r="N24" s="70">
        <v>45673</v>
      </c>
      <c r="O24" s="70">
        <v>45715</v>
      </c>
      <c r="P24" s="38" t="s">
        <v>266</v>
      </c>
    </row>
    <row r="25" spans="2:16" ht="21">
      <c r="B25" s="111" t="s">
        <v>220</v>
      </c>
      <c r="C25" s="111"/>
      <c r="D25" s="111"/>
      <c r="E25" s="111"/>
      <c r="F25" s="89" t="s">
        <v>267</v>
      </c>
      <c r="G25" s="90"/>
      <c r="H25" s="91"/>
      <c r="I25" s="92">
        <f>SUM(I24:I24)</f>
        <v>4800</v>
      </c>
      <c r="J25" s="93">
        <f>SUM(J24:J24)</f>
        <v>8.16</v>
      </c>
      <c r="K25" s="91"/>
      <c r="L25" s="91"/>
      <c r="M25" s="91"/>
      <c r="N25" s="74"/>
      <c r="O25" s="74"/>
      <c r="P25" s="74"/>
    </row>
    <row r="26" spans="2:16" ht="39.6">
      <c r="B26" s="38" t="s">
        <v>262</v>
      </c>
      <c r="C26" s="38"/>
      <c r="D26" s="38" t="s">
        <v>263</v>
      </c>
      <c r="E26" s="29">
        <v>45667</v>
      </c>
      <c r="F26" s="68" t="s">
        <v>268</v>
      </c>
      <c r="G26" s="39" t="s">
        <v>265</v>
      </c>
      <c r="H26" s="38">
        <f>2*750</f>
        <v>1500</v>
      </c>
      <c r="I26" s="38">
        <f>24*150</f>
        <v>3600</v>
      </c>
      <c r="J26" s="69">
        <f>K26*L26*M26/1000000*150</f>
        <v>6.12</v>
      </c>
      <c r="K26" s="38">
        <v>40</v>
      </c>
      <c r="L26" s="38">
        <v>34</v>
      </c>
      <c r="M26" s="38">
        <v>30</v>
      </c>
      <c r="N26" s="70">
        <v>45673</v>
      </c>
      <c r="O26" s="70">
        <v>45715</v>
      </c>
      <c r="P26" s="38" t="s">
        <v>269</v>
      </c>
    </row>
    <row r="27" spans="2:16" ht="21">
      <c r="B27" s="111" t="s">
        <v>220</v>
      </c>
      <c r="C27" s="111"/>
      <c r="D27" s="111"/>
      <c r="E27" s="111"/>
      <c r="F27" s="71" t="s">
        <v>239</v>
      </c>
      <c r="G27" s="83"/>
      <c r="H27" s="72"/>
      <c r="I27" s="72">
        <f>SUM(I26:I26)</f>
        <v>3600</v>
      </c>
      <c r="J27" s="73">
        <f>SUM(J26:J26)</f>
        <v>6.12</v>
      </c>
      <c r="K27" s="72"/>
      <c r="L27" s="72"/>
      <c r="M27" s="72"/>
      <c r="N27" s="74"/>
      <c r="O27" s="74"/>
      <c r="P27" s="74"/>
    </row>
    <row r="28" spans="2:16" ht="39.6">
      <c r="B28" s="38" t="s">
        <v>262</v>
      </c>
      <c r="C28" s="38"/>
      <c r="D28" s="38" t="s">
        <v>263</v>
      </c>
      <c r="E28" s="29">
        <v>45667</v>
      </c>
      <c r="F28" s="68" t="s">
        <v>270</v>
      </c>
      <c r="G28" s="39" t="s">
        <v>265</v>
      </c>
      <c r="H28" s="38">
        <f>2*750</f>
        <v>1500</v>
      </c>
      <c r="I28" s="38">
        <f>24*200</f>
        <v>4800</v>
      </c>
      <c r="J28" s="69">
        <f>K28*L28*M28/1000000*200</f>
        <v>8.16</v>
      </c>
      <c r="K28" s="38">
        <v>40</v>
      </c>
      <c r="L28" s="38">
        <v>34</v>
      </c>
      <c r="M28" s="38">
        <v>30</v>
      </c>
      <c r="N28" s="70">
        <v>45671</v>
      </c>
      <c r="O28" s="70">
        <v>45714</v>
      </c>
      <c r="P28" s="38" t="s">
        <v>271</v>
      </c>
    </row>
    <row r="29" spans="2:16" ht="21">
      <c r="B29" s="111" t="s">
        <v>220</v>
      </c>
      <c r="C29" s="111"/>
      <c r="D29" s="111"/>
      <c r="E29" s="111"/>
      <c r="F29" s="71" t="s">
        <v>267</v>
      </c>
      <c r="G29" s="83"/>
      <c r="H29" s="72"/>
      <c r="I29" s="81">
        <f>SUM(I28:I28)</f>
        <v>4800</v>
      </c>
      <c r="J29" s="73">
        <f>SUM(J28:J28)</f>
        <v>8.16</v>
      </c>
      <c r="K29" s="72"/>
      <c r="L29" s="72"/>
      <c r="M29" s="72"/>
      <c r="N29" s="74"/>
      <c r="O29" s="74"/>
      <c r="P29" s="74"/>
    </row>
    <row r="30" spans="2:16" ht="39.6">
      <c r="B30" s="84" t="s">
        <v>262</v>
      </c>
      <c r="C30" s="84"/>
      <c r="D30" s="84" t="s">
        <v>263</v>
      </c>
      <c r="E30" s="85">
        <v>45667</v>
      </c>
      <c r="F30" s="86" t="s">
        <v>264</v>
      </c>
      <c r="G30" s="87" t="s">
        <v>265</v>
      </c>
      <c r="H30" s="84">
        <f>2*750</f>
        <v>1500</v>
      </c>
      <c r="I30" s="84">
        <f>24*200</f>
        <v>4800</v>
      </c>
      <c r="J30" s="88">
        <f>K30*L30*M30/1000000*200</f>
        <v>8.16</v>
      </c>
      <c r="K30" s="84">
        <v>40</v>
      </c>
      <c r="L30" s="84">
        <v>34</v>
      </c>
      <c r="M30" s="84">
        <v>30</v>
      </c>
      <c r="N30" s="70">
        <v>45673</v>
      </c>
      <c r="O30" s="70">
        <v>45715</v>
      </c>
      <c r="P30" s="38" t="s">
        <v>266</v>
      </c>
    </row>
    <row r="31" spans="2:16" ht="21">
      <c r="B31" s="111" t="s">
        <v>220</v>
      </c>
      <c r="C31" s="111"/>
      <c r="D31" s="111"/>
      <c r="E31" s="111"/>
      <c r="F31" s="89" t="s">
        <v>267</v>
      </c>
      <c r="G31" s="90"/>
      <c r="H31" s="91"/>
      <c r="I31" s="92">
        <f>SUM(I30:I30)</f>
        <v>4800</v>
      </c>
      <c r="J31" s="93">
        <f>SUM(J30:J30)</f>
        <v>8.16</v>
      </c>
      <c r="K31" s="91"/>
      <c r="L31" s="91"/>
      <c r="M31" s="91"/>
      <c r="N31" s="74"/>
      <c r="O31" s="74"/>
      <c r="P31" s="74"/>
    </row>
    <row r="32" spans="2:16" ht="39.6">
      <c r="B32" s="38" t="s">
        <v>262</v>
      </c>
      <c r="C32" s="38"/>
      <c r="D32" s="38" t="s">
        <v>263</v>
      </c>
      <c r="E32" s="29">
        <v>45667</v>
      </c>
      <c r="F32" s="68" t="s">
        <v>268</v>
      </c>
      <c r="G32" s="39" t="s">
        <v>265</v>
      </c>
      <c r="H32" s="38">
        <f>2*750</f>
        <v>1500</v>
      </c>
      <c r="I32" s="38">
        <f>24*150</f>
        <v>3600</v>
      </c>
      <c r="J32" s="69">
        <f>K32*L32*M32/1000000*150</f>
        <v>6.12</v>
      </c>
      <c r="K32" s="38">
        <v>40</v>
      </c>
      <c r="L32" s="38">
        <v>34</v>
      </c>
      <c r="M32" s="38">
        <v>30</v>
      </c>
      <c r="N32" s="70">
        <v>45673</v>
      </c>
      <c r="O32" s="70">
        <v>45715</v>
      </c>
      <c r="P32" s="38" t="s">
        <v>269</v>
      </c>
    </row>
    <row r="33" spans="2:16" ht="21">
      <c r="B33" s="111" t="s">
        <v>220</v>
      </c>
      <c r="C33" s="111"/>
      <c r="D33" s="111"/>
      <c r="E33" s="111"/>
      <c r="F33" s="71" t="s">
        <v>239</v>
      </c>
      <c r="G33" s="83"/>
      <c r="H33" s="72"/>
      <c r="I33" s="72">
        <f>SUM(I32:I32)</f>
        <v>3600</v>
      </c>
      <c r="J33" s="73">
        <f>SUM(J32:J32)</f>
        <v>6.12</v>
      </c>
      <c r="K33" s="72"/>
      <c r="L33" s="72"/>
      <c r="M33" s="72"/>
      <c r="N33" s="74"/>
      <c r="O33" s="74"/>
      <c r="P33" s="74"/>
    </row>
    <row r="34" spans="2:16" ht="39.6">
      <c r="B34" s="38" t="s">
        <v>262</v>
      </c>
      <c r="C34" s="38"/>
      <c r="D34" s="38" t="s">
        <v>263</v>
      </c>
      <c r="E34" s="29">
        <v>45667</v>
      </c>
      <c r="F34" s="68" t="s">
        <v>272</v>
      </c>
      <c r="G34" s="39" t="s">
        <v>265</v>
      </c>
      <c r="H34" s="38">
        <f>2*750</f>
        <v>1500</v>
      </c>
      <c r="I34" s="38">
        <f>24*200</f>
        <v>4800</v>
      </c>
      <c r="J34" s="69">
        <f>K34*L34*M34/1000000*200</f>
        <v>8.16</v>
      </c>
      <c r="K34" s="38">
        <v>40</v>
      </c>
      <c r="L34" s="38">
        <v>34</v>
      </c>
      <c r="M34" s="38">
        <v>30</v>
      </c>
      <c r="N34" s="70">
        <v>45675</v>
      </c>
      <c r="O34" s="70"/>
      <c r="P34" s="38" t="s">
        <v>273</v>
      </c>
    </row>
    <row r="35" spans="2:16" ht="21">
      <c r="B35" s="111" t="s">
        <v>220</v>
      </c>
      <c r="C35" s="111"/>
      <c r="D35" s="111"/>
      <c r="E35" s="111"/>
      <c r="F35" s="71" t="s">
        <v>267</v>
      </c>
      <c r="G35" s="83"/>
      <c r="H35" s="72"/>
      <c r="I35" s="81">
        <f>SUM(I34:I34)</f>
        <v>4800</v>
      </c>
      <c r="J35" s="73">
        <f>SUM(J34:J34)</f>
        <v>8.16</v>
      </c>
      <c r="K35" s="72"/>
      <c r="L35" s="72"/>
      <c r="M35" s="72"/>
      <c r="N35" s="74"/>
      <c r="O35" s="74"/>
      <c r="P35" s="74"/>
    </row>
    <row r="36" spans="2:16" ht="19.8">
      <c r="B36" s="38" t="s">
        <v>262</v>
      </c>
      <c r="C36" s="38"/>
      <c r="D36" s="38" t="s">
        <v>263</v>
      </c>
      <c r="E36" s="29">
        <v>45667</v>
      </c>
      <c r="F36" s="68" t="s">
        <v>274</v>
      </c>
      <c r="G36" s="39" t="s">
        <v>265</v>
      </c>
      <c r="H36" s="38">
        <v>1500</v>
      </c>
      <c r="I36" s="38">
        <v>18000</v>
      </c>
      <c r="J36" s="69">
        <v>30.6</v>
      </c>
      <c r="K36" s="38">
        <v>40</v>
      </c>
      <c r="L36" s="38">
        <v>34</v>
      </c>
      <c r="M36" s="38">
        <v>30</v>
      </c>
      <c r="N36" s="38" t="s">
        <v>275</v>
      </c>
      <c r="O36" s="38" t="s">
        <v>275</v>
      </c>
      <c r="P36" s="38"/>
    </row>
    <row r="37" spans="2:16" ht="21">
      <c r="B37" s="111" t="s">
        <v>220</v>
      </c>
      <c r="C37" s="111"/>
      <c r="D37" s="111"/>
      <c r="E37" s="111"/>
      <c r="F37" s="71" t="s">
        <v>276</v>
      </c>
      <c r="G37" s="83"/>
      <c r="H37" s="72"/>
      <c r="I37" s="81">
        <v>18000</v>
      </c>
      <c r="J37" s="73">
        <v>30.6</v>
      </c>
      <c r="K37" s="72"/>
      <c r="L37" s="72"/>
      <c r="M37" s="72"/>
      <c r="N37" s="74"/>
      <c r="O37" s="74"/>
      <c r="P37" s="74"/>
    </row>
    <row r="38" spans="2:16" ht="19.8">
      <c r="B38" s="114" t="s">
        <v>277</v>
      </c>
      <c r="C38" s="117" t="s">
        <v>278</v>
      </c>
      <c r="D38" s="114" t="s">
        <v>279</v>
      </c>
      <c r="E38" s="120">
        <v>45668</v>
      </c>
      <c r="F38" s="75" t="s">
        <v>280</v>
      </c>
      <c r="G38" s="117" t="s">
        <v>281</v>
      </c>
      <c r="H38" s="76">
        <v>385</v>
      </c>
      <c r="I38" s="114">
        <v>1451</v>
      </c>
      <c r="J38" s="77">
        <v>3.5475000000000003</v>
      </c>
      <c r="K38" s="76">
        <v>86</v>
      </c>
      <c r="L38" s="76">
        <v>25</v>
      </c>
      <c r="M38" s="76">
        <v>30</v>
      </c>
      <c r="N38" s="123">
        <v>45671</v>
      </c>
      <c r="O38" s="123">
        <v>45714</v>
      </c>
      <c r="P38" s="114" t="s">
        <v>282</v>
      </c>
    </row>
    <row r="39" spans="2:16" ht="19.8">
      <c r="B39" s="115"/>
      <c r="C39" s="118"/>
      <c r="D39" s="115"/>
      <c r="E39" s="121"/>
      <c r="F39" s="75" t="s">
        <v>283</v>
      </c>
      <c r="G39" s="119"/>
      <c r="H39" s="76">
        <v>36</v>
      </c>
      <c r="I39" s="115"/>
      <c r="J39" s="77">
        <v>0.29759999999999998</v>
      </c>
      <c r="K39" s="76">
        <v>62</v>
      </c>
      <c r="L39" s="76">
        <v>40</v>
      </c>
      <c r="M39" s="76">
        <v>20</v>
      </c>
      <c r="N39" s="115"/>
      <c r="O39" s="115"/>
      <c r="P39" s="115"/>
    </row>
    <row r="40" spans="2:16" ht="19.8">
      <c r="B40" s="115"/>
      <c r="C40" s="118"/>
      <c r="D40" s="115"/>
      <c r="E40" s="121"/>
      <c r="F40" s="75" t="s">
        <v>284</v>
      </c>
      <c r="G40" s="52" t="s">
        <v>285</v>
      </c>
      <c r="H40" s="76">
        <v>26</v>
      </c>
      <c r="I40" s="115"/>
      <c r="J40" s="77">
        <v>9.2663999999999996E-2</v>
      </c>
      <c r="K40" s="76">
        <v>54</v>
      </c>
      <c r="L40" s="76">
        <v>52</v>
      </c>
      <c r="M40" s="76">
        <v>33</v>
      </c>
      <c r="N40" s="115"/>
      <c r="O40" s="115"/>
      <c r="P40" s="115"/>
    </row>
    <row r="41" spans="2:16" ht="19.8">
      <c r="B41" s="115"/>
      <c r="C41" s="118"/>
      <c r="D41" s="115"/>
      <c r="E41" s="121"/>
      <c r="F41" s="75" t="s">
        <v>286</v>
      </c>
      <c r="G41" s="52" t="s">
        <v>287</v>
      </c>
      <c r="H41" s="76">
        <v>121</v>
      </c>
      <c r="I41" s="115"/>
      <c r="J41" s="77">
        <v>3.456E-2</v>
      </c>
      <c r="K41" s="76">
        <v>30</v>
      </c>
      <c r="L41" s="76">
        <v>48</v>
      </c>
      <c r="M41" s="76">
        <v>24</v>
      </c>
      <c r="N41" s="115"/>
      <c r="O41" s="115"/>
      <c r="P41" s="115"/>
    </row>
    <row r="42" spans="2:16" ht="34.799999999999997">
      <c r="B42" s="115"/>
      <c r="C42" s="118"/>
      <c r="D42" s="115"/>
      <c r="E42" s="121"/>
      <c r="F42" s="75" t="s">
        <v>288</v>
      </c>
      <c r="G42" s="52" t="s">
        <v>281</v>
      </c>
      <c r="H42" s="76">
        <v>24</v>
      </c>
      <c r="I42" s="115"/>
      <c r="J42" s="77">
        <v>7.4880000000000002E-2</v>
      </c>
      <c r="K42" s="76">
        <v>32</v>
      </c>
      <c r="L42" s="76">
        <v>39</v>
      </c>
      <c r="M42" s="76">
        <v>15</v>
      </c>
      <c r="N42" s="115"/>
      <c r="O42" s="115"/>
      <c r="P42" s="115"/>
    </row>
    <row r="43" spans="2:16" ht="19.8">
      <c r="B43" s="116"/>
      <c r="C43" s="119"/>
      <c r="D43" s="116"/>
      <c r="E43" s="122"/>
      <c r="F43" s="75" t="s">
        <v>289</v>
      </c>
      <c r="G43" s="52" t="s">
        <v>285</v>
      </c>
      <c r="H43" s="76">
        <v>150</v>
      </c>
      <c r="I43" s="116"/>
      <c r="J43" s="77">
        <v>1.512</v>
      </c>
      <c r="K43" s="76">
        <v>56</v>
      </c>
      <c r="L43" s="76">
        <v>36</v>
      </c>
      <c r="M43" s="76">
        <v>30</v>
      </c>
      <c r="N43" s="116"/>
      <c r="O43" s="116"/>
      <c r="P43" s="116"/>
    </row>
    <row r="44" spans="2:16" ht="21">
      <c r="B44" s="111" t="s">
        <v>220</v>
      </c>
      <c r="C44" s="111"/>
      <c r="D44" s="111"/>
      <c r="E44" s="111"/>
      <c r="F44" s="71" t="s">
        <v>290</v>
      </c>
      <c r="G44" s="72"/>
      <c r="H44" s="72"/>
      <c r="I44" s="94">
        <v>1451</v>
      </c>
      <c r="J44" s="73">
        <v>5.5592040000000011</v>
      </c>
      <c r="K44" s="72"/>
      <c r="L44" s="72"/>
      <c r="M44" s="72"/>
      <c r="N44" s="78"/>
      <c r="O44" s="78"/>
      <c r="P44" s="79"/>
    </row>
    <row r="45" spans="2:16" ht="19.8">
      <c r="B45" s="114" t="s">
        <v>291</v>
      </c>
      <c r="C45" s="117" t="s">
        <v>292</v>
      </c>
      <c r="D45" s="114" t="s">
        <v>293</v>
      </c>
      <c r="E45" s="120">
        <v>45668</v>
      </c>
      <c r="F45" s="75" t="s">
        <v>294</v>
      </c>
      <c r="G45" s="117" t="s">
        <v>295</v>
      </c>
      <c r="H45" s="76">
        <v>300</v>
      </c>
      <c r="I45" s="114">
        <v>680</v>
      </c>
      <c r="J45" s="77">
        <v>0.23760000000000003</v>
      </c>
      <c r="K45" s="76">
        <v>50</v>
      </c>
      <c r="L45" s="76">
        <v>33</v>
      </c>
      <c r="M45" s="76">
        <v>24</v>
      </c>
      <c r="N45" s="123">
        <v>45671</v>
      </c>
      <c r="O45" s="123">
        <v>45714</v>
      </c>
      <c r="P45" s="114" t="s">
        <v>296</v>
      </c>
    </row>
    <row r="46" spans="2:16" ht="19.8">
      <c r="B46" s="115"/>
      <c r="C46" s="118"/>
      <c r="D46" s="115"/>
      <c r="E46" s="121"/>
      <c r="F46" s="75" t="s">
        <v>297</v>
      </c>
      <c r="G46" s="115"/>
      <c r="H46" s="76">
        <v>80</v>
      </c>
      <c r="I46" s="115"/>
      <c r="J46" s="77">
        <v>0.189</v>
      </c>
      <c r="K46" s="76">
        <v>70</v>
      </c>
      <c r="L46" s="76">
        <v>45</v>
      </c>
      <c r="M46" s="76">
        <v>30</v>
      </c>
      <c r="N46" s="115"/>
      <c r="O46" s="115"/>
      <c r="P46" s="115"/>
    </row>
    <row r="47" spans="2:16" ht="19.8">
      <c r="B47" s="116"/>
      <c r="C47" s="119"/>
      <c r="D47" s="116"/>
      <c r="E47" s="122"/>
      <c r="F47" s="75" t="s">
        <v>298</v>
      </c>
      <c r="G47" s="116"/>
      <c r="H47" s="76">
        <v>5100</v>
      </c>
      <c r="I47" s="116"/>
      <c r="J47" s="77">
        <v>2.7820800000000001</v>
      </c>
      <c r="K47" s="76">
        <v>46</v>
      </c>
      <c r="L47" s="76">
        <v>40</v>
      </c>
      <c r="M47" s="76">
        <v>28</v>
      </c>
      <c r="N47" s="116"/>
      <c r="O47" s="116"/>
      <c r="P47" s="116"/>
    </row>
    <row r="48" spans="2:16" ht="21">
      <c r="B48" s="111" t="s">
        <v>220</v>
      </c>
      <c r="C48" s="111"/>
      <c r="D48" s="111"/>
      <c r="E48" s="111"/>
      <c r="F48" s="71" t="s">
        <v>284</v>
      </c>
      <c r="G48" s="72"/>
      <c r="H48" s="72"/>
      <c r="I48" s="72">
        <v>680</v>
      </c>
      <c r="J48" s="73">
        <v>3.2086800000000002</v>
      </c>
      <c r="K48" s="72"/>
      <c r="L48" s="72"/>
      <c r="M48" s="72"/>
      <c r="N48" s="79"/>
      <c r="O48" s="79"/>
      <c r="P48" s="79"/>
    </row>
    <row r="49" spans="2:16" ht="19.8">
      <c r="B49" s="76" t="s">
        <v>148</v>
      </c>
      <c r="C49" s="52" t="s">
        <v>299</v>
      </c>
      <c r="D49" s="76" t="s">
        <v>150</v>
      </c>
      <c r="E49" s="82">
        <v>45671</v>
      </c>
      <c r="F49" s="75" t="s">
        <v>151</v>
      </c>
      <c r="G49" s="52" t="s">
        <v>152</v>
      </c>
      <c r="H49" s="76">
        <v>12585</v>
      </c>
      <c r="I49" s="76">
        <v>1050</v>
      </c>
      <c r="J49" s="77">
        <v>3.2826749999999998</v>
      </c>
      <c r="K49" s="76">
        <v>33</v>
      </c>
      <c r="L49" s="76">
        <v>25</v>
      </c>
      <c r="M49" s="76">
        <v>173</v>
      </c>
      <c r="N49" s="76" t="s">
        <v>153</v>
      </c>
      <c r="O49" s="76" t="s">
        <v>153</v>
      </c>
      <c r="P49" s="76"/>
    </row>
    <row r="50" spans="2:16" ht="21">
      <c r="B50" s="111" t="s">
        <v>220</v>
      </c>
      <c r="C50" s="111"/>
      <c r="D50" s="111"/>
      <c r="E50" s="111"/>
      <c r="F50" s="71" t="s">
        <v>300</v>
      </c>
      <c r="G50" s="81"/>
      <c r="H50" s="72"/>
      <c r="I50" s="81">
        <v>1050</v>
      </c>
      <c r="J50" s="73">
        <v>3.2826749999999998</v>
      </c>
      <c r="K50" s="72"/>
      <c r="L50" s="72"/>
      <c r="M50" s="72"/>
      <c r="N50" s="79"/>
      <c r="O50" s="79"/>
      <c r="P50" s="79"/>
    </row>
    <row r="51" spans="2:16" ht="19.8">
      <c r="B51" s="124" t="s">
        <v>301</v>
      </c>
      <c r="C51" s="38"/>
      <c r="D51" s="124" t="s">
        <v>263</v>
      </c>
      <c r="E51" s="126">
        <v>45671</v>
      </c>
      <c r="F51" s="68" t="s">
        <v>302</v>
      </c>
      <c r="G51" s="124" t="s">
        <v>265</v>
      </c>
      <c r="H51" s="38"/>
      <c r="I51" s="124"/>
      <c r="J51" s="69">
        <v>7.7367000000000008</v>
      </c>
      <c r="K51" s="38">
        <v>34</v>
      </c>
      <c r="L51" s="38">
        <v>41</v>
      </c>
      <c r="M51" s="38">
        <v>30</v>
      </c>
      <c r="N51" s="38" t="s">
        <v>275</v>
      </c>
      <c r="O51" s="38" t="s">
        <v>275</v>
      </c>
      <c r="P51" s="38"/>
    </row>
    <row r="52" spans="2:16" ht="19.8">
      <c r="B52" s="125"/>
      <c r="C52" s="38"/>
      <c r="D52" s="125"/>
      <c r="E52" s="127"/>
      <c r="F52" s="68" t="s">
        <v>303</v>
      </c>
      <c r="G52" s="125"/>
      <c r="H52" s="38"/>
      <c r="I52" s="125"/>
      <c r="J52" s="69">
        <v>0.67200000000000004</v>
      </c>
      <c r="K52" s="38">
        <v>64</v>
      </c>
      <c r="L52" s="38">
        <v>105</v>
      </c>
      <c r="M52" s="38">
        <v>100</v>
      </c>
      <c r="N52" s="38"/>
      <c r="O52" s="38"/>
      <c r="P52" s="38"/>
    </row>
    <row r="53" spans="2:16" ht="21">
      <c r="B53" s="111" t="s">
        <v>220</v>
      </c>
      <c r="C53" s="111"/>
      <c r="D53" s="111"/>
      <c r="E53" s="111"/>
      <c r="F53" s="71" t="s">
        <v>303</v>
      </c>
      <c r="G53" s="72"/>
      <c r="H53" s="72"/>
      <c r="I53" s="72">
        <v>0</v>
      </c>
      <c r="J53" s="73">
        <v>8.4087000000000014</v>
      </c>
      <c r="K53" s="72"/>
      <c r="L53" s="72"/>
      <c r="M53" s="72"/>
      <c r="N53" s="74"/>
      <c r="O53" s="74"/>
      <c r="P53" s="74"/>
    </row>
    <row r="54" spans="2:16" ht="34.799999999999997">
      <c r="B54" s="96" t="s">
        <v>304</v>
      </c>
      <c r="C54" s="38" t="s">
        <v>305</v>
      </c>
      <c r="D54" s="38" t="s">
        <v>306</v>
      </c>
      <c r="E54" s="29">
        <v>45674</v>
      </c>
      <c r="F54" s="68" t="s">
        <v>225</v>
      </c>
      <c r="G54" s="39" t="s">
        <v>307</v>
      </c>
      <c r="H54" s="38">
        <v>6</v>
      </c>
      <c r="I54" s="38">
        <v>760</v>
      </c>
      <c r="J54" s="69">
        <v>0.31750400000000001</v>
      </c>
      <c r="K54" s="38">
        <v>88</v>
      </c>
      <c r="L54" s="38">
        <v>88</v>
      </c>
      <c r="M54" s="38">
        <v>41</v>
      </c>
      <c r="N54" s="38"/>
      <c r="O54" s="38"/>
      <c r="P54" s="38"/>
    </row>
    <row r="55" spans="2:16" ht="21">
      <c r="B55" s="111" t="s">
        <v>220</v>
      </c>
      <c r="C55" s="111"/>
      <c r="D55" s="111"/>
      <c r="E55" s="111"/>
      <c r="F55" s="71" t="s">
        <v>225</v>
      </c>
      <c r="G55" s="97"/>
      <c r="H55" s="72"/>
      <c r="I55" s="81">
        <v>760</v>
      </c>
      <c r="J55" s="73">
        <v>0.31750400000000001</v>
      </c>
      <c r="K55" s="72"/>
      <c r="L55" s="72"/>
      <c r="M55" s="72"/>
      <c r="N55" s="74"/>
      <c r="O55" s="74"/>
      <c r="P55" s="74"/>
    </row>
    <row r="56" spans="2:16" ht="52.2">
      <c r="B56" s="76" t="s">
        <v>308</v>
      </c>
      <c r="C56" s="98" t="s">
        <v>309</v>
      </c>
      <c r="D56" s="76" t="s">
        <v>310</v>
      </c>
      <c r="E56" s="82">
        <v>45675</v>
      </c>
      <c r="F56" s="75" t="s">
        <v>225</v>
      </c>
      <c r="G56" s="52" t="s">
        <v>311</v>
      </c>
      <c r="H56" s="76">
        <v>1</v>
      </c>
      <c r="I56" s="76">
        <v>150</v>
      </c>
      <c r="J56" s="77">
        <f>K56*L56*M56/1000000</f>
        <v>1.1894400000000001</v>
      </c>
      <c r="K56" s="76">
        <v>72</v>
      </c>
      <c r="L56" s="76">
        <v>118</v>
      </c>
      <c r="M56" s="76">
        <v>140</v>
      </c>
      <c r="N56" s="76" t="s">
        <v>153</v>
      </c>
      <c r="O56" s="76" t="s">
        <v>153</v>
      </c>
      <c r="P56" s="76"/>
    </row>
    <row r="57" spans="2:16" ht="21">
      <c r="B57" s="111" t="s">
        <v>220</v>
      </c>
      <c r="C57" s="111"/>
      <c r="D57" s="111"/>
      <c r="E57" s="111"/>
      <c r="F57" s="71" t="s">
        <v>225</v>
      </c>
      <c r="G57" s="72"/>
      <c r="H57" s="72"/>
      <c r="I57" s="72">
        <f>SUM(I56:I56)</f>
        <v>150</v>
      </c>
      <c r="J57" s="73">
        <f>SUM(J56:J56)</f>
        <v>1.1894400000000001</v>
      </c>
      <c r="K57" s="72"/>
      <c r="L57" s="72"/>
      <c r="M57" s="72"/>
      <c r="N57" s="79"/>
      <c r="O57" s="79"/>
      <c r="P57" s="79"/>
    </row>
    <row r="58" spans="2:16" ht="19.8">
      <c r="B58" s="124" t="s">
        <v>312</v>
      </c>
      <c r="C58" s="124" t="s">
        <v>313</v>
      </c>
      <c r="D58" s="124" t="s">
        <v>217</v>
      </c>
      <c r="E58" s="126">
        <v>45676</v>
      </c>
      <c r="F58" s="68" t="s">
        <v>314</v>
      </c>
      <c r="G58" s="124" t="s">
        <v>237</v>
      </c>
      <c r="H58" s="38">
        <f>35*28</f>
        <v>980</v>
      </c>
      <c r="I58" s="124">
        <f>25*52</f>
        <v>1300</v>
      </c>
      <c r="J58" s="69">
        <f>K58*L58*M58/1000000*28</f>
        <v>4.4806159999999995</v>
      </c>
      <c r="K58" s="38">
        <v>89</v>
      </c>
      <c r="L58" s="38">
        <v>62</v>
      </c>
      <c r="M58" s="38">
        <v>29</v>
      </c>
      <c r="N58" s="128" t="s">
        <v>244</v>
      </c>
      <c r="O58" s="128" t="s">
        <v>244</v>
      </c>
      <c r="P58" s="95" t="s">
        <v>26</v>
      </c>
    </row>
    <row r="59" spans="2:16" ht="19.8">
      <c r="B59" s="125"/>
      <c r="C59" s="125"/>
      <c r="D59" s="125"/>
      <c r="E59" s="127"/>
      <c r="F59" s="68" t="s">
        <v>315</v>
      </c>
      <c r="G59" s="125"/>
      <c r="H59" s="38">
        <f>35*24</f>
        <v>840</v>
      </c>
      <c r="I59" s="125"/>
      <c r="J59" s="69">
        <f>K59*L59*M59/1000000*24</f>
        <v>2.3353920000000001</v>
      </c>
      <c r="K59" s="38">
        <v>53</v>
      </c>
      <c r="L59" s="38">
        <v>51</v>
      </c>
      <c r="M59" s="38">
        <v>36</v>
      </c>
      <c r="N59" s="125"/>
      <c r="O59" s="125"/>
      <c r="P59" s="96"/>
    </row>
    <row r="60" spans="2:16" ht="21">
      <c r="B60" s="111" t="s">
        <v>220</v>
      </c>
      <c r="C60" s="111"/>
      <c r="D60" s="111"/>
      <c r="E60" s="111"/>
      <c r="F60" s="71" t="s">
        <v>316</v>
      </c>
      <c r="G60" s="99"/>
      <c r="H60" s="72"/>
      <c r="I60" s="94">
        <f>SUM(I58:I59)</f>
        <v>1300</v>
      </c>
      <c r="J60" s="73">
        <f>SUM(J58:J59)</f>
        <v>6.8160080000000001</v>
      </c>
      <c r="K60" s="72"/>
      <c r="L60" s="72"/>
      <c r="M60" s="72"/>
      <c r="N60" s="74"/>
      <c r="O60" s="74"/>
      <c r="P60" s="74"/>
    </row>
    <row r="61" spans="2:16" ht="19.8">
      <c r="B61" s="124" t="s">
        <v>317</v>
      </c>
      <c r="C61" s="124"/>
      <c r="D61" s="124" t="s">
        <v>217</v>
      </c>
      <c r="E61" s="126">
        <v>45677</v>
      </c>
      <c r="F61" s="68" t="s">
        <v>318</v>
      </c>
      <c r="G61" s="124" t="s">
        <v>237</v>
      </c>
      <c r="H61" s="38">
        <f>50*20+60*32+40</f>
        <v>2960</v>
      </c>
      <c r="I61" s="124">
        <f>25*339</f>
        <v>8475</v>
      </c>
      <c r="J61" s="69">
        <f>K61*L61*M61/1000000*53</f>
        <v>6.3599999999999994</v>
      </c>
      <c r="K61" s="38">
        <v>50</v>
      </c>
      <c r="L61" s="38">
        <v>60</v>
      </c>
      <c r="M61" s="38">
        <v>40</v>
      </c>
      <c r="N61" s="124" t="s">
        <v>244</v>
      </c>
      <c r="O61" s="124" t="s">
        <v>244</v>
      </c>
      <c r="P61" s="38" t="s">
        <v>26</v>
      </c>
    </row>
    <row r="62" spans="2:16" ht="19.8">
      <c r="B62" s="129"/>
      <c r="C62" s="129"/>
      <c r="D62" s="129"/>
      <c r="E62" s="130"/>
      <c r="F62" s="68" t="s">
        <v>319</v>
      </c>
      <c r="G62" s="129"/>
      <c r="H62" s="38">
        <f>40*16</f>
        <v>640</v>
      </c>
      <c r="I62" s="129"/>
      <c r="J62" s="69">
        <f>K62*L62*M62/1000000*16</f>
        <v>1.66656</v>
      </c>
      <c r="K62" s="38">
        <v>62</v>
      </c>
      <c r="L62" s="38">
        <v>60</v>
      </c>
      <c r="M62" s="38">
        <v>28</v>
      </c>
      <c r="N62" s="129"/>
      <c r="O62" s="129"/>
      <c r="P62" s="38" t="s">
        <v>26</v>
      </c>
    </row>
    <row r="63" spans="2:16" ht="19.8">
      <c r="B63" s="125"/>
      <c r="C63" s="125"/>
      <c r="D63" s="125"/>
      <c r="E63" s="127"/>
      <c r="F63" s="68" t="s">
        <v>320</v>
      </c>
      <c r="G63" s="125"/>
      <c r="H63" s="38">
        <f>40*270</f>
        <v>10800</v>
      </c>
      <c r="I63" s="125"/>
      <c r="J63" s="69">
        <f>K63*L63*M63/1000000*270</f>
        <v>32.129999999999995</v>
      </c>
      <c r="K63" s="38">
        <v>50</v>
      </c>
      <c r="L63" s="38">
        <v>34</v>
      </c>
      <c r="M63" s="38">
        <v>70</v>
      </c>
      <c r="N63" s="125"/>
      <c r="O63" s="125"/>
      <c r="P63" s="38" t="s">
        <v>26</v>
      </c>
    </row>
    <row r="64" spans="2:16" ht="21">
      <c r="B64" s="111" t="s">
        <v>220</v>
      </c>
      <c r="C64" s="111"/>
      <c r="D64" s="111"/>
      <c r="E64" s="111"/>
      <c r="F64" s="71" t="s">
        <v>321</v>
      </c>
      <c r="G64" s="72"/>
      <c r="H64" s="72"/>
      <c r="I64" s="72">
        <f>SUM(I61:I63)</f>
        <v>8475</v>
      </c>
      <c r="J64" s="73">
        <f>SUM(J61:J63)</f>
        <v>40.156559999999999</v>
      </c>
      <c r="K64" s="72"/>
      <c r="L64" s="72"/>
      <c r="M64" s="72"/>
      <c r="N64" s="74"/>
      <c r="O64" s="74"/>
      <c r="P64" s="74"/>
    </row>
    <row r="65" spans="2:16" ht="19.8">
      <c r="B65" s="124" t="s">
        <v>322</v>
      </c>
      <c r="C65" s="131" t="s">
        <v>323</v>
      </c>
      <c r="D65" s="124" t="s">
        <v>324</v>
      </c>
      <c r="E65" s="126">
        <v>45678</v>
      </c>
      <c r="F65" s="68" t="s">
        <v>225</v>
      </c>
      <c r="G65" s="124" t="s">
        <v>325</v>
      </c>
      <c r="H65" s="38">
        <v>1</v>
      </c>
      <c r="I65" s="124">
        <v>37</v>
      </c>
      <c r="J65" s="69">
        <f t="shared" ref="J65:J71" si="0">K65*L65*M65/1000000</f>
        <v>8.9599999999999999E-2</v>
      </c>
      <c r="K65" s="38">
        <v>70</v>
      </c>
      <c r="L65" s="38">
        <v>32</v>
      </c>
      <c r="M65" s="38">
        <v>40</v>
      </c>
      <c r="N65" s="38"/>
      <c r="O65" s="38"/>
      <c r="P65" s="38"/>
    </row>
    <row r="66" spans="2:16" ht="19.8">
      <c r="B66" s="129"/>
      <c r="C66" s="129"/>
      <c r="D66" s="129"/>
      <c r="E66" s="130"/>
      <c r="F66" s="68" t="s">
        <v>228</v>
      </c>
      <c r="G66" s="129"/>
      <c r="H66" s="38">
        <v>10</v>
      </c>
      <c r="I66" s="129"/>
      <c r="J66" s="69">
        <f t="shared" si="0"/>
        <v>0.18360000000000001</v>
      </c>
      <c r="K66" s="38">
        <v>36</v>
      </c>
      <c r="L66" s="38">
        <v>60</v>
      </c>
      <c r="M66" s="38">
        <v>85</v>
      </c>
      <c r="N66" s="38"/>
      <c r="O66" s="38"/>
      <c r="P66" s="38"/>
    </row>
    <row r="67" spans="2:16" ht="19.8">
      <c r="B67" s="129"/>
      <c r="C67" s="129"/>
      <c r="D67" s="129"/>
      <c r="E67" s="130"/>
      <c r="F67" s="68" t="s">
        <v>230</v>
      </c>
      <c r="G67" s="129"/>
      <c r="H67" s="38">
        <v>10</v>
      </c>
      <c r="I67" s="129"/>
      <c r="J67" s="69">
        <f t="shared" si="0"/>
        <v>0.18240999999999999</v>
      </c>
      <c r="K67" s="38">
        <v>85</v>
      </c>
      <c r="L67" s="38">
        <v>58</v>
      </c>
      <c r="M67" s="38">
        <v>37</v>
      </c>
      <c r="N67" s="38"/>
      <c r="O67" s="38"/>
      <c r="P67" s="38"/>
    </row>
    <row r="68" spans="2:16" ht="19.8">
      <c r="B68" s="125"/>
      <c r="C68" s="125"/>
      <c r="D68" s="125"/>
      <c r="E68" s="127"/>
      <c r="F68" s="68" t="s">
        <v>232</v>
      </c>
      <c r="G68" s="125"/>
      <c r="H68" s="38">
        <v>2</v>
      </c>
      <c r="I68" s="125"/>
      <c r="J68" s="69">
        <f t="shared" si="0"/>
        <v>4.9919999999999999E-2</v>
      </c>
      <c r="K68" s="38">
        <v>96</v>
      </c>
      <c r="L68" s="38">
        <v>26</v>
      </c>
      <c r="M68" s="38">
        <v>20</v>
      </c>
      <c r="N68" s="38"/>
      <c r="O68" s="38"/>
      <c r="P68" s="38"/>
    </row>
    <row r="69" spans="2:16" ht="19.8">
      <c r="B69" s="124" t="s">
        <v>326</v>
      </c>
      <c r="C69" s="39" t="s">
        <v>327</v>
      </c>
      <c r="D69" s="124" t="s">
        <v>324</v>
      </c>
      <c r="E69" s="126">
        <v>45678</v>
      </c>
      <c r="F69" s="68" t="s">
        <v>328</v>
      </c>
      <c r="G69" s="124" t="s">
        <v>325</v>
      </c>
      <c r="H69" s="38">
        <v>3</v>
      </c>
      <c r="I69" s="124">
        <v>20</v>
      </c>
      <c r="J69" s="69">
        <f t="shared" si="0"/>
        <v>4.6199999999999998E-2</v>
      </c>
      <c r="K69" s="38">
        <v>33</v>
      </c>
      <c r="L69" s="38">
        <v>50</v>
      </c>
      <c r="M69" s="38">
        <v>28</v>
      </c>
      <c r="N69" s="38"/>
      <c r="O69" s="38"/>
      <c r="P69" s="38"/>
    </row>
    <row r="70" spans="2:16" ht="19.8">
      <c r="B70" s="129"/>
      <c r="C70" s="38">
        <v>2660</v>
      </c>
      <c r="D70" s="129"/>
      <c r="E70" s="130"/>
      <c r="F70" s="68" t="s">
        <v>329</v>
      </c>
      <c r="G70" s="129"/>
      <c r="H70" s="38">
        <v>10</v>
      </c>
      <c r="I70" s="129"/>
      <c r="J70" s="69">
        <f t="shared" si="0"/>
        <v>4.2335999999999999E-2</v>
      </c>
      <c r="K70" s="38">
        <v>28</v>
      </c>
      <c r="L70" s="38">
        <v>54</v>
      </c>
      <c r="M70" s="38">
        <v>28</v>
      </c>
      <c r="N70" s="38"/>
      <c r="O70" s="38"/>
      <c r="P70" s="38"/>
    </row>
    <row r="71" spans="2:16" ht="19.8">
      <c r="B71" s="125"/>
      <c r="C71" s="38">
        <v>2461</v>
      </c>
      <c r="D71" s="125"/>
      <c r="E71" s="127"/>
      <c r="F71" s="68" t="s">
        <v>330</v>
      </c>
      <c r="G71" s="125"/>
      <c r="H71" s="38">
        <v>130</v>
      </c>
      <c r="I71" s="125"/>
      <c r="J71" s="69">
        <f t="shared" si="0"/>
        <v>0.1176</v>
      </c>
      <c r="K71" s="38">
        <v>30</v>
      </c>
      <c r="L71" s="38">
        <v>70</v>
      </c>
      <c r="M71" s="38">
        <v>56</v>
      </c>
      <c r="N71" s="38"/>
      <c r="O71" s="38"/>
      <c r="P71" s="38"/>
    </row>
    <row r="72" spans="2:16" ht="21">
      <c r="B72" s="111" t="s">
        <v>220</v>
      </c>
      <c r="C72" s="111"/>
      <c r="D72" s="111"/>
      <c r="E72" s="111"/>
      <c r="F72" s="71" t="s">
        <v>330</v>
      </c>
      <c r="G72" s="72"/>
      <c r="H72" s="72"/>
      <c r="I72" s="94">
        <f>SUM(I65:I71)</f>
        <v>57</v>
      </c>
      <c r="J72" s="73">
        <f>SUM(J65:J71)</f>
        <v>0.71166600000000002</v>
      </c>
      <c r="K72" s="72"/>
      <c r="L72" s="72"/>
      <c r="M72" s="72"/>
      <c r="N72" s="74"/>
      <c r="O72" s="74"/>
      <c r="P72" s="74"/>
    </row>
    <row r="73" spans="2:16" ht="19.8">
      <c r="B73" s="41" t="s">
        <v>359</v>
      </c>
      <c r="C73" s="41" t="s">
        <v>360</v>
      </c>
      <c r="D73" s="41" t="s">
        <v>361</v>
      </c>
      <c r="E73" s="42">
        <v>45703</v>
      </c>
      <c r="F73" s="101" t="s">
        <v>362</v>
      </c>
      <c r="G73" s="41" t="s">
        <v>237</v>
      </c>
      <c r="H73" s="41"/>
      <c r="I73" s="41">
        <v>55</v>
      </c>
      <c r="J73" s="102">
        <v>0.25480000000000003</v>
      </c>
      <c r="K73" s="41">
        <v>70</v>
      </c>
      <c r="L73" s="41">
        <v>52</v>
      </c>
      <c r="M73" s="41">
        <v>35</v>
      </c>
      <c r="N73" s="41"/>
      <c r="O73" s="41"/>
      <c r="P73" s="41" t="s">
        <v>26</v>
      </c>
    </row>
    <row r="74" spans="2:16" ht="21">
      <c r="B74" s="111" t="s">
        <v>220</v>
      </c>
      <c r="C74" s="111"/>
      <c r="D74" s="111"/>
      <c r="E74" s="111"/>
      <c r="F74" s="103" t="s">
        <v>228</v>
      </c>
      <c r="G74" s="104"/>
      <c r="H74" s="104"/>
      <c r="I74" s="104">
        <v>55</v>
      </c>
      <c r="J74" s="105">
        <v>0.25480000000000003</v>
      </c>
      <c r="K74" s="104"/>
      <c r="L74" s="104"/>
      <c r="M74" s="104"/>
      <c r="N74" s="63"/>
      <c r="O74" s="63"/>
      <c r="P74" s="63"/>
    </row>
    <row r="75" spans="2:16" ht="39.6">
      <c r="B75" s="106" t="s">
        <v>363</v>
      </c>
      <c r="C75" s="39" t="s">
        <v>364</v>
      </c>
      <c r="D75" s="106" t="s">
        <v>365</v>
      </c>
      <c r="E75" s="42">
        <v>45701</v>
      </c>
      <c r="F75" s="101" t="s">
        <v>225</v>
      </c>
      <c r="G75" s="107" t="s">
        <v>366</v>
      </c>
      <c r="H75" s="41"/>
      <c r="I75" s="41">
        <v>400</v>
      </c>
      <c r="J75" s="102">
        <v>1.089855</v>
      </c>
      <c r="K75" s="41">
        <v>117</v>
      </c>
      <c r="L75" s="41">
        <v>115</v>
      </c>
      <c r="M75" s="41">
        <v>81</v>
      </c>
      <c r="N75" s="41"/>
      <c r="O75" s="41"/>
      <c r="P75" s="39" t="s">
        <v>367</v>
      </c>
    </row>
    <row r="76" spans="2:16" ht="21">
      <c r="B76" s="111" t="s">
        <v>220</v>
      </c>
      <c r="C76" s="111"/>
      <c r="D76" s="111"/>
      <c r="E76" s="111"/>
      <c r="F76" s="103" t="s">
        <v>225</v>
      </c>
      <c r="G76" s="108"/>
      <c r="H76" s="104"/>
      <c r="I76" s="104">
        <v>400</v>
      </c>
      <c r="J76" s="105">
        <v>1.089855</v>
      </c>
      <c r="K76" s="104"/>
      <c r="L76" s="104"/>
      <c r="M76" s="104"/>
      <c r="N76" s="63"/>
      <c r="O76" s="63"/>
      <c r="P76" s="109" t="s">
        <v>368</v>
      </c>
    </row>
    <row r="77" spans="2:16" ht="39.6">
      <c r="B77" s="41" t="s">
        <v>369</v>
      </c>
      <c r="C77" s="41" t="s">
        <v>370</v>
      </c>
      <c r="D77" s="41" t="s">
        <v>217</v>
      </c>
      <c r="E77" s="42">
        <v>45706</v>
      </c>
      <c r="F77" s="101" t="s">
        <v>371</v>
      </c>
      <c r="G77" s="41" t="s">
        <v>237</v>
      </c>
      <c r="H77" s="41">
        <v>5660</v>
      </c>
      <c r="I77" s="41">
        <v>3400</v>
      </c>
      <c r="J77" s="102">
        <v>16.456440000000001</v>
      </c>
      <c r="K77" s="41">
        <v>70</v>
      </c>
      <c r="L77" s="41">
        <v>52</v>
      </c>
      <c r="M77" s="41">
        <v>33</v>
      </c>
      <c r="N77" s="41" t="s">
        <v>244</v>
      </c>
      <c r="O77" s="41" t="s">
        <v>244</v>
      </c>
      <c r="P77" s="41" t="s">
        <v>26</v>
      </c>
    </row>
    <row r="78" spans="2:16" ht="21">
      <c r="B78" s="111" t="s">
        <v>220</v>
      </c>
      <c r="C78" s="111"/>
      <c r="D78" s="111"/>
      <c r="E78" s="111"/>
      <c r="F78" s="103" t="s">
        <v>372</v>
      </c>
      <c r="G78" s="110"/>
      <c r="H78" s="104"/>
      <c r="I78" s="110">
        <v>3400</v>
      </c>
      <c r="J78" s="105">
        <v>16.456440000000001</v>
      </c>
      <c r="K78" s="104"/>
      <c r="L78" s="104"/>
      <c r="M78" s="104"/>
      <c r="N78" s="63"/>
      <c r="O78" s="63"/>
      <c r="P78" s="63"/>
    </row>
    <row r="79" spans="2:16" ht="19.8">
      <c r="B79" s="41" t="s">
        <v>373</v>
      </c>
      <c r="C79" s="41">
        <v>18680185099</v>
      </c>
      <c r="D79" s="41" t="s">
        <v>374</v>
      </c>
      <c r="E79" s="42">
        <v>45706</v>
      </c>
      <c r="F79" s="101" t="s">
        <v>375</v>
      </c>
      <c r="G79" s="39" t="s">
        <v>376</v>
      </c>
      <c r="H79" s="41">
        <v>3400</v>
      </c>
      <c r="I79" s="41">
        <v>1000</v>
      </c>
      <c r="J79" s="102">
        <v>2.4089999999999998</v>
      </c>
      <c r="K79" s="41">
        <v>50</v>
      </c>
      <c r="L79" s="41">
        <v>33</v>
      </c>
      <c r="M79" s="41">
        <v>73</v>
      </c>
      <c r="N79" s="39"/>
      <c r="O79" s="39"/>
      <c r="P79" s="41"/>
    </row>
    <row r="80" spans="2:16" ht="21">
      <c r="B80" s="111" t="s">
        <v>220</v>
      </c>
      <c r="C80" s="111"/>
      <c r="D80" s="111"/>
      <c r="E80" s="111"/>
      <c r="F80" s="103" t="s">
        <v>377</v>
      </c>
      <c r="G80" s="83"/>
      <c r="H80" s="104"/>
      <c r="I80" s="104">
        <v>1000</v>
      </c>
      <c r="J80" s="105">
        <v>2.4089999999999998</v>
      </c>
      <c r="K80" s="104"/>
      <c r="L80" s="104"/>
      <c r="M80" s="104"/>
      <c r="N80" s="63"/>
      <c r="O80" s="63"/>
      <c r="P80" s="63"/>
    </row>
  </sheetData>
  <mergeCells count="88">
    <mergeCell ref="B74:E74"/>
    <mergeCell ref="B76:E76"/>
    <mergeCell ref="B72:E72"/>
    <mergeCell ref="G65:G68"/>
    <mergeCell ref="I65:I68"/>
    <mergeCell ref="B69:B71"/>
    <mergeCell ref="D69:D71"/>
    <mergeCell ref="E69:E71"/>
    <mergeCell ref="G69:G71"/>
    <mergeCell ref="I69:I71"/>
    <mergeCell ref="B64:E64"/>
    <mergeCell ref="B65:B68"/>
    <mergeCell ref="C65:C68"/>
    <mergeCell ref="D65:D68"/>
    <mergeCell ref="E65:E68"/>
    <mergeCell ref="N58:N59"/>
    <mergeCell ref="O58:O59"/>
    <mergeCell ref="B60:E60"/>
    <mergeCell ref="B61:B63"/>
    <mergeCell ref="C61:C63"/>
    <mergeCell ref="D61:D63"/>
    <mergeCell ref="E61:E63"/>
    <mergeCell ref="G61:G63"/>
    <mergeCell ref="I61:I63"/>
    <mergeCell ref="N61:N63"/>
    <mergeCell ref="O61:O63"/>
    <mergeCell ref="B58:B59"/>
    <mergeCell ref="C58:C59"/>
    <mergeCell ref="D58:D59"/>
    <mergeCell ref="E58:E59"/>
    <mergeCell ref="G58:G59"/>
    <mergeCell ref="I58:I59"/>
    <mergeCell ref="B48:E48"/>
    <mergeCell ref="B50:E50"/>
    <mergeCell ref="B51:B52"/>
    <mergeCell ref="D51:D52"/>
    <mergeCell ref="E51:E52"/>
    <mergeCell ref="G51:G52"/>
    <mergeCell ref="I51:I52"/>
    <mergeCell ref="B53:E53"/>
    <mergeCell ref="B55:E55"/>
    <mergeCell ref="B57:E57"/>
    <mergeCell ref="G45:G47"/>
    <mergeCell ref="I45:I47"/>
    <mergeCell ref="N45:N47"/>
    <mergeCell ref="O45:O47"/>
    <mergeCell ref="P45:P47"/>
    <mergeCell ref="B44:E44"/>
    <mergeCell ref="B45:B47"/>
    <mergeCell ref="C45:C47"/>
    <mergeCell ref="D45:D47"/>
    <mergeCell ref="E45:E47"/>
    <mergeCell ref="G38:G39"/>
    <mergeCell ref="I38:I43"/>
    <mergeCell ref="N38:N43"/>
    <mergeCell ref="O38:O43"/>
    <mergeCell ref="P38:P43"/>
    <mergeCell ref="B37:E37"/>
    <mergeCell ref="B38:B43"/>
    <mergeCell ref="C38:C43"/>
    <mergeCell ref="D38:D43"/>
    <mergeCell ref="E38:E43"/>
    <mergeCell ref="B27:E27"/>
    <mergeCell ref="B29:E29"/>
    <mergeCell ref="B31:E31"/>
    <mergeCell ref="B33:E33"/>
    <mergeCell ref="B35:E35"/>
    <mergeCell ref="N7:N10"/>
    <mergeCell ref="O7:O10"/>
    <mergeCell ref="P7:P10"/>
    <mergeCell ref="B11:E11"/>
    <mergeCell ref="B13:E13"/>
    <mergeCell ref="B78:E78"/>
    <mergeCell ref="B80:E80"/>
    <mergeCell ref="K2:M2"/>
    <mergeCell ref="A3:B3"/>
    <mergeCell ref="B6:E6"/>
    <mergeCell ref="B7:B10"/>
    <mergeCell ref="C7:C10"/>
    <mergeCell ref="D7:D10"/>
    <mergeCell ref="E7:E10"/>
    <mergeCell ref="I7:I10"/>
    <mergeCell ref="B15:E15"/>
    <mergeCell ref="B17:E17"/>
    <mergeCell ref="B19:E19"/>
    <mergeCell ref="B21:E21"/>
    <mergeCell ref="B23:E23"/>
    <mergeCell ref="B25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136"/>
  <sheetViews>
    <sheetView tabSelected="1" zoomScale="70" zoomScaleNormal="70" workbookViewId="0">
      <pane ySplit="3" topLeftCell="A112" activePane="bottomLeft" state="frozen"/>
      <selection pane="bottomLeft" activeCell="A135" sqref="A135"/>
    </sheetView>
  </sheetViews>
  <sheetFormatPr defaultRowHeight="14.4"/>
  <cols>
    <col min="1" max="1" width="16.6640625" customWidth="1"/>
    <col min="2" max="2" width="16.33203125" customWidth="1"/>
    <col min="3" max="3" width="37.88671875" customWidth="1"/>
    <col min="4" max="4" width="34" customWidth="1"/>
    <col min="5" max="5" width="18.6640625" customWidth="1"/>
    <col min="6" max="6" width="13.6640625" customWidth="1"/>
    <col min="7" max="7" width="32" customWidth="1"/>
    <col min="8" max="8" width="13.88671875" customWidth="1"/>
    <col min="9" max="9" width="13.5546875" customWidth="1"/>
    <col min="10" max="10" width="17.33203125" customWidth="1"/>
    <col min="11" max="13" width="10" customWidth="1"/>
    <col min="14" max="14" width="17.33203125" customWidth="1"/>
    <col min="15" max="15" width="17.88671875" customWidth="1"/>
    <col min="16" max="16" width="19.5546875" customWidth="1"/>
  </cols>
  <sheetData>
    <row r="1" spans="1:16" ht="21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5.599999999999994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12" t="s">
        <v>15</v>
      </c>
      <c r="L2" s="112"/>
      <c r="M2" s="112"/>
      <c r="N2" s="18" t="s">
        <v>16</v>
      </c>
      <c r="O2" s="18" t="s">
        <v>17</v>
      </c>
      <c r="P2" s="19" t="s">
        <v>18</v>
      </c>
    </row>
    <row r="3" spans="1:16" ht="33.6">
      <c r="A3" s="138" t="s">
        <v>20</v>
      </c>
      <c r="B3" s="138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19.8">
      <c r="A5" s="28" t="s">
        <v>21</v>
      </c>
      <c r="B5" s="28" t="s">
        <v>22</v>
      </c>
      <c r="C5" s="28" t="s">
        <v>23</v>
      </c>
      <c r="D5" s="28" t="s">
        <v>24</v>
      </c>
      <c r="E5" s="29">
        <v>45659</v>
      </c>
      <c r="F5" s="28">
        <v>1</v>
      </c>
      <c r="G5" s="28" t="s">
        <v>25</v>
      </c>
      <c r="H5" s="28">
        <v>1</v>
      </c>
      <c r="I5" s="28">
        <v>1.3</v>
      </c>
      <c r="J5" s="30">
        <v>1.1016E-2</v>
      </c>
      <c r="K5" s="28">
        <v>34</v>
      </c>
      <c r="L5" s="28">
        <v>27</v>
      </c>
      <c r="M5" s="28">
        <v>12</v>
      </c>
      <c r="N5" s="28"/>
      <c r="O5" s="31" t="s">
        <v>26</v>
      </c>
    </row>
    <row r="6" spans="1:16" ht="21">
      <c r="A6" s="32"/>
      <c r="B6" s="32"/>
      <c r="C6" s="32"/>
      <c r="D6" s="32"/>
      <c r="E6" s="33"/>
      <c r="F6" s="34">
        <v>1</v>
      </c>
      <c r="G6" s="34"/>
      <c r="H6" s="34"/>
      <c r="I6" s="34">
        <f>SUM(I5:I5)</f>
        <v>1.3</v>
      </c>
      <c r="J6" s="35">
        <f>SUM(J5:J5)</f>
        <v>1.1016E-2</v>
      </c>
      <c r="K6" s="34"/>
      <c r="L6" s="34"/>
      <c r="M6" s="34"/>
      <c r="N6" s="36"/>
      <c r="O6" s="36"/>
    </row>
    <row r="7" spans="1:16" ht="19.8">
      <c r="A7" s="28" t="s">
        <v>27</v>
      </c>
      <c r="B7" s="28" t="s">
        <v>28</v>
      </c>
      <c r="C7" s="28" t="s">
        <v>29</v>
      </c>
      <c r="D7" s="28" t="s">
        <v>24</v>
      </c>
      <c r="E7" s="29">
        <v>45659</v>
      </c>
      <c r="F7" s="28">
        <v>1</v>
      </c>
      <c r="G7" s="28" t="s">
        <v>25</v>
      </c>
      <c r="H7" s="28">
        <v>1</v>
      </c>
      <c r="I7" s="28">
        <v>1.3</v>
      </c>
      <c r="J7" s="30">
        <v>1.274E-2</v>
      </c>
      <c r="K7" s="28">
        <v>35</v>
      </c>
      <c r="L7" s="28">
        <v>26</v>
      </c>
      <c r="M7" s="28">
        <v>14</v>
      </c>
      <c r="N7" s="28"/>
      <c r="O7" s="31" t="s">
        <v>26</v>
      </c>
    </row>
    <row r="8" spans="1:16" ht="21">
      <c r="A8" s="32"/>
      <c r="B8" s="32"/>
      <c r="C8" s="32"/>
      <c r="D8" s="32"/>
      <c r="E8" s="33"/>
      <c r="F8" s="34">
        <v>1</v>
      </c>
      <c r="G8" s="34"/>
      <c r="H8" s="34"/>
      <c r="I8" s="34">
        <f>SUM(I7:I7)</f>
        <v>1.3</v>
      </c>
      <c r="J8" s="35">
        <f>SUM(J7:J7)</f>
        <v>1.274E-2</v>
      </c>
      <c r="K8" s="34"/>
      <c r="L8" s="34"/>
      <c r="M8" s="34"/>
      <c r="N8" s="36"/>
      <c r="O8" s="36"/>
    </row>
    <row r="9" spans="1:16" ht="39.6">
      <c r="A9" s="28" t="s">
        <v>30</v>
      </c>
      <c r="B9" s="28" t="s">
        <v>31</v>
      </c>
      <c r="C9" s="28" t="s">
        <v>32</v>
      </c>
      <c r="D9" s="28" t="s">
        <v>24</v>
      </c>
      <c r="E9" s="29">
        <v>45659</v>
      </c>
      <c r="F9" s="28">
        <v>1</v>
      </c>
      <c r="G9" s="28" t="s">
        <v>25</v>
      </c>
      <c r="H9" s="28">
        <v>1</v>
      </c>
      <c r="I9" s="28">
        <v>1.7</v>
      </c>
      <c r="J9" s="30">
        <v>1.0200000000000001E-2</v>
      </c>
      <c r="K9" s="28">
        <v>34</v>
      </c>
      <c r="L9" s="28">
        <v>25</v>
      </c>
      <c r="M9" s="28">
        <v>12</v>
      </c>
      <c r="N9" s="28"/>
      <c r="O9" s="31" t="s">
        <v>26</v>
      </c>
    </row>
    <row r="10" spans="1:16" ht="21">
      <c r="A10" s="32"/>
      <c r="B10" s="32"/>
      <c r="C10" s="32"/>
      <c r="D10" s="32"/>
      <c r="E10" s="33"/>
      <c r="F10" s="34">
        <v>1</v>
      </c>
      <c r="G10" s="34"/>
      <c r="H10" s="34"/>
      <c r="I10" s="34">
        <f>SUM(I9:I9)</f>
        <v>1.7</v>
      </c>
      <c r="J10" s="35">
        <f>SUM(J9:J9)</f>
        <v>1.0200000000000001E-2</v>
      </c>
      <c r="K10" s="34"/>
      <c r="L10" s="34"/>
      <c r="M10" s="34"/>
      <c r="N10" s="36"/>
      <c r="O10" s="36"/>
    </row>
    <row r="11" spans="1:16" ht="19.8">
      <c r="A11" s="28" t="s">
        <v>33</v>
      </c>
      <c r="B11" s="28" t="s">
        <v>34</v>
      </c>
      <c r="C11" s="28" t="s">
        <v>35</v>
      </c>
      <c r="D11" s="28" t="s">
        <v>24</v>
      </c>
      <c r="E11" s="29">
        <v>45659</v>
      </c>
      <c r="F11" s="28">
        <v>1</v>
      </c>
      <c r="G11" s="28" t="s">
        <v>25</v>
      </c>
      <c r="H11" s="28">
        <v>1</v>
      </c>
      <c r="I11" s="28">
        <v>1.5</v>
      </c>
      <c r="J11" s="30">
        <v>1.274E-2</v>
      </c>
      <c r="K11" s="28">
        <v>35</v>
      </c>
      <c r="L11" s="28">
        <v>26</v>
      </c>
      <c r="M11" s="28">
        <v>14</v>
      </c>
      <c r="N11" s="28"/>
      <c r="O11" s="31" t="s">
        <v>26</v>
      </c>
    </row>
    <row r="12" spans="1:16" ht="21">
      <c r="A12" s="32"/>
      <c r="B12" s="32"/>
      <c r="C12" s="32"/>
      <c r="D12" s="32"/>
      <c r="E12" s="33"/>
      <c r="F12" s="34">
        <v>1</v>
      </c>
      <c r="G12" s="34"/>
      <c r="H12" s="34"/>
      <c r="I12" s="34">
        <f>SUM(I11:I11)</f>
        <v>1.5</v>
      </c>
      <c r="J12" s="35">
        <f>SUM(J11:J11)</f>
        <v>1.274E-2</v>
      </c>
      <c r="K12" s="34"/>
      <c r="L12" s="34"/>
      <c r="M12" s="34"/>
      <c r="N12" s="36"/>
      <c r="O12" s="36"/>
    </row>
    <row r="13" spans="1:16" ht="19.8">
      <c r="A13" s="28" t="s">
        <v>36</v>
      </c>
      <c r="B13" s="28" t="s">
        <v>37</v>
      </c>
      <c r="C13" s="28" t="s">
        <v>38</v>
      </c>
      <c r="D13" s="28" t="s">
        <v>39</v>
      </c>
      <c r="E13" s="29">
        <v>45659</v>
      </c>
      <c r="F13" s="28">
        <v>1</v>
      </c>
      <c r="G13" s="28" t="s">
        <v>40</v>
      </c>
      <c r="H13" s="28"/>
      <c r="I13" s="28">
        <v>7.6</v>
      </c>
      <c r="J13" s="30">
        <v>3.7905000000000001E-2</v>
      </c>
      <c r="K13" s="28">
        <v>57</v>
      </c>
      <c r="L13" s="28">
        <v>35</v>
      </c>
      <c r="M13" s="28">
        <v>19</v>
      </c>
      <c r="N13" s="28"/>
      <c r="O13" s="28"/>
    </row>
    <row r="14" spans="1:16" ht="21">
      <c r="A14" s="32"/>
      <c r="B14" s="32"/>
      <c r="C14" s="32"/>
      <c r="D14" s="32"/>
      <c r="E14" s="33"/>
      <c r="F14" s="34">
        <v>1</v>
      </c>
      <c r="G14" s="34"/>
      <c r="H14" s="34"/>
      <c r="I14" s="34">
        <f>SUM(I13:I13)</f>
        <v>7.6</v>
      </c>
      <c r="J14" s="35">
        <f>SUM(J13:J13)</f>
        <v>3.7905000000000001E-2</v>
      </c>
      <c r="K14" s="34"/>
      <c r="L14" s="34"/>
      <c r="M14" s="34"/>
      <c r="N14" s="36"/>
      <c r="O14" s="36"/>
    </row>
    <row r="15" spans="1:16" ht="19.8">
      <c r="A15" s="28" t="s">
        <v>41</v>
      </c>
      <c r="B15" s="28" t="s">
        <v>42</v>
      </c>
      <c r="C15" s="28" t="s">
        <v>43</v>
      </c>
      <c r="D15" s="28" t="s">
        <v>24</v>
      </c>
      <c r="E15" s="29">
        <v>45660</v>
      </c>
      <c r="F15" s="28">
        <v>1</v>
      </c>
      <c r="G15" s="28" t="s">
        <v>44</v>
      </c>
      <c r="H15" s="28">
        <v>1</v>
      </c>
      <c r="I15" s="28">
        <v>1.9</v>
      </c>
      <c r="J15" s="30">
        <v>1.8096000000000001E-2</v>
      </c>
      <c r="K15" s="28">
        <v>39</v>
      </c>
      <c r="L15" s="28">
        <v>29</v>
      </c>
      <c r="M15" s="28">
        <v>16</v>
      </c>
      <c r="N15" s="28"/>
      <c r="O15" s="28" t="s">
        <v>26</v>
      </c>
    </row>
    <row r="16" spans="1:16" ht="21">
      <c r="A16" s="32"/>
      <c r="B16" s="32"/>
      <c r="C16" s="32"/>
      <c r="D16" s="32"/>
      <c r="E16" s="33"/>
      <c r="F16" s="34">
        <v>1</v>
      </c>
      <c r="G16" s="34"/>
      <c r="H16" s="34"/>
      <c r="I16" s="34">
        <f>SUM(I15:I15)</f>
        <v>1.9</v>
      </c>
      <c r="J16" s="35">
        <f>SUM(J15:J15)</f>
        <v>1.8096000000000001E-2</v>
      </c>
      <c r="K16" s="34"/>
      <c r="L16" s="34"/>
      <c r="M16" s="34"/>
      <c r="N16" s="36"/>
      <c r="O16" s="36"/>
    </row>
    <row r="17" spans="1:15" ht="19.8">
      <c r="A17" s="28" t="s">
        <v>45</v>
      </c>
      <c r="B17" s="28" t="s">
        <v>46</v>
      </c>
      <c r="C17" s="28" t="s">
        <v>47</v>
      </c>
      <c r="D17" s="28" t="s">
        <v>24</v>
      </c>
      <c r="E17" s="29">
        <v>45660</v>
      </c>
      <c r="F17" s="28">
        <v>1</v>
      </c>
      <c r="G17" s="28" t="s">
        <v>44</v>
      </c>
      <c r="H17" s="28">
        <v>1</v>
      </c>
      <c r="I17" s="28">
        <v>1.3</v>
      </c>
      <c r="J17" s="30">
        <v>8.4480000000000006E-3</v>
      </c>
      <c r="K17" s="28">
        <v>32</v>
      </c>
      <c r="L17" s="28">
        <v>22</v>
      </c>
      <c r="M17" s="28">
        <v>12</v>
      </c>
      <c r="N17" s="28"/>
      <c r="O17" s="28" t="s">
        <v>26</v>
      </c>
    </row>
    <row r="18" spans="1:15" ht="21">
      <c r="A18" s="32"/>
      <c r="B18" s="32"/>
      <c r="C18" s="32"/>
      <c r="D18" s="32"/>
      <c r="E18" s="33"/>
      <c r="F18" s="34">
        <v>1</v>
      </c>
      <c r="G18" s="34"/>
      <c r="H18" s="34"/>
      <c r="I18" s="34">
        <f>SUM(I17:I17)</f>
        <v>1.3</v>
      </c>
      <c r="J18" s="35">
        <f>SUM(J17:J17)</f>
        <v>8.4480000000000006E-3</v>
      </c>
      <c r="K18" s="34"/>
      <c r="L18" s="34"/>
      <c r="M18" s="34"/>
      <c r="N18" s="36"/>
      <c r="O18" s="36"/>
    </row>
    <row r="19" spans="1:15" ht="39.6">
      <c r="A19" s="28" t="s">
        <v>48</v>
      </c>
      <c r="B19" s="28" t="s">
        <v>49</v>
      </c>
      <c r="C19" s="28" t="s">
        <v>50</v>
      </c>
      <c r="D19" s="28" t="s">
        <v>51</v>
      </c>
      <c r="E19" s="29">
        <v>45661</v>
      </c>
      <c r="F19" s="28">
        <v>1</v>
      </c>
      <c r="G19" s="28" t="s">
        <v>25</v>
      </c>
      <c r="H19" s="28">
        <v>1</v>
      </c>
      <c r="I19" s="28">
        <v>1.8</v>
      </c>
      <c r="J19" s="30">
        <v>1.6015999999999999E-2</v>
      </c>
      <c r="K19" s="28">
        <v>44</v>
      </c>
      <c r="L19" s="28">
        <v>26</v>
      </c>
      <c r="M19" s="28">
        <v>14</v>
      </c>
      <c r="N19" s="28"/>
      <c r="O19" s="37" t="s">
        <v>52</v>
      </c>
    </row>
    <row r="20" spans="1:15" ht="21">
      <c r="A20" s="32"/>
      <c r="B20" s="32"/>
      <c r="C20" s="32"/>
      <c r="D20" s="32"/>
      <c r="E20" s="33"/>
      <c r="F20" s="34">
        <v>1</v>
      </c>
      <c r="G20" s="34"/>
      <c r="H20" s="34"/>
      <c r="I20" s="34">
        <f>SUM(I19:I19)</f>
        <v>1.8</v>
      </c>
      <c r="J20" s="35">
        <f>SUM(J19:J19)</f>
        <v>1.6015999999999999E-2</v>
      </c>
      <c r="K20" s="34"/>
      <c r="L20" s="34"/>
      <c r="M20" s="34"/>
      <c r="N20" s="36"/>
      <c r="O20" s="36"/>
    </row>
    <row r="21" spans="1:15" ht="19.8">
      <c r="A21" s="28" t="s">
        <v>53</v>
      </c>
      <c r="B21" s="139" t="s">
        <v>54</v>
      </c>
      <c r="C21" s="28" t="s">
        <v>55</v>
      </c>
      <c r="D21" s="139" t="s">
        <v>51</v>
      </c>
      <c r="E21" s="126">
        <v>45661</v>
      </c>
      <c r="F21" s="28">
        <v>1</v>
      </c>
      <c r="G21" s="139" t="s">
        <v>25</v>
      </c>
      <c r="H21" s="139">
        <v>2</v>
      </c>
      <c r="I21" s="28">
        <v>1.3</v>
      </c>
      <c r="J21" s="30">
        <v>9.672E-3</v>
      </c>
      <c r="K21" s="28">
        <v>31</v>
      </c>
      <c r="L21" s="28">
        <v>24</v>
      </c>
      <c r="M21" s="28">
        <v>13</v>
      </c>
      <c r="N21" s="28"/>
      <c r="O21" s="139" t="s">
        <v>26</v>
      </c>
    </row>
    <row r="22" spans="1:15" ht="19.8">
      <c r="A22" s="28" t="s">
        <v>56</v>
      </c>
      <c r="B22" s="140"/>
      <c r="C22" s="28" t="s">
        <v>57</v>
      </c>
      <c r="D22" s="140"/>
      <c r="E22" s="127"/>
      <c r="F22" s="28">
        <v>2</v>
      </c>
      <c r="G22" s="140"/>
      <c r="H22" s="140"/>
      <c r="I22" s="28">
        <v>1.1000000000000001</v>
      </c>
      <c r="J22" s="30">
        <v>1.0296E-2</v>
      </c>
      <c r="K22" s="28">
        <v>36</v>
      </c>
      <c r="L22" s="28">
        <v>22</v>
      </c>
      <c r="M22" s="28">
        <v>13</v>
      </c>
      <c r="N22" s="28"/>
      <c r="O22" s="140"/>
    </row>
    <row r="23" spans="1:15" ht="21">
      <c r="A23" s="32"/>
      <c r="B23" s="32"/>
      <c r="C23" s="32"/>
      <c r="D23" s="32"/>
      <c r="E23" s="33"/>
      <c r="F23" s="34">
        <v>2</v>
      </c>
      <c r="G23" s="34"/>
      <c r="H23" s="34"/>
      <c r="I23" s="34">
        <f>SUM(I21:I22)</f>
        <v>2.4000000000000004</v>
      </c>
      <c r="J23" s="35">
        <f>SUM(J21:J22)</f>
        <v>1.9968E-2</v>
      </c>
      <c r="K23" s="34"/>
      <c r="L23" s="34"/>
      <c r="M23" s="34"/>
      <c r="N23" s="36"/>
      <c r="O23" s="36"/>
    </row>
    <row r="24" spans="1:15" ht="39.6">
      <c r="A24" s="28" t="s">
        <v>58</v>
      </c>
      <c r="B24" s="28" t="s">
        <v>59</v>
      </c>
      <c r="C24" s="28" t="s">
        <v>60</v>
      </c>
      <c r="D24" s="28" t="s">
        <v>51</v>
      </c>
      <c r="E24" s="29">
        <v>45661</v>
      </c>
      <c r="F24" s="28">
        <v>1</v>
      </c>
      <c r="G24" s="28" t="s">
        <v>25</v>
      </c>
      <c r="H24" s="28">
        <v>1</v>
      </c>
      <c r="I24" s="28">
        <v>1.3</v>
      </c>
      <c r="J24" s="30">
        <v>1.2768E-2</v>
      </c>
      <c r="K24" s="28">
        <v>32</v>
      </c>
      <c r="L24" s="28">
        <v>21</v>
      </c>
      <c r="M24" s="28">
        <v>19</v>
      </c>
      <c r="N24" s="28"/>
      <c r="O24" s="28" t="s">
        <v>26</v>
      </c>
    </row>
    <row r="25" spans="1:15" ht="21">
      <c r="A25" s="32"/>
      <c r="B25" s="32"/>
      <c r="C25" s="32"/>
      <c r="D25" s="32"/>
      <c r="E25" s="33"/>
      <c r="F25" s="34">
        <v>1</v>
      </c>
      <c r="G25" s="34"/>
      <c r="H25" s="34"/>
      <c r="I25" s="34">
        <f>SUM(I24:I24)</f>
        <v>1.3</v>
      </c>
      <c r="J25" s="35">
        <f>SUM(J24:J24)</f>
        <v>1.2768E-2</v>
      </c>
      <c r="K25" s="34"/>
      <c r="L25" s="34"/>
      <c r="M25" s="34"/>
      <c r="N25" s="36"/>
      <c r="O25" s="36"/>
    </row>
    <row r="26" spans="1:15" ht="19.8">
      <c r="A26" s="28" t="s">
        <v>61</v>
      </c>
      <c r="B26" s="28" t="s">
        <v>62</v>
      </c>
      <c r="C26" s="28" t="s">
        <v>63</v>
      </c>
      <c r="D26" s="28" t="s">
        <v>51</v>
      </c>
      <c r="E26" s="29">
        <v>45661</v>
      </c>
      <c r="F26" s="28">
        <v>1</v>
      </c>
      <c r="G26" s="28" t="s">
        <v>25</v>
      </c>
      <c r="H26" s="28">
        <v>1</v>
      </c>
      <c r="I26" s="28">
        <v>2.2000000000000002</v>
      </c>
      <c r="J26" s="30">
        <v>1.8096000000000001E-2</v>
      </c>
      <c r="K26" s="28">
        <v>39</v>
      </c>
      <c r="L26" s="28">
        <v>29</v>
      </c>
      <c r="M26" s="28">
        <v>16</v>
      </c>
      <c r="N26" s="28"/>
      <c r="O26" s="28" t="s">
        <v>26</v>
      </c>
    </row>
    <row r="27" spans="1:15" ht="21">
      <c r="A27" s="32"/>
      <c r="B27" s="32"/>
      <c r="C27" s="32"/>
      <c r="D27" s="32"/>
      <c r="E27" s="33"/>
      <c r="F27" s="34">
        <v>1</v>
      </c>
      <c r="G27" s="34"/>
      <c r="H27" s="34"/>
      <c r="I27" s="34">
        <f>SUM(I26:I26)</f>
        <v>2.2000000000000002</v>
      </c>
      <c r="J27" s="35">
        <f>SUM(J26:J26)</f>
        <v>1.8096000000000001E-2</v>
      </c>
      <c r="K27" s="34"/>
      <c r="L27" s="34"/>
      <c r="M27" s="34"/>
      <c r="N27" s="36"/>
      <c r="O27" s="36"/>
    </row>
    <row r="28" spans="1:15" ht="19.8">
      <c r="A28" s="28" t="s">
        <v>64</v>
      </c>
      <c r="B28" s="28" t="s">
        <v>65</v>
      </c>
      <c r="C28" s="28" t="s">
        <v>66</v>
      </c>
      <c r="D28" s="28" t="s">
        <v>67</v>
      </c>
      <c r="E28" s="29">
        <v>45661</v>
      </c>
      <c r="F28" s="28">
        <v>1</v>
      </c>
      <c r="G28" s="28" t="s">
        <v>25</v>
      </c>
      <c r="H28" s="28"/>
      <c r="I28" s="28">
        <v>24.5</v>
      </c>
      <c r="J28" s="30">
        <v>0.15140400000000001</v>
      </c>
      <c r="K28" s="28">
        <v>62</v>
      </c>
      <c r="L28" s="28">
        <v>37</v>
      </c>
      <c r="M28" s="28">
        <v>66</v>
      </c>
      <c r="N28" s="28"/>
      <c r="O28" s="28" t="s">
        <v>26</v>
      </c>
    </row>
    <row r="29" spans="1:15" ht="21">
      <c r="A29" s="32"/>
      <c r="B29" s="32"/>
      <c r="C29" s="32"/>
      <c r="D29" s="32"/>
      <c r="E29" s="33"/>
      <c r="F29" s="34">
        <v>1</v>
      </c>
      <c r="G29" s="34"/>
      <c r="H29" s="34"/>
      <c r="I29" s="34">
        <f>SUM(I28:I28)</f>
        <v>24.5</v>
      </c>
      <c r="J29" s="35">
        <f>SUM(J28:J28)</f>
        <v>0.15140400000000001</v>
      </c>
      <c r="K29" s="34"/>
      <c r="L29" s="34"/>
      <c r="M29" s="34"/>
      <c r="N29" s="36"/>
      <c r="O29" s="36"/>
    </row>
    <row r="30" spans="1:15" ht="19.8">
      <c r="A30" s="28" t="s">
        <v>68</v>
      </c>
      <c r="B30" s="28" t="s">
        <v>69</v>
      </c>
      <c r="C30" s="28" t="s">
        <v>70</v>
      </c>
      <c r="D30" s="28" t="s">
        <v>51</v>
      </c>
      <c r="E30" s="29">
        <v>45663</v>
      </c>
      <c r="F30" s="28">
        <v>1</v>
      </c>
      <c r="G30" s="28" t="s">
        <v>25</v>
      </c>
      <c r="H30" s="28">
        <v>1</v>
      </c>
      <c r="I30" s="28">
        <v>1</v>
      </c>
      <c r="J30" s="30">
        <f>K30*L30*M30/1000000</f>
        <v>1.0584E-2</v>
      </c>
      <c r="K30" s="28">
        <v>42</v>
      </c>
      <c r="L30" s="28">
        <v>21</v>
      </c>
      <c r="M30" s="28">
        <v>12</v>
      </c>
      <c r="N30" s="28"/>
      <c r="O30" s="28" t="s">
        <v>26</v>
      </c>
    </row>
    <row r="31" spans="1:15" ht="21">
      <c r="A31" s="32"/>
      <c r="B31" s="32"/>
      <c r="C31" s="32"/>
      <c r="D31" s="32"/>
      <c r="E31" s="33"/>
      <c r="F31" s="34">
        <v>1</v>
      </c>
      <c r="G31" s="34"/>
      <c r="H31" s="34"/>
      <c r="I31" s="34">
        <f>SUM(I30:I30)</f>
        <v>1</v>
      </c>
      <c r="J31" s="35">
        <f>SUM(J30:J30)</f>
        <v>1.0584E-2</v>
      </c>
      <c r="K31" s="34"/>
      <c r="L31" s="34"/>
      <c r="M31" s="34"/>
      <c r="N31" s="36"/>
      <c r="O31" s="36"/>
    </row>
    <row r="32" spans="1:15" ht="19.8">
      <c r="A32" s="28" t="s">
        <v>71</v>
      </c>
      <c r="B32" s="28" t="s">
        <v>72</v>
      </c>
      <c r="C32" s="28" t="s">
        <v>73</v>
      </c>
      <c r="D32" s="28" t="s">
        <v>51</v>
      </c>
      <c r="E32" s="29">
        <v>45663</v>
      </c>
      <c r="F32" s="28">
        <v>1</v>
      </c>
      <c r="G32" s="28" t="s">
        <v>25</v>
      </c>
      <c r="H32" s="28">
        <v>1</v>
      </c>
      <c r="I32" s="28">
        <v>1.4</v>
      </c>
      <c r="J32" s="30">
        <f>K32*L32*M32/1000000</f>
        <v>1.4858E-2</v>
      </c>
      <c r="K32" s="28">
        <v>34</v>
      </c>
      <c r="L32" s="28">
        <v>19</v>
      </c>
      <c r="M32" s="28">
        <v>23</v>
      </c>
      <c r="N32" s="28"/>
      <c r="O32" s="28" t="s">
        <v>26</v>
      </c>
    </row>
    <row r="33" spans="1:15" ht="21">
      <c r="A33" s="32"/>
      <c r="B33" s="32"/>
      <c r="C33" s="32"/>
      <c r="D33" s="32"/>
      <c r="E33" s="33"/>
      <c r="F33" s="34">
        <v>1</v>
      </c>
      <c r="G33" s="34"/>
      <c r="H33" s="34"/>
      <c r="I33" s="34">
        <f>SUM(I32:I32)</f>
        <v>1.4</v>
      </c>
      <c r="J33" s="35">
        <f>SUM(J32:J32)</f>
        <v>1.4858E-2</v>
      </c>
      <c r="K33" s="34"/>
      <c r="L33" s="34"/>
      <c r="M33" s="34"/>
      <c r="N33" s="36"/>
      <c r="O33" s="36"/>
    </row>
    <row r="34" spans="1:15" ht="19.8">
      <c r="A34" s="38" t="s">
        <v>74</v>
      </c>
      <c r="B34" s="38" t="s">
        <v>75</v>
      </c>
      <c r="C34" s="38" t="s">
        <v>76</v>
      </c>
      <c r="D34" s="38" t="s">
        <v>77</v>
      </c>
      <c r="E34" s="29">
        <v>45664</v>
      </c>
      <c r="F34" s="38">
        <v>1</v>
      </c>
      <c r="G34" s="39" t="s">
        <v>78</v>
      </c>
      <c r="H34" s="38">
        <v>10</v>
      </c>
      <c r="I34" s="38">
        <v>2.4</v>
      </c>
      <c r="J34" s="40">
        <v>3.7399999999999998E-3</v>
      </c>
      <c r="K34" s="38">
        <v>22</v>
      </c>
      <c r="L34" s="38">
        <v>17</v>
      </c>
      <c r="M34" s="38">
        <v>10</v>
      </c>
      <c r="N34" s="38"/>
      <c r="O34" s="38"/>
    </row>
    <row r="35" spans="1:15" ht="21">
      <c r="A35" s="32"/>
      <c r="B35" s="32"/>
      <c r="C35" s="32"/>
      <c r="D35" s="32"/>
      <c r="E35" s="33"/>
      <c r="F35" s="34">
        <v>1</v>
      </c>
      <c r="G35" s="34"/>
      <c r="H35" s="34"/>
      <c r="I35" s="34">
        <f>SUM(I34:I34)</f>
        <v>2.4</v>
      </c>
      <c r="J35" s="35">
        <f>SUM(J34:J34)</f>
        <v>3.7399999999999998E-3</v>
      </c>
      <c r="K35" s="34"/>
      <c r="L35" s="34"/>
      <c r="M35" s="34"/>
      <c r="N35" s="36"/>
      <c r="O35" s="36"/>
    </row>
    <row r="36" spans="1:15" ht="19.8">
      <c r="A36" s="28" t="s">
        <v>79</v>
      </c>
      <c r="B36" s="28" t="s">
        <v>80</v>
      </c>
      <c r="C36" s="28" t="s">
        <v>81</v>
      </c>
      <c r="D36" s="28" t="s">
        <v>82</v>
      </c>
      <c r="E36" s="29">
        <v>45665</v>
      </c>
      <c r="F36" s="28">
        <v>1</v>
      </c>
      <c r="G36" s="37" t="s">
        <v>83</v>
      </c>
      <c r="H36" s="28"/>
      <c r="I36" s="28">
        <v>0.7</v>
      </c>
      <c r="J36" s="30">
        <v>8.6999999999999994E-3</v>
      </c>
      <c r="K36" s="28">
        <v>29</v>
      </c>
      <c r="L36" s="28">
        <v>20</v>
      </c>
      <c r="M36" s="28">
        <v>15</v>
      </c>
      <c r="N36" s="28"/>
      <c r="O36" s="28"/>
    </row>
    <row r="37" spans="1:15" ht="21">
      <c r="A37" s="32"/>
      <c r="B37" s="32"/>
      <c r="C37" s="32"/>
      <c r="D37" s="32"/>
      <c r="E37" s="33"/>
      <c r="F37" s="34">
        <v>1</v>
      </c>
      <c r="G37" s="34"/>
      <c r="H37" s="34"/>
      <c r="I37" s="34">
        <f>SUM(I36:I36)</f>
        <v>0.7</v>
      </c>
      <c r="J37" s="35">
        <f>SUM(J36:J36)</f>
        <v>8.6999999999999994E-3</v>
      </c>
      <c r="K37" s="34"/>
      <c r="L37" s="34"/>
      <c r="M37" s="34"/>
      <c r="N37" s="36"/>
      <c r="O37" s="36"/>
    </row>
    <row r="38" spans="1:15" ht="19.8">
      <c r="A38" s="28" t="s">
        <v>84</v>
      </c>
      <c r="B38" s="28" t="s">
        <v>85</v>
      </c>
      <c r="C38" s="28" t="s">
        <v>86</v>
      </c>
      <c r="D38" s="28" t="s">
        <v>87</v>
      </c>
      <c r="E38" s="29">
        <v>45664</v>
      </c>
      <c r="F38" s="28">
        <v>1</v>
      </c>
      <c r="G38" s="28" t="s">
        <v>25</v>
      </c>
      <c r="H38" s="28">
        <v>1</v>
      </c>
      <c r="I38" s="28">
        <v>1.5</v>
      </c>
      <c r="J38" s="30">
        <v>1.3468000000000001E-2</v>
      </c>
      <c r="K38" s="28">
        <v>37</v>
      </c>
      <c r="L38" s="28">
        <v>26</v>
      </c>
      <c r="M38" s="28">
        <v>14</v>
      </c>
      <c r="N38" s="28"/>
      <c r="O38" s="28" t="s">
        <v>26</v>
      </c>
    </row>
    <row r="39" spans="1:15" ht="21">
      <c r="A39" s="32"/>
      <c r="B39" s="32"/>
      <c r="C39" s="32"/>
      <c r="D39" s="32"/>
      <c r="E39" s="33"/>
      <c r="F39" s="34">
        <v>1</v>
      </c>
      <c r="G39" s="34"/>
      <c r="H39" s="34"/>
      <c r="I39" s="34">
        <f>SUM(I38:I38)</f>
        <v>1.5</v>
      </c>
      <c r="J39" s="35">
        <f>SUM(J38:J38)</f>
        <v>1.3468000000000001E-2</v>
      </c>
      <c r="K39" s="34"/>
      <c r="L39" s="34"/>
      <c r="M39" s="34"/>
      <c r="N39" s="36"/>
      <c r="O39" s="36"/>
    </row>
    <row r="40" spans="1:15" ht="19.8">
      <c r="A40" s="28" t="s">
        <v>88</v>
      </c>
      <c r="B40" s="139" t="s">
        <v>89</v>
      </c>
      <c r="C40" s="28" t="s">
        <v>90</v>
      </c>
      <c r="D40" s="139" t="s">
        <v>51</v>
      </c>
      <c r="E40" s="126">
        <v>45664</v>
      </c>
      <c r="F40" s="28">
        <v>1</v>
      </c>
      <c r="G40" s="139" t="s">
        <v>25</v>
      </c>
      <c r="H40" s="139">
        <v>3</v>
      </c>
      <c r="I40" s="28">
        <v>1.8</v>
      </c>
      <c r="J40" s="30">
        <v>2.3400000000000001E-2</v>
      </c>
      <c r="K40" s="28">
        <v>39</v>
      </c>
      <c r="L40" s="28">
        <v>30</v>
      </c>
      <c r="M40" s="28">
        <v>20</v>
      </c>
      <c r="N40" s="28"/>
      <c r="O40" s="139" t="s">
        <v>26</v>
      </c>
    </row>
    <row r="41" spans="1:15" ht="19.8">
      <c r="A41" s="28" t="s">
        <v>91</v>
      </c>
      <c r="B41" s="145"/>
      <c r="C41" s="28" t="s">
        <v>92</v>
      </c>
      <c r="D41" s="145"/>
      <c r="E41" s="130"/>
      <c r="F41" s="28">
        <v>2</v>
      </c>
      <c r="G41" s="145"/>
      <c r="H41" s="145"/>
      <c r="I41" s="28">
        <v>1.4</v>
      </c>
      <c r="J41" s="30">
        <v>2.3400000000000001E-2</v>
      </c>
      <c r="K41" s="28">
        <v>39</v>
      </c>
      <c r="L41" s="28">
        <v>30</v>
      </c>
      <c r="M41" s="28">
        <v>20</v>
      </c>
      <c r="N41" s="28"/>
      <c r="O41" s="145"/>
    </row>
    <row r="42" spans="1:15" ht="19.8">
      <c r="A42" s="28" t="s">
        <v>93</v>
      </c>
      <c r="B42" s="140"/>
      <c r="C42" s="28" t="s">
        <v>94</v>
      </c>
      <c r="D42" s="140"/>
      <c r="E42" s="127"/>
      <c r="F42" s="28">
        <v>3</v>
      </c>
      <c r="G42" s="140"/>
      <c r="H42" s="140"/>
      <c r="I42" s="28">
        <v>2</v>
      </c>
      <c r="J42" s="30">
        <v>2.3400000000000001E-2</v>
      </c>
      <c r="K42" s="28">
        <v>39</v>
      </c>
      <c r="L42" s="28">
        <v>30</v>
      </c>
      <c r="M42" s="28">
        <v>20</v>
      </c>
      <c r="N42" s="28"/>
      <c r="O42" s="140"/>
    </row>
    <row r="43" spans="1:15" ht="21">
      <c r="A43" s="32"/>
      <c r="B43" s="32"/>
      <c r="C43" s="32"/>
      <c r="D43" s="32"/>
      <c r="E43" s="33"/>
      <c r="F43" s="34">
        <v>3</v>
      </c>
      <c r="G43" s="34"/>
      <c r="H43" s="34"/>
      <c r="I43" s="34">
        <f>SUM(I40:I42)</f>
        <v>5.2</v>
      </c>
      <c r="J43" s="35">
        <f>SUM(J40:J42)</f>
        <v>7.0199999999999999E-2</v>
      </c>
      <c r="K43" s="34"/>
      <c r="L43" s="34"/>
      <c r="M43" s="34"/>
      <c r="N43" s="36"/>
      <c r="O43" s="36"/>
    </row>
    <row r="44" spans="1:15" ht="19.8">
      <c r="A44" s="28" t="s">
        <v>95</v>
      </c>
      <c r="B44" s="28" t="s">
        <v>96</v>
      </c>
      <c r="C44" s="28" t="s">
        <v>97</v>
      </c>
      <c r="D44" s="28" t="s">
        <v>98</v>
      </c>
      <c r="E44" s="29">
        <v>45665</v>
      </c>
      <c r="F44" s="28">
        <v>1</v>
      </c>
      <c r="G44" s="28" t="s">
        <v>25</v>
      </c>
      <c r="H44" s="28">
        <v>1</v>
      </c>
      <c r="I44" s="28">
        <v>1.8</v>
      </c>
      <c r="J44" s="30">
        <v>2.3400000000000001E-2</v>
      </c>
      <c r="K44" s="28">
        <v>39</v>
      </c>
      <c r="L44" s="28">
        <v>30</v>
      </c>
      <c r="M44" s="28">
        <v>20</v>
      </c>
      <c r="N44" s="28"/>
      <c r="O44" s="28" t="s">
        <v>26</v>
      </c>
    </row>
    <row r="45" spans="1:15" ht="21">
      <c r="A45" s="32"/>
      <c r="B45" s="32"/>
      <c r="C45" s="32"/>
      <c r="D45" s="32"/>
      <c r="E45" s="33"/>
      <c r="F45" s="34">
        <v>1</v>
      </c>
      <c r="G45" s="34"/>
      <c r="H45" s="34"/>
      <c r="I45" s="34">
        <f>SUM(I44:I44)</f>
        <v>1.8</v>
      </c>
      <c r="J45" s="35">
        <f>SUM(J44:J44)</f>
        <v>2.3400000000000001E-2</v>
      </c>
      <c r="K45" s="34"/>
      <c r="L45" s="34"/>
      <c r="M45" s="34"/>
      <c r="N45" s="36"/>
      <c r="O45" s="36"/>
    </row>
    <row r="46" spans="1:15" ht="19.8">
      <c r="A46" s="41" t="s">
        <v>99</v>
      </c>
      <c r="B46" s="41" t="s">
        <v>100</v>
      </c>
      <c r="C46" s="41" t="s">
        <v>101</v>
      </c>
      <c r="D46" s="41" t="s">
        <v>51</v>
      </c>
      <c r="E46" s="42">
        <v>45666</v>
      </c>
      <c r="F46" s="41">
        <v>1</v>
      </c>
      <c r="G46" s="41" t="s">
        <v>25</v>
      </c>
      <c r="H46" s="41">
        <v>1</v>
      </c>
      <c r="I46" s="41">
        <v>1.1000000000000001</v>
      </c>
      <c r="J46" s="43">
        <v>8.8319999999999996E-3</v>
      </c>
      <c r="K46" s="41">
        <v>32</v>
      </c>
      <c r="L46" s="41">
        <v>23</v>
      </c>
      <c r="M46" s="41">
        <v>12</v>
      </c>
      <c r="N46" s="39" t="s">
        <v>102</v>
      </c>
      <c r="O46" s="41" t="s">
        <v>26</v>
      </c>
    </row>
    <row r="47" spans="1:15" ht="21">
      <c r="A47" s="32"/>
      <c r="B47" s="32"/>
      <c r="C47" s="32"/>
      <c r="D47" s="32"/>
      <c r="E47" s="33"/>
      <c r="F47" s="34">
        <v>1</v>
      </c>
      <c r="G47" s="34"/>
      <c r="H47" s="34"/>
      <c r="I47" s="34">
        <f>SUM(I46:I46)</f>
        <v>1.1000000000000001</v>
      </c>
      <c r="J47" s="35">
        <f>SUM(J46:J46)</f>
        <v>8.8319999999999996E-3</v>
      </c>
      <c r="K47" s="34"/>
      <c r="L47" s="34"/>
      <c r="M47" s="34"/>
      <c r="N47" s="36"/>
      <c r="O47" s="36"/>
    </row>
    <row r="48" spans="1:15" ht="39.6">
      <c r="A48" s="41" t="s">
        <v>103</v>
      </c>
      <c r="B48" s="41" t="s">
        <v>104</v>
      </c>
      <c r="C48" s="41" t="s">
        <v>105</v>
      </c>
      <c r="D48" s="41" t="s">
        <v>51</v>
      </c>
      <c r="E48" s="42">
        <v>45666</v>
      </c>
      <c r="F48" s="41">
        <v>1</v>
      </c>
      <c r="G48" s="41" t="s">
        <v>25</v>
      </c>
      <c r="H48" s="41">
        <v>1</v>
      </c>
      <c r="I48" s="41">
        <v>1.3</v>
      </c>
      <c r="J48" s="43">
        <v>1.0919999999999999E-2</v>
      </c>
      <c r="K48" s="41">
        <v>24</v>
      </c>
      <c r="L48" s="41">
        <v>13</v>
      </c>
      <c r="M48" s="41">
        <v>35</v>
      </c>
      <c r="N48" s="41"/>
      <c r="O48" s="41" t="s">
        <v>26</v>
      </c>
    </row>
    <row r="49" spans="1:15" ht="21">
      <c r="A49" s="32"/>
      <c r="B49" s="32"/>
      <c r="C49" s="32"/>
      <c r="D49" s="32"/>
      <c r="E49" s="33"/>
      <c r="F49" s="34">
        <v>1</v>
      </c>
      <c r="G49" s="34"/>
      <c r="H49" s="34"/>
      <c r="I49" s="34">
        <f>SUM(I48:I48)</f>
        <v>1.3</v>
      </c>
      <c r="J49" s="35">
        <f>SUM(J48:J48)</f>
        <v>1.0919999999999999E-2</v>
      </c>
      <c r="K49" s="34"/>
      <c r="L49" s="34"/>
      <c r="M49" s="34"/>
      <c r="N49" s="36"/>
      <c r="O49" s="36"/>
    </row>
    <row r="50" spans="1:15" ht="19.8">
      <c r="A50" s="41" t="s">
        <v>106</v>
      </c>
      <c r="B50" s="143" t="s">
        <v>107</v>
      </c>
      <c r="C50" s="143" t="s">
        <v>108</v>
      </c>
      <c r="D50" s="143" t="s">
        <v>24</v>
      </c>
      <c r="E50" s="141">
        <v>45666</v>
      </c>
      <c r="F50" s="41">
        <v>1</v>
      </c>
      <c r="G50" s="143" t="s">
        <v>25</v>
      </c>
      <c r="H50" s="41"/>
      <c r="I50" s="143">
        <v>10.199999999999999</v>
      </c>
      <c r="J50" s="146">
        <v>0.10335</v>
      </c>
      <c r="K50" s="143">
        <v>53</v>
      </c>
      <c r="L50" s="143">
        <v>39</v>
      </c>
      <c r="M50" s="143">
        <v>50</v>
      </c>
      <c r="N50" s="41"/>
      <c r="O50" s="143" t="s">
        <v>109</v>
      </c>
    </row>
    <row r="51" spans="1:15" ht="19.8">
      <c r="A51" s="41" t="s">
        <v>110</v>
      </c>
      <c r="B51" s="144"/>
      <c r="C51" s="144"/>
      <c r="D51" s="144"/>
      <c r="E51" s="142"/>
      <c r="F51" s="41">
        <v>2</v>
      </c>
      <c r="G51" s="144"/>
      <c r="H51" s="41"/>
      <c r="I51" s="144"/>
      <c r="J51" s="147"/>
      <c r="K51" s="144"/>
      <c r="L51" s="144"/>
      <c r="M51" s="144"/>
      <c r="N51" s="41"/>
      <c r="O51" s="144"/>
    </row>
    <row r="52" spans="1:15" ht="21">
      <c r="A52" s="32"/>
      <c r="B52" s="32"/>
      <c r="C52" s="32"/>
      <c r="D52" s="32"/>
      <c r="E52" s="33"/>
      <c r="F52" s="34">
        <v>2</v>
      </c>
      <c r="G52" s="34"/>
      <c r="H52" s="34"/>
      <c r="I52" s="34">
        <f>I50</f>
        <v>10.199999999999999</v>
      </c>
      <c r="J52" s="35">
        <f>J50</f>
        <v>0.10335</v>
      </c>
      <c r="K52" s="34"/>
      <c r="L52" s="34"/>
      <c r="M52" s="34"/>
      <c r="N52" s="36"/>
      <c r="O52" s="36"/>
    </row>
    <row r="53" spans="1:15" ht="19.8">
      <c r="A53" s="44" t="s">
        <v>111</v>
      </c>
      <c r="B53" s="132" t="s">
        <v>112</v>
      </c>
      <c r="C53" s="132" t="s">
        <v>113</v>
      </c>
      <c r="D53" s="132" t="s">
        <v>39</v>
      </c>
      <c r="E53" s="135">
        <v>45668</v>
      </c>
      <c r="F53" s="44">
        <v>1</v>
      </c>
      <c r="G53" s="117" t="s">
        <v>114</v>
      </c>
      <c r="H53" s="132">
        <v>1676</v>
      </c>
      <c r="I53" s="44">
        <v>14.7</v>
      </c>
      <c r="J53" s="45">
        <f>K53*L53*M53/1000000</f>
        <v>7.6109999999999997E-2</v>
      </c>
      <c r="K53" s="44">
        <v>59</v>
      </c>
      <c r="L53" s="44">
        <v>30</v>
      </c>
      <c r="M53" s="44">
        <v>43</v>
      </c>
      <c r="N53" s="44"/>
      <c r="O53" s="132" t="s">
        <v>115</v>
      </c>
    </row>
    <row r="54" spans="1:15" ht="19.8">
      <c r="A54" s="44" t="s">
        <v>116</v>
      </c>
      <c r="B54" s="134"/>
      <c r="C54" s="134"/>
      <c r="D54" s="134"/>
      <c r="E54" s="137"/>
      <c r="F54" s="44">
        <v>2</v>
      </c>
      <c r="G54" s="119"/>
      <c r="H54" s="134"/>
      <c r="I54" s="44">
        <v>16.7</v>
      </c>
      <c r="J54" s="45">
        <f>K54*L54*M54/1000000</f>
        <v>5.3999999999999999E-2</v>
      </c>
      <c r="K54" s="44">
        <v>60</v>
      </c>
      <c r="L54" s="44">
        <v>30</v>
      </c>
      <c r="M54" s="44">
        <v>30</v>
      </c>
      <c r="N54" s="44"/>
      <c r="O54" s="134"/>
    </row>
    <row r="55" spans="1:15" ht="21">
      <c r="A55" s="32"/>
      <c r="B55" s="32"/>
      <c r="C55" s="32"/>
      <c r="D55" s="32"/>
      <c r="E55" s="33"/>
      <c r="F55" s="46">
        <v>2</v>
      </c>
      <c r="G55" s="47"/>
      <c r="H55" s="48"/>
      <c r="I55" s="46">
        <f>SUM(I53:I54)</f>
        <v>31.4</v>
      </c>
      <c r="J55" s="49">
        <f>SUM(J53:J54)</f>
        <v>0.13011</v>
      </c>
      <c r="K55" s="46"/>
      <c r="L55" s="46"/>
      <c r="M55" s="46"/>
      <c r="N55" s="50"/>
      <c r="O55" s="51"/>
    </row>
    <row r="56" spans="1:15" ht="19.8">
      <c r="A56" s="44" t="s">
        <v>117</v>
      </c>
      <c r="B56" s="132" t="s">
        <v>118</v>
      </c>
      <c r="C56" s="132" t="s">
        <v>119</v>
      </c>
      <c r="D56" s="132" t="s">
        <v>82</v>
      </c>
      <c r="E56" s="135">
        <v>45670</v>
      </c>
      <c r="F56" s="44">
        <v>1</v>
      </c>
      <c r="G56" s="117" t="s">
        <v>120</v>
      </c>
      <c r="H56" s="132">
        <v>145</v>
      </c>
      <c r="I56" s="44">
        <v>4.5</v>
      </c>
      <c r="J56" s="45">
        <f>K56*L56*M56/1000000</f>
        <v>1.61E-2</v>
      </c>
      <c r="K56" s="44">
        <v>35</v>
      </c>
      <c r="L56" s="44">
        <v>20</v>
      </c>
      <c r="M56" s="44">
        <v>23</v>
      </c>
      <c r="N56" s="52"/>
      <c r="O56" s="132" t="s">
        <v>121</v>
      </c>
    </row>
    <row r="57" spans="1:15" ht="19.8">
      <c r="A57" s="44" t="s">
        <v>122</v>
      </c>
      <c r="B57" s="134"/>
      <c r="C57" s="134"/>
      <c r="D57" s="134"/>
      <c r="E57" s="137"/>
      <c r="F57" s="44">
        <v>2</v>
      </c>
      <c r="G57" s="119"/>
      <c r="H57" s="134"/>
      <c r="I57" s="44">
        <v>13.7</v>
      </c>
      <c r="J57" s="45">
        <f>K57*L57*M57/1000000</f>
        <v>8.6730000000000002E-2</v>
      </c>
      <c r="K57" s="44">
        <v>59</v>
      </c>
      <c r="L57" s="44">
        <v>30</v>
      </c>
      <c r="M57" s="44">
        <v>49</v>
      </c>
      <c r="N57" s="44"/>
      <c r="O57" s="134"/>
    </row>
    <row r="58" spans="1:15" ht="21">
      <c r="A58" s="32"/>
      <c r="B58" s="32"/>
      <c r="C58" s="32"/>
      <c r="D58" s="32"/>
      <c r="E58" s="33"/>
      <c r="F58" s="46">
        <v>2</v>
      </c>
      <c r="G58" s="46"/>
      <c r="H58" s="46"/>
      <c r="I58" s="46">
        <f>SUM(I56:I57)</f>
        <v>18.2</v>
      </c>
      <c r="J58" s="49">
        <f>SUM(J56:J57)</f>
        <v>0.10283</v>
      </c>
      <c r="K58" s="46"/>
      <c r="L58" s="46"/>
      <c r="M58" s="46"/>
      <c r="N58" s="50"/>
      <c r="O58" s="51"/>
    </row>
    <row r="59" spans="1:15" ht="19.8">
      <c r="A59" s="53" t="s">
        <v>123</v>
      </c>
      <c r="B59" s="53" t="s">
        <v>124</v>
      </c>
      <c r="C59" s="53" t="s">
        <v>125</v>
      </c>
      <c r="D59" s="53" t="s">
        <v>126</v>
      </c>
      <c r="E59" s="42">
        <v>45671</v>
      </c>
      <c r="F59" s="53">
        <v>1</v>
      </c>
      <c r="G59" s="37" t="s">
        <v>127</v>
      </c>
      <c r="H59" s="53"/>
      <c r="I59" s="53">
        <v>1</v>
      </c>
      <c r="J59" s="54">
        <f>K59*L59*M59/1000000</f>
        <v>1.4024999999999999E-2</v>
      </c>
      <c r="K59" s="53">
        <v>25</v>
      </c>
      <c r="L59" s="53">
        <v>33</v>
      </c>
      <c r="M59" s="53">
        <v>17</v>
      </c>
      <c r="N59" s="53"/>
      <c r="O59" s="41"/>
    </row>
    <row r="60" spans="1:15" ht="21">
      <c r="A60" s="32"/>
      <c r="B60" s="32"/>
      <c r="C60" s="32"/>
      <c r="D60" s="32"/>
      <c r="E60" s="33"/>
      <c r="F60" s="46">
        <v>1</v>
      </c>
      <c r="G60" s="46"/>
      <c r="H60" s="46"/>
      <c r="I60" s="46">
        <f>SUM(I59:I59)</f>
        <v>1</v>
      </c>
      <c r="J60" s="49">
        <f>SUM(J59:J59)</f>
        <v>1.4024999999999999E-2</v>
      </c>
      <c r="K60" s="46"/>
      <c r="L60" s="46"/>
      <c r="M60" s="46"/>
      <c r="N60" s="55"/>
      <c r="O60" s="56"/>
    </row>
    <row r="61" spans="1:15" ht="34.799999999999997">
      <c r="A61" s="53" t="s">
        <v>128</v>
      </c>
      <c r="B61" s="53" t="s">
        <v>129</v>
      </c>
      <c r="C61" s="53" t="s">
        <v>125</v>
      </c>
      <c r="D61" s="53" t="s">
        <v>130</v>
      </c>
      <c r="E61" s="42">
        <v>45671</v>
      </c>
      <c r="F61" s="53">
        <v>1</v>
      </c>
      <c r="G61" s="37" t="s">
        <v>131</v>
      </c>
      <c r="H61" s="53"/>
      <c r="I61" s="53">
        <v>2</v>
      </c>
      <c r="J61" s="54">
        <f>K61*L61*M61/1000000</f>
        <v>1.4322E-2</v>
      </c>
      <c r="K61" s="53">
        <v>42</v>
      </c>
      <c r="L61" s="53">
        <v>31</v>
      </c>
      <c r="M61" s="53">
        <v>11</v>
      </c>
      <c r="N61" s="53"/>
      <c r="O61" s="41"/>
    </row>
    <row r="62" spans="1:15" ht="21">
      <c r="A62" s="32"/>
      <c r="B62" s="32"/>
      <c r="C62" s="32"/>
      <c r="D62" s="32"/>
      <c r="E62" s="33"/>
      <c r="F62" s="46">
        <v>1</v>
      </c>
      <c r="G62" s="46"/>
      <c r="H62" s="46"/>
      <c r="I62" s="46">
        <f>SUM(I61:I61)</f>
        <v>2</v>
      </c>
      <c r="J62" s="49">
        <f>SUM(J61:J61)</f>
        <v>1.4322E-2</v>
      </c>
      <c r="K62" s="46"/>
      <c r="L62" s="46"/>
      <c r="M62" s="46"/>
      <c r="N62" s="55"/>
      <c r="O62" s="56"/>
    </row>
    <row r="63" spans="1:15" ht="39.6">
      <c r="A63" s="53" t="s">
        <v>132</v>
      </c>
      <c r="B63" s="53" t="s">
        <v>133</v>
      </c>
      <c r="C63" s="53" t="s">
        <v>134</v>
      </c>
      <c r="D63" s="53" t="s">
        <v>135</v>
      </c>
      <c r="E63" s="42">
        <v>45672</v>
      </c>
      <c r="F63" s="53">
        <v>1</v>
      </c>
      <c r="G63" s="53" t="s">
        <v>136</v>
      </c>
      <c r="H63" s="53"/>
      <c r="I63" s="53">
        <v>1.2</v>
      </c>
      <c r="J63" s="54">
        <f>K63*L63*M63/1000000</f>
        <v>6.0480000000000004E-3</v>
      </c>
      <c r="K63" s="53">
        <v>27</v>
      </c>
      <c r="L63" s="53">
        <v>14</v>
      </c>
      <c r="M63" s="53">
        <v>16</v>
      </c>
      <c r="N63" s="53"/>
      <c r="O63" s="53"/>
    </row>
    <row r="64" spans="1:15" ht="21">
      <c r="A64" s="32"/>
      <c r="B64" s="32"/>
      <c r="C64" s="32"/>
      <c r="D64" s="32"/>
      <c r="E64" s="33"/>
      <c r="F64" s="46">
        <v>1</v>
      </c>
      <c r="G64" s="46"/>
      <c r="H64" s="46"/>
      <c r="I64" s="46">
        <f>SUM(I63:I63)</f>
        <v>1.2</v>
      </c>
      <c r="J64" s="49">
        <f>SUM(J63:J63)</f>
        <v>6.0480000000000004E-3</v>
      </c>
      <c r="K64" s="46"/>
      <c r="L64" s="46"/>
      <c r="M64" s="46"/>
      <c r="N64" s="55"/>
      <c r="O64" s="56"/>
    </row>
    <row r="65" spans="1:15" ht="57">
      <c r="A65" s="44" t="s">
        <v>137</v>
      </c>
      <c r="B65" s="44" t="s">
        <v>138</v>
      </c>
      <c r="C65" s="44" t="s">
        <v>139</v>
      </c>
      <c r="D65" s="44" t="s">
        <v>140</v>
      </c>
      <c r="E65" s="57">
        <v>45672</v>
      </c>
      <c r="F65" s="44">
        <v>1</v>
      </c>
      <c r="G65" s="44" t="s">
        <v>141</v>
      </c>
      <c r="H65" s="44">
        <v>4</v>
      </c>
      <c r="I65" s="44">
        <v>1.5</v>
      </c>
      <c r="J65" s="45">
        <v>1.728E-2</v>
      </c>
      <c r="K65" s="44">
        <v>36</v>
      </c>
      <c r="L65" s="44">
        <v>32</v>
      </c>
      <c r="M65" s="44">
        <v>15</v>
      </c>
      <c r="N65" s="52" t="s">
        <v>142</v>
      </c>
      <c r="O65" s="44" t="s">
        <v>143</v>
      </c>
    </row>
    <row r="66" spans="1:15" ht="21">
      <c r="A66" s="32"/>
      <c r="B66" s="32"/>
      <c r="C66" s="32"/>
      <c r="D66" s="32"/>
      <c r="E66" s="33"/>
      <c r="F66" s="46">
        <v>1</v>
      </c>
      <c r="G66" s="46"/>
      <c r="H66" s="46"/>
      <c r="I66" s="46">
        <v>1.5</v>
      </c>
      <c r="J66" s="49">
        <v>1.728E-2</v>
      </c>
      <c r="K66" s="46"/>
      <c r="L66" s="46"/>
      <c r="M66" s="46"/>
      <c r="N66" s="50"/>
      <c r="O66" s="50"/>
    </row>
    <row r="67" spans="1:15" ht="57">
      <c r="A67" s="44" t="s">
        <v>144</v>
      </c>
      <c r="B67" s="44" t="s">
        <v>145</v>
      </c>
      <c r="C67" s="44" t="s">
        <v>139</v>
      </c>
      <c r="D67" s="44" t="s">
        <v>146</v>
      </c>
      <c r="E67" s="57">
        <v>45672</v>
      </c>
      <c r="F67" s="44">
        <v>1</v>
      </c>
      <c r="G67" s="44" t="s">
        <v>147</v>
      </c>
      <c r="H67" s="44">
        <v>1</v>
      </c>
      <c r="I67" s="44">
        <v>7.4</v>
      </c>
      <c r="J67" s="45">
        <v>6.8543999999999994E-2</v>
      </c>
      <c r="K67" s="44">
        <v>51</v>
      </c>
      <c r="L67" s="44">
        <v>32</v>
      </c>
      <c r="M67" s="44">
        <v>42</v>
      </c>
      <c r="N67" s="44"/>
      <c r="O67" s="44" t="s">
        <v>143</v>
      </c>
    </row>
    <row r="68" spans="1:15" ht="21">
      <c r="A68" s="32"/>
      <c r="B68" s="32"/>
      <c r="C68" s="32"/>
      <c r="D68" s="32"/>
      <c r="E68" s="33"/>
      <c r="F68" s="46">
        <v>1</v>
      </c>
      <c r="G68" s="46"/>
      <c r="H68" s="46"/>
      <c r="I68" s="46">
        <v>7.4</v>
      </c>
      <c r="J68" s="49">
        <v>6.8543999999999994E-2</v>
      </c>
      <c r="K68" s="46"/>
      <c r="L68" s="46"/>
      <c r="M68" s="46"/>
      <c r="N68" s="50"/>
      <c r="O68" s="50"/>
    </row>
    <row r="69" spans="1:15" ht="19.8">
      <c r="A69" s="58"/>
      <c r="B69" s="59" t="s">
        <v>148</v>
      </c>
      <c r="C69" s="52" t="s">
        <v>149</v>
      </c>
      <c r="D69" s="59" t="s">
        <v>150</v>
      </c>
      <c r="E69" s="57">
        <v>45671</v>
      </c>
      <c r="F69" s="60" t="s">
        <v>151</v>
      </c>
      <c r="G69" s="61" t="s">
        <v>152</v>
      </c>
      <c r="H69" s="44">
        <v>12585</v>
      </c>
      <c r="I69" s="44">
        <v>1050</v>
      </c>
      <c r="J69" s="62">
        <f>K69*L69*M69/1000000*23</f>
        <v>3.2826749999999998</v>
      </c>
      <c r="K69" s="44">
        <v>33</v>
      </c>
      <c r="L69" s="44">
        <v>25</v>
      </c>
      <c r="M69" s="44">
        <v>173</v>
      </c>
      <c r="N69" s="44" t="s">
        <v>153</v>
      </c>
      <c r="O69" s="44"/>
    </row>
    <row r="70" spans="1:15" ht="21">
      <c r="A70" s="32"/>
      <c r="B70" s="32"/>
      <c r="C70" s="32"/>
      <c r="D70" s="32"/>
      <c r="E70" s="33"/>
      <c r="F70" s="46">
        <v>1</v>
      </c>
      <c r="G70" s="46"/>
      <c r="H70" s="46"/>
      <c r="I70" s="46">
        <v>7.4</v>
      </c>
      <c r="J70" s="49">
        <v>6.8543999999999994E-2</v>
      </c>
      <c r="K70" s="46"/>
      <c r="L70" s="46"/>
      <c r="M70" s="46"/>
      <c r="N70" s="50"/>
      <c r="O70" s="50"/>
    </row>
    <row r="71" spans="1:15" ht="19.8">
      <c r="A71" s="53" t="s">
        <v>154</v>
      </c>
      <c r="B71" s="148" t="s">
        <v>155</v>
      </c>
      <c r="C71" s="148"/>
      <c r="D71" s="148" t="s">
        <v>156</v>
      </c>
      <c r="E71" s="141">
        <v>45673</v>
      </c>
      <c r="F71" s="53">
        <v>1</v>
      </c>
      <c r="G71" s="148" t="s">
        <v>157</v>
      </c>
      <c r="H71" s="53">
        <v>200</v>
      </c>
      <c r="I71" s="53">
        <v>34.200000000000003</v>
      </c>
      <c r="J71" s="54">
        <f t="shared" ref="J71:J81" si="0">K71*L71*M71/1000000</f>
        <v>0.24</v>
      </c>
      <c r="K71" s="53">
        <v>80</v>
      </c>
      <c r="L71" s="53">
        <v>50</v>
      </c>
      <c r="M71" s="53">
        <v>60</v>
      </c>
      <c r="N71" s="53"/>
      <c r="O71" s="53"/>
    </row>
    <row r="72" spans="1:15" ht="19.8">
      <c r="A72" s="53" t="s">
        <v>158</v>
      </c>
      <c r="B72" s="149"/>
      <c r="C72" s="149"/>
      <c r="D72" s="149"/>
      <c r="E72" s="151"/>
      <c r="F72" s="53">
        <v>2</v>
      </c>
      <c r="G72" s="149"/>
      <c r="H72" s="53">
        <v>240</v>
      </c>
      <c r="I72" s="53">
        <v>38</v>
      </c>
      <c r="J72" s="54">
        <f t="shared" si="0"/>
        <v>0.24</v>
      </c>
      <c r="K72" s="53">
        <v>80</v>
      </c>
      <c r="L72" s="53">
        <v>50</v>
      </c>
      <c r="M72" s="53">
        <v>60</v>
      </c>
      <c r="N72" s="53"/>
      <c r="O72" s="53"/>
    </row>
    <row r="73" spans="1:15" ht="19.8">
      <c r="A73" s="53" t="s">
        <v>159</v>
      </c>
      <c r="B73" s="149"/>
      <c r="C73" s="149"/>
      <c r="D73" s="149"/>
      <c r="E73" s="151"/>
      <c r="F73" s="53">
        <v>3</v>
      </c>
      <c r="G73" s="149"/>
      <c r="H73" s="53">
        <v>300</v>
      </c>
      <c r="I73" s="53">
        <v>41.6</v>
      </c>
      <c r="J73" s="54">
        <f t="shared" si="0"/>
        <v>0.24</v>
      </c>
      <c r="K73" s="53">
        <v>80</v>
      </c>
      <c r="L73" s="53">
        <v>50</v>
      </c>
      <c r="M73" s="53">
        <v>60</v>
      </c>
      <c r="N73" s="53"/>
      <c r="O73" s="53"/>
    </row>
    <row r="74" spans="1:15" ht="19.8">
      <c r="A74" s="53" t="s">
        <v>160</v>
      </c>
      <c r="B74" s="149"/>
      <c r="C74" s="149"/>
      <c r="D74" s="149"/>
      <c r="E74" s="151"/>
      <c r="F74" s="53">
        <v>4</v>
      </c>
      <c r="G74" s="149"/>
      <c r="H74" s="53">
        <v>230</v>
      </c>
      <c r="I74" s="53">
        <v>40.299999999999997</v>
      </c>
      <c r="J74" s="54">
        <f t="shared" si="0"/>
        <v>0.24</v>
      </c>
      <c r="K74" s="53">
        <v>80</v>
      </c>
      <c r="L74" s="53">
        <v>50</v>
      </c>
      <c r="M74" s="53">
        <v>60</v>
      </c>
      <c r="N74" s="53"/>
      <c r="O74" s="53"/>
    </row>
    <row r="75" spans="1:15" ht="19.8">
      <c r="A75" s="53" t="s">
        <v>161</v>
      </c>
      <c r="B75" s="149"/>
      <c r="C75" s="149"/>
      <c r="D75" s="149"/>
      <c r="E75" s="151"/>
      <c r="F75" s="53">
        <v>5</v>
      </c>
      <c r="G75" s="149"/>
      <c r="H75" s="53">
        <v>220</v>
      </c>
      <c r="I75" s="53">
        <v>38.9</v>
      </c>
      <c r="J75" s="54">
        <f t="shared" si="0"/>
        <v>0.24</v>
      </c>
      <c r="K75" s="53">
        <v>80</v>
      </c>
      <c r="L75" s="53">
        <v>50</v>
      </c>
      <c r="M75" s="53">
        <v>60</v>
      </c>
      <c r="N75" s="53"/>
      <c r="O75" s="53"/>
    </row>
    <row r="76" spans="1:15" ht="19.8">
      <c r="A76" s="53" t="s">
        <v>162</v>
      </c>
      <c r="B76" s="149"/>
      <c r="C76" s="149"/>
      <c r="D76" s="149"/>
      <c r="E76" s="151"/>
      <c r="F76" s="53">
        <v>6</v>
      </c>
      <c r="G76" s="149"/>
      <c r="H76" s="53">
        <v>200</v>
      </c>
      <c r="I76" s="53">
        <v>33.799999999999997</v>
      </c>
      <c r="J76" s="54">
        <f t="shared" si="0"/>
        <v>0.24</v>
      </c>
      <c r="K76" s="53">
        <v>80</v>
      </c>
      <c r="L76" s="53">
        <v>50</v>
      </c>
      <c r="M76" s="53">
        <v>60</v>
      </c>
      <c r="N76" s="53"/>
      <c r="O76" s="53"/>
    </row>
    <row r="77" spans="1:15" ht="19.8">
      <c r="A77" s="53" t="s">
        <v>163</v>
      </c>
      <c r="B77" s="149"/>
      <c r="C77" s="149"/>
      <c r="D77" s="149"/>
      <c r="E77" s="151"/>
      <c r="F77" s="53">
        <v>7</v>
      </c>
      <c r="G77" s="149"/>
      <c r="H77" s="53">
        <v>190</v>
      </c>
      <c r="I77" s="53">
        <v>30.5</v>
      </c>
      <c r="J77" s="54">
        <f t="shared" si="0"/>
        <v>0.24</v>
      </c>
      <c r="K77" s="53">
        <v>80</v>
      </c>
      <c r="L77" s="53">
        <v>50</v>
      </c>
      <c r="M77" s="53">
        <v>60</v>
      </c>
      <c r="N77" s="53"/>
      <c r="O77" s="53"/>
    </row>
    <row r="78" spans="1:15" ht="19.8">
      <c r="A78" s="53" t="s">
        <v>164</v>
      </c>
      <c r="B78" s="149"/>
      <c r="C78" s="149"/>
      <c r="D78" s="149"/>
      <c r="E78" s="151"/>
      <c r="F78" s="53">
        <v>8</v>
      </c>
      <c r="G78" s="149"/>
      <c r="H78" s="53">
        <v>200</v>
      </c>
      <c r="I78" s="53">
        <v>33.1</v>
      </c>
      <c r="J78" s="54">
        <f t="shared" si="0"/>
        <v>0.24</v>
      </c>
      <c r="K78" s="53">
        <v>80</v>
      </c>
      <c r="L78" s="53">
        <v>50</v>
      </c>
      <c r="M78" s="53">
        <v>60</v>
      </c>
      <c r="N78" s="53"/>
      <c r="O78" s="53"/>
    </row>
    <row r="79" spans="1:15" ht="19.8">
      <c r="A79" s="53" t="s">
        <v>165</v>
      </c>
      <c r="B79" s="149"/>
      <c r="C79" s="149"/>
      <c r="D79" s="149"/>
      <c r="E79" s="151"/>
      <c r="F79" s="53">
        <v>9</v>
      </c>
      <c r="G79" s="149"/>
      <c r="H79" s="53">
        <v>200</v>
      </c>
      <c r="I79" s="53">
        <v>33.4</v>
      </c>
      <c r="J79" s="54">
        <f t="shared" si="0"/>
        <v>0.24</v>
      </c>
      <c r="K79" s="53">
        <v>80</v>
      </c>
      <c r="L79" s="53">
        <v>50</v>
      </c>
      <c r="M79" s="53">
        <v>60</v>
      </c>
      <c r="N79" s="53"/>
      <c r="O79" s="53"/>
    </row>
    <row r="80" spans="1:15" ht="19.8">
      <c r="A80" s="53" t="s">
        <v>166</v>
      </c>
      <c r="B80" s="149"/>
      <c r="C80" s="149"/>
      <c r="D80" s="149"/>
      <c r="E80" s="151"/>
      <c r="F80" s="53">
        <v>10</v>
      </c>
      <c r="G80" s="149"/>
      <c r="H80" s="53">
        <v>200</v>
      </c>
      <c r="I80" s="53">
        <v>33.5</v>
      </c>
      <c r="J80" s="54">
        <f t="shared" si="0"/>
        <v>0.24</v>
      </c>
      <c r="K80" s="53">
        <v>80</v>
      </c>
      <c r="L80" s="53">
        <v>50</v>
      </c>
      <c r="M80" s="53">
        <v>60</v>
      </c>
      <c r="N80" s="53"/>
      <c r="O80" s="53"/>
    </row>
    <row r="81" spans="1:15" ht="19.8">
      <c r="A81" s="53" t="s">
        <v>167</v>
      </c>
      <c r="B81" s="150"/>
      <c r="C81" s="150"/>
      <c r="D81" s="150"/>
      <c r="E81" s="142"/>
      <c r="F81" s="53">
        <v>11</v>
      </c>
      <c r="G81" s="150"/>
      <c r="H81" s="53">
        <v>200</v>
      </c>
      <c r="I81" s="53">
        <v>31</v>
      </c>
      <c r="J81" s="54">
        <f t="shared" si="0"/>
        <v>0.24</v>
      </c>
      <c r="K81" s="53">
        <v>80</v>
      </c>
      <c r="L81" s="53">
        <v>50</v>
      </c>
      <c r="M81" s="53">
        <v>60</v>
      </c>
      <c r="N81" s="53"/>
      <c r="O81" s="53"/>
    </row>
    <row r="82" spans="1:15" ht="21">
      <c r="A82" s="32"/>
      <c r="B82" s="32"/>
      <c r="C82" s="32"/>
      <c r="D82" s="32"/>
      <c r="E82" s="33"/>
      <c r="F82" s="46">
        <v>11</v>
      </c>
      <c r="G82" s="46"/>
      <c r="H82" s="46"/>
      <c r="I82" s="46">
        <f>SUM(I71:I81)</f>
        <v>388.3</v>
      </c>
      <c r="J82" s="49">
        <f>SUM(J71:J81)</f>
        <v>2.6400000000000006</v>
      </c>
      <c r="K82" s="46"/>
      <c r="L82" s="46"/>
      <c r="M82" s="46"/>
      <c r="N82" s="56"/>
      <c r="O82" s="56"/>
    </row>
    <row r="83" spans="1:15" ht="19.8">
      <c r="A83" s="53" t="s">
        <v>168</v>
      </c>
      <c r="B83" s="53" t="s">
        <v>169</v>
      </c>
      <c r="C83" s="53" t="s">
        <v>170</v>
      </c>
      <c r="D83" s="53" t="s">
        <v>171</v>
      </c>
      <c r="E83" s="42">
        <v>45675</v>
      </c>
      <c r="F83" s="53">
        <v>1</v>
      </c>
      <c r="G83" s="53" t="s">
        <v>25</v>
      </c>
      <c r="H83" s="53">
        <v>1</v>
      </c>
      <c r="I83" s="53">
        <v>1.6</v>
      </c>
      <c r="J83" s="54">
        <v>1.482E-2</v>
      </c>
      <c r="K83" s="53">
        <v>38</v>
      </c>
      <c r="L83" s="53">
        <v>26</v>
      </c>
      <c r="M83" s="53">
        <v>15</v>
      </c>
      <c r="N83" s="53"/>
      <c r="O83" s="53" t="s">
        <v>26</v>
      </c>
    </row>
    <row r="84" spans="1:15" ht="21">
      <c r="A84" s="32"/>
      <c r="B84" s="32"/>
      <c r="C84" s="32"/>
      <c r="D84" s="32"/>
      <c r="E84" s="33"/>
      <c r="F84" s="46">
        <v>1</v>
      </c>
      <c r="G84" s="46"/>
      <c r="H84" s="46"/>
      <c r="I84" s="46">
        <f>I83</f>
        <v>1.6</v>
      </c>
      <c r="J84" s="49">
        <f>J83</f>
        <v>1.482E-2</v>
      </c>
      <c r="K84" s="46"/>
      <c r="L84" s="46"/>
      <c r="M84" s="46"/>
      <c r="N84" s="63"/>
      <c r="O84" s="63"/>
    </row>
    <row r="85" spans="1:15" ht="19.8">
      <c r="A85" s="53" t="s">
        <v>172</v>
      </c>
      <c r="B85" s="53" t="s">
        <v>173</v>
      </c>
      <c r="C85" s="53" t="s">
        <v>174</v>
      </c>
      <c r="D85" s="53" t="s">
        <v>175</v>
      </c>
      <c r="E85" s="42">
        <v>45675</v>
      </c>
      <c r="F85" s="53">
        <v>1</v>
      </c>
      <c r="G85" s="53" t="s">
        <v>176</v>
      </c>
      <c r="H85" s="53">
        <v>1</v>
      </c>
      <c r="I85" s="53">
        <v>0.2</v>
      </c>
      <c r="J85" s="54">
        <v>3.0599999999999998E-3</v>
      </c>
      <c r="K85" s="53">
        <v>34</v>
      </c>
      <c r="L85" s="53">
        <v>30</v>
      </c>
      <c r="M85" s="53">
        <v>3</v>
      </c>
      <c r="N85" s="53"/>
      <c r="O85" s="53"/>
    </row>
    <row r="86" spans="1:15" ht="21">
      <c r="A86" s="64"/>
      <c r="B86" s="64"/>
      <c r="C86" s="64"/>
      <c r="D86" s="64"/>
      <c r="E86" s="65"/>
      <c r="F86" s="46">
        <v>1</v>
      </c>
      <c r="G86" s="46"/>
      <c r="H86" s="46"/>
      <c r="I86" s="46">
        <f>I85</f>
        <v>0.2</v>
      </c>
      <c r="J86" s="49">
        <f>J85</f>
        <v>3.0599999999999998E-3</v>
      </c>
      <c r="K86" s="46"/>
      <c r="L86" s="46"/>
      <c r="M86" s="46"/>
      <c r="N86" s="63"/>
      <c r="O86" s="63"/>
    </row>
    <row r="87" spans="1:15" ht="19.8">
      <c r="A87" s="53" t="s">
        <v>177</v>
      </c>
      <c r="B87" s="53" t="s">
        <v>178</v>
      </c>
      <c r="C87" s="53" t="s">
        <v>179</v>
      </c>
      <c r="D87" s="53" t="s">
        <v>175</v>
      </c>
      <c r="E87" s="42">
        <v>45676</v>
      </c>
      <c r="F87" s="53">
        <v>1</v>
      </c>
      <c r="G87" s="53" t="s">
        <v>180</v>
      </c>
      <c r="H87" s="53">
        <v>1</v>
      </c>
      <c r="I87" s="53">
        <v>0.8</v>
      </c>
      <c r="J87" s="54">
        <v>8.2620000000000002E-3</v>
      </c>
      <c r="K87" s="53">
        <v>34</v>
      </c>
      <c r="L87" s="53">
        <v>27</v>
      </c>
      <c r="M87" s="53">
        <v>9</v>
      </c>
      <c r="N87" s="53"/>
      <c r="O87" s="53"/>
    </row>
    <row r="88" spans="1:15" ht="21">
      <c r="A88" s="64"/>
      <c r="B88" s="64"/>
      <c r="C88" s="64"/>
      <c r="D88" s="64"/>
      <c r="E88" s="65"/>
      <c r="F88" s="46">
        <v>1</v>
      </c>
      <c r="G88" s="46"/>
      <c r="H88" s="46"/>
      <c r="I88" s="46">
        <f>I87</f>
        <v>0.8</v>
      </c>
      <c r="J88" s="49">
        <f>J87</f>
        <v>8.2620000000000002E-3</v>
      </c>
      <c r="K88" s="46"/>
      <c r="L88" s="46"/>
      <c r="M88" s="46"/>
      <c r="N88" s="63"/>
      <c r="O88" s="63"/>
    </row>
    <row r="89" spans="1:15" ht="19.8">
      <c r="A89" s="53" t="s">
        <v>181</v>
      </c>
      <c r="B89" s="53" t="s">
        <v>182</v>
      </c>
      <c r="C89" s="53" t="s">
        <v>183</v>
      </c>
      <c r="D89" s="53" t="s">
        <v>175</v>
      </c>
      <c r="E89" s="42">
        <v>45676</v>
      </c>
      <c r="F89" s="53">
        <v>1</v>
      </c>
      <c r="G89" s="37" t="s">
        <v>184</v>
      </c>
      <c r="H89" s="53">
        <v>1</v>
      </c>
      <c r="I89" s="53">
        <v>0.4</v>
      </c>
      <c r="J89" s="54">
        <v>2.6459999999999999E-3</v>
      </c>
      <c r="K89" s="53">
        <v>21</v>
      </c>
      <c r="L89" s="53">
        <v>21</v>
      </c>
      <c r="M89" s="53">
        <v>6</v>
      </c>
      <c r="N89" s="53"/>
      <c r="O89" s="53"/>
    </row>
    <row r="90" spans="1:15" ht="21">
      <c r="A90" s="64"/>
      <c r="B90" s="64"/>
      <c r="C90" s="64"/>
      <c r="D90" s="64"/>
      <c r="E90" s="65"/>
      <c r="F90" s="46">
        <v>1</v>
      </c>
      <c r="G90" s="46"/>
      <c r="H90" s="46"/>
      <c r="I90" s="46">
        <f>I89</f>
        <v>0.4</v>
      </c>
      <c r="J90" s="49">
        <f>J89</f>
        <v>2.6459999999999999E-3</v>
      </c>
      <c r="K90" s="46"/>
      <c r="L90" s="46"/>
      <c r="M90" s="46"/>
      <c r="N90" s="63"/>
      <c r="O90" s="63"/>
    </row>
    <row r="91" spans="1:15" ht="19.8">
      <c r="A91" s="53" t="s">
        <v>185</v>
      </c>
      <c r="B91" s="53" t="s">
        <v>186</v>
      </c>
      <c r="C91" s="53" t="s">
        <v>187</v>
      </c>
      <c r="D91" s="53" t="s">
        <v>175</v>
      </c>
      <c r="E91" s="42">
        <v>45676</v>
      </c>
      <c r="F91" s="53">
        <v>1</v>
      </c>
      <c r="G91" s="53" t="s">
        <v>188</v>
      </c>
      <c r="H91" s="53"/>
      <c r="I91" s="53">
        <v>0.7</v>
      </c>
      <c r="J91" s="54">
        <v>5.2500000000000003E-3</v>
      </c>
      <c r="K91" s="53">
        <v>35</v>
      </c>
      <c r="L91" s="53">
        <v>30</v>
      </c>
      <c r="M91" s="53">
        <v>5</v>
      </c>
      <c r="N91" s="53"/>
      <c r="O91" s="53"/>
    </row>
    <row r="92" spans="1:15" ht="21">
      <c r="A92" s="64"/>
      <c r="B92" s="64"/>
      <c r="C92" s="64"/>
      <c r="D92" s="64"/>
      <c r="E92" s="65"/>
      <c r="F92" s="46">
        <v>1</v>
      </c>
      <c r="G92" s="46"/>
      <c r="H92" s="46"/>
      <c r="I92" s="46">
        <f>I91</f>
        <v>0.7</v>
      </c>
      <c r="J92" s="49">
        <f>J91</f>
        <v>5.2500000000000003E-3</v>
      </c>
      <c r="K92" s="46"/>
      <c r="L92" s="46"/>
      <c r="M92" s="46"/>
      <c r="N92" s="63"/>
      <c r="O92" s="63"/>
    </row>
    <row r="93" spans="1:15" ht="19.8">
      <c r="A93" s="41" t="s">
        <v>189</v>
      </c>
      <c r="B93" s="53" t="s">
        <v>190</v>
      </c>
      <c r="C93" s="53" t="s">
        <v>191</v>
      </c>
      <c r="D93" s="53" t="s">
        <v>192</v>
      </c>
      <c r="E93" s="42">
        <v>45675</v>
      </c>
      <c r="F93" s="53">
        <v>1</v>
      </c>
      <c r="G93" s="53" t="s">
        <v>25</v>
      </c>
      <c r="H93" s="53"/>
      <c r="I93" s="53">
        <v>12</v>
      </c>
      <c r="J93" s="54">
        <v>8.0360000000000001E-2</v>
      </c>
      <c r="K93" s="53">
        <v>49</v>
      </c>
      <c r="L93" s="53">
        <v>41</v>
      </c>
      <c r="M93" s="53">
        <v>40</v>
      </c>
      <c r="N93" s="53"/>
      <c r="O93" s="53" t="s">
        <v>26</v>
      </c>
    </row>
    <row r="94" spans="1:15" ht="21">
      <c r="A94" s="66"/>
      <c r="B94" s="32"/>
      <c r="C94" s="32"/>
      <c r="D94" s="32"/>
      <c r="E94" s="33"/>
      <c r="F94" s="46">
        <v>1</v>
      </c>
      <c r="G94" s="46"/>
      <c r="H94" s="46"/>
      <c r="I94" s="46">
        <f>I93</f>
        <v>12</v>
      </c>
      <c r="J94" s="49">
        <f>J93</f>
        <v>8.0360000000000001E-2</v>
      </c>
      <c r="K94" s="46"/>
      <c r="L94" s="46"/>
      <c r="M94" s="46"/>
      <c r="N94" s="63"/>
      <c r="O94" s="63"/>
    </row>
    <row r="95" spans="1:15" ht="59.4">
      <c r="A95" s="44" t="s">
        <v>193</v>
      </c>
      <c r="B95" s="44" t="s">
        <v>194</v>
      </c>
      <c r="C95" s="44" t="s">
        <v>195</v>
      </c>
      <c r="D95" s="44" t="s">
        <v>39</v>
      </c>
      <c r="E95" s="57">
        <v>45676</v>
      </c>
      <c r="F95" s="44">
        <v>1</v>
      </c>
      <c r="G95" s="44"/>
      <c r="H95" s="44"/>
      <c r="I95" s="44">
        <v>8.6999999999999993</v>
      </c>
      <c r="J95" s="45">
        <v>5.9333999999999998E-2</v>
      </c>
      <c r="K95" s="44">
        <v>58</v>
      </c>
      <c r="L95" s="44">
        <v>31</v>
      </c>
      <c r="M95" s="44">
        <v>33</v>
      </c>
      <c r="N95" s="44"/>
      <c r="O95" s="44" t="s">
        <v>196</v>
      </c>
    </row>
    <row r="96" spans="1:15" ht="21">
      <c r="A96" s="64"/>
      <c r="B96" s="64"/>
      <c r="C96" s="64"/>
      <c r="D96" s="64"/>
      <c r="E96" s="65"/>
      <c r="F96" s="46">
        <v>1</v>
      </c>
      <c r="G96" s="46"/>
      <c r="H96" s="46"/>
      <c r="I96" s="46">
        <v>8.6999999999999993</v>
      </c>
      <c r="J96" s="49">
        <v>5.9333999999999998E-2</v>
      </c>
      <c r="K96" s="46"/>
      <c r="L96" s="46"/>
      <c r="M96" s="46"/>
      <c r="N96" s="50"/>
      <c r="O96" s="50"/>
    </row>
    <row r="97" spans="1:15" ht="19.8">
      <c r="A97" s="53" t="s">
        <v>197</v>
      </c>
      <c r="B97" s="53" t="s">
        <v>198</v>
      </c>
      <c r="C97" s="53" t="s">
        <v>199</v>
      </c>
      <c r="D97" s="53" t="s">
        <v>192</v>
      </c>
      <c r="E97" s="42">
        <v>45677</v>
      </c>
      <c r="F97" s="53">
        <v>1</v>
      </c>
      <c r="G97" s="53" t="s">
        <v>25</v>
      </c>
      <c r="H97" s="53"/>
      <c r="I97" s="53">
        <v>19</v>
      </c>
      <c r="J97" s="54">
        <f>K97*L97*M97/1000000</f>
        <v>0.11505</v>
      </c>
      <c r="K97" s="53">
        <v>59</v>
      </c>
      <c r="L97" s="53">
        <v>39</v>
      </c>
      <c r="M97" s="53">
        <v>50</v>
      </c>
      <c r="N97" s="53"/>
      <c r="O97" s="53" t="s">
        <v>26</v>
      </c>
    </row>
    <row r="98" spans="1:15" ht="21">
      <c r="A98" s="64"/>
      <c r="B98" s="64"/>
      <c r="C98" s="64"/>
      <c r="D98" s="64"/>
      <c r="E98" s="65"/>
      <c r="F98" s="46">
        <v>1</v>
      </c>
      <c r="G98" s="46"/>
      <c r="H98" s="46"/>
      <c r="I98" s="46">
        <f>SUM(I97:I97)</f>
        <v>19</v>
      </c>
      <c r="J98" s="49">
        <f>SUM(J97:J97)</f>
        <v>0.11505</v>
      </c>
      <c r="K98" s="46"/>
      <c r="L98" s="46"/>
      <c r="M98" s="46"/>
      <c r="N98" s="56"/>
      <c r="O98" s="56"/>
    </row>
    <row r="99" spans="1:15" ht="19.8">
      <c r="A99" s="53" t="s">
        <v>200</v>
      </c>
      <c r="B99" s="53" t="s">
        <v>201</v>
      </c>
      <c r="C99" s="53" t="s">
        <v>202</v>
      </c>
      <c r="D99" s="53" t="s">
        <v>175</v>
      </c>
      <c r="E99" s="42">
        <v>45678</v>
      </c>
      <c r="F99" s="53">
        <v>1</v>
      </c>
      <c r="G99" s="37" t="s">
        <v>203</v>
      </c>
      <c r="H99" s="53"/>
      <c r="I99" s="53">
        <v>0.2</v>
      </c>
      <c r="J99" s="54">
        <v>3.0599999999999998E-3</v>
      </c>
      <c r="K99" s="53">
        <v>34</v>
      </c>
      <c r="L99" s="53">
        <v>30</v>
      </c>
      <c r="M99" s="53">
        <v>3</v>
      </c>
      <c r="N99" s="53"/>
      <c r="O99" s="53"/>
    </row>
    <row r="100" spans="1:15" ht="21">
      <c r="A100" s="64"/>
      <c r="B100" s="64"/>
      <c r="C100" s="64"/>
      <c r="D100" s="64"/>
      <c r="E100" s="65"/>
      <c r="F100" s="46">
        <v>1</v>
      </c>
      <c r="G100" s="46"/>
      <c r="H100" s="46"/>
      <c r="I100" s="46">
        <f>SUM(I99:I99)</f>
        <v>0.2</v>
      </c>
      <c r="J100" s="49">
        <f>SUM(J99:J99)</f>
        <v>3.0599999999999998E-3</v>
      </c>
      <c r="K100" s="46"/>
      <c r="L100" s="46"/>
      <c r="M100" s="46"/>
      <c r="N100" s="56"/>
      <c r="O100" s="56"/>
    </row>
    <row r="101" spans="1:15" ht="37.200000000000003">
      <c r="A101" s="53" t="s">
        <v>204</v>
      </c>
      <c r="B101" s="53" t="s">
        <v>205</v>
      </c>
      <c r="C101" s="53" t="s">
        <v>206</v>
      </c>
      <c r="D101" s="53" t="s">
        <v>175</v>
      </c>
      <c r="E101" s="42">
        <v>45678</v>
      </c>
      <c r="F101" s="53">
        <v>1</v>
      </c>
      <c r="G101" s="37" t="s">
        <v>207</v>
      </c>
      <c r="H101" s="53">
        <v>10</v>
      </c>
      <c r="I101" s="53">
        <v>3.6</v>
      </c>
      <c r="J101" s="54">
        <v>3.7199999999999997E-2</v>
      </c>
      <c r="K101" s="53">
        <v>40</v>
      </c>
      <c r="L101" s="53">
        <v>30</v>
      </c>
      <c r="M101" s="53">
        <v>31</v>
      </c>
      <c r="N101" s="53"/>
      <c r="O101" s="53" t="s">
        <v>26</v>
      </c>
    </row>
    <row r="102" spans="1:15" ht="21">
      <c r="A102" s="64"/>
      <c r="B102" s="64"/>
      <c r="C102" s="64"/>
      <c r="D102" s="64"/>
      <c r="E102" s="65"/>
      <c r="F102" s="46">
        <v>1</v>
      </c>
      <c r="G102" s="67"/>
      <c r="H102" s="46"/>
      <c r="I102" s="46">
        <v>3.6</v>
      </c>
      <c r="J102" s="49">
        <v>3.7199999999999997E-2</v>
      </c>
      <c r="K102" s="46"/>
      <c r="L102" s="46"/>
      <c r="M102" s="46"/>
      <c r="N102" s="56"/>
      <c r="O102" s="56"/>
    </row>
    <row r="103" spans="1:15" ht="19.8">
      <c r="A103" s="53" t="s">
        <v>208</v>
      </c>
      <c r="B103" s="148" t="s">
        <v>209</v>
      </c>
      <c r="C103" s="148" t="s">
        <v>210</v>
      </c>
      <c r="D103" s="148" t="s">
        <v>39</v>
      </c>
      <c r="E103" s="141">
        <v>45680</v>
      </c>
      <c r="F103" s="53">
        <v>1</v>
      </c>
      <c r="G103" s="152" t="s">
        <v>211</v>
      </c>
      <c r="H103" s="53"/>
      <c r="I103" s="53">
        <v>14.2</v>
      </c>
      <c r="J103" s="54">
        <f>K103*L103*M103/1000000</f>
        <v>3.7400000000000003E-2</v>
      </c>
      <c r="K103" s="53">
        <v>44</v>
      </c>
      <c r="L103" s="53">
        <v>34</v>
      </c>
      <c r="M103" s="53">
        <v>25</v>
      </c>
      <c r="N103" s="53"/>
      <c r="O103" s="53"/>
    </row>
    <row r="104" spans="1:15" ht="19.8">
      <c r="A104" s="53" t="s">
        <v>212</v>
      </c>
      <c r="B104" s="149"/>
      <c r="C104" s="149"/>
      <c r="D104" s="149"/>
      <c r="E104" s="151"/>
      <c r="F104" s="53">
        <v>2</v>
      </c>
      <c r="G104" s="149"/>
      <c r="H104" s="53"/>
      <c r="I104" s="53">
        <v>9.1</v>
      </c>
      <c r="J104" s="54">
        <f>K104*L104*M104/1000000</f>
        <v>3.7400000000000003E-2</v>
      </c>
      <c r="K104" s="53">
        <v>44</v>
      </c>
      <c r="L104" s="53">
        <v>34</v>
      </c>
      <c r="M104" s="53">
        <v>25</v>
      </c>
      <c r="N104" s="53"/>
      <c r="O104" s="53"/>
    </row>
    <row r="105" spans="1:15" ht="19.8">
      <c r="A105" s="53" t="s">
        <v>213</v>
      </c>
      <c r="B105" s="149"/>
      <c r="C105" s="149"/>
      <c r="D105" s="149"/>
      <c r="E105" s="151"/>
      <c r="F105" s="53">
        <v>3</v>
      </c>
      <c r="G105" s="149"/>
      <c r="H105" s="53"/>
      <c r="I105" s="53">
        <v>24.1</v>
      </c>
      <c r="J105" s="54">
        <f>K105*L105*M105/1000000</f>
        <v>3.7400000000000003E-2</v>
      </c>
      <c r="K105" s="53">
        <v>44</v>
      </c>
      <c r="L105" s="53">
        <v>34</v>
      </c>
      <c r="M105" s="53">
        <v>25</v>
      </c>
      <c r="N105" s="53"/>
      <c r="O105" s="53"/>
    </row>
    <row r="106" spans="1:15" ht="19.8">
      <c r="A106" s="53" t="s">
        <v>214</v>
      </c>
      <c r="B106" s="150"/>
      <c r="C106" s="150"/>
      <c r="D106" s="150"/>
      <c r="E106" s="142"/>
      <c r="F106" s="53">
        <v>4</v>
      </c>
      <c r="G106" s="150"/>
      <c r="H106" s="53"/>
      <c r="I106" s="53">
        <v>6.4</v>
      </c>
      <c r="J106" s="54">
        <f>K106*L106*M106/1000000</f>
        <v>3.7124999999999998E-2</v>
      </c>
      <c r="K106" s="53">
        <v>45</v>
      </c>
      <c r="L106" s="53">
        <v>33</v>
      </c>
      <c r="M106" s="53">
        <v>25</v>
      </c>
      <c r="N106" s="53"/>
      <c r="O106" s="53"/>
    </row>
    <row r="107" spans="1:15" ht="21">
      <c r="A107" s="64"/>
      <c r="B107" s="64"/>
      <c r="C107" s="64"/>
      <c r="D107" s="64"/>
      <c r="E107" s="65"/>
      <c r="F107" s="46">
        <v>4</v>
      </c>
      <c r="G107" s="48"/>
      <c r="H107" s="46"/>
      <c r="I107" s="46">
        <f>SUM(I103:I106)</f>
        <v>53.8</v>
      </c>
      <c r="J107" s="49">
        <f>SUM(J103:J106)</f>
        <v>0.14932500000000001</v>
      </c>
      <c r="K107" s="46"/>
      <c r="L107" s="46"/>
      <c r="M107" s="46"/>
      <c r="N107" s="56"/>
      <c r="O107" s="56"/>
    </row>
    <row r="108" spans="1:15" ht="19.8">
      <c r="A108" s="53" t="s">
        <v>331</v>
      </c>
      <c r="B108" s="53" t="s">
        <v>332</v>
      </c>
      <c r="C108" s="53" t="s">
        <v>333</v>
      </c>
      <c r="D108" s="53" t="s">
        <v>334</v>
      </c>
      <c r="E108" s="100">
        <v>45698</v>
      </c>
      <c r="F108" s="53">
        <v>1</v>
      </c>
      <c r="G108" s="53" t="s">
        <v>335</v>
      </c>
      <c r="H108" s="53">
        <v>1</v>
      </c>
      <c r="I108" s="53">
        <v>1.2</v>
      </c>
      <c r="J108" s="54">
        <v>6.3E-3</v>
      </c>
      <c r="K108" s="53">
        <v>20</v>
      </c>
      <c r="L108" s="53">
        <v>21</v>
      </c>
      <c r="M108" s="53">
        <v>15</v>
      </c>
      <c r="N108" s="53" t="s">
        <v>336</v>
      </c>
      <c r="O108" s="53" t="s">
        <v>26</v>
      </c>
    </row>
    <row r="109" spans="1:15" ht="21">
      <c r="A109" s="64"/>
      <c r="B109" s="64"/>
      <c r="C109" s="64"/>
      <c r="D109" s="64"/>
      <c r="E109" s="64"/>
      <c r="F109" s="46">
        <v>1</v>
      </c>
      <c r="G109" s="67"/>
      <c r="H109" s="46"/>
      <c r="I109" s="46">
        <f>I108</f>
        <v>1.2</v>
      </c>
      <c r="J109" s="49">
        <f>J108</f>
        <v>6.3E-3</v>
      </c>
      <c r="K109" s="46"/>
      <c r="L109" s="46"/>
      <c r="M109" s="46"/>
      <c r="N109" s="56"/>
      <c r="O109" s="56"/>
    </row>
    <row r="110" spans="1:15" ht="19.8">
      <c r="A110" s="53" t="s">
        <v>337</v>
      </c>
      <c r="B110" s="153" t="s">
        <v>338</v>
      </c>
      <c r="C110" s="53" t="s">
        <v>339</v>
      </c>
      <c r="D110" s="153" t="s">
        <v>334</v>
      </c>
      <c r="E110" s="154">
        <v>45698</v>
      </c>
      <c r="F110" s="53">
        <v>1</v>
      </c>
      <c r="G110" s="153" t="s">
        <v>335</v>
      </c>
      <c r="H110" s="153">
        <v>2</v>
      </c>
      <c r="I110" s="53">
        <v>0.2</v>
      </c>
      <c r="J110" s="54">
        <v>1.3500000000000001E-3</v>
      </c>
      <c r="K110" s="53">
        <v>15</v>
      </c>
      <c r="L110" s="53">
        <v>9</v>
      </c>
      <c r="M110" s="53">
        <v>10</v>
      </c>
      <c r="N110" s="53"/>
      <c r="O110" s="153" t="s">
        <v>26</v>
      </c>
    </row>
    <row r="111" spans="1:15" ht="19.8">
      <c r="A111" s="53" t="s">
        <v>340</v>
      </c>
      <c r="B111" s="153"/>
      <c r="C111" s="53" t="s">
        <v>341</v>
      </c>
      <c r="D111" s="153"/>
      <c r="E111" s="154"/>
      <c r="F111" s="53">
        <v>2</v>
      </c>
      <c r="G111" s="153"/>
      <c r="H111" s="153"/>
      <c r="I111" s="53">
        <v>1.4</v>
      </c>
      <c r="J111" s="54">
        <v>7.6439999999999998E-3</v>
      </c>
      <c r="K111" s="53">
        <v>26</v>
      </c>
      <c r="L111" s="53">
        <v>21</v>
      </c>
      <c r="M111" s="53">
        <v>14</v>
      </c>
      <c r="N111" s="53"/>
      <c r="O111" s="153"/>
    </row>
    <row r="112" spans="1:15" ht="21">
      <c r="A112" s="64"/>
      <c r="B112" s="64"/>
      <c r="C112" s="64"/>
      <c r="D112" s="64"/>
      <c r="E112" s="64"/>
      <c r="F112" s="46">
        <v>2</v>
      </c>
      <c r="G112" s="67"/>
      <c r="H112" s="46"/>
      <c r="I112" s="46">
        <f>SUM(I110:I111)</f>
        <v>1.5999999999999999</v>
      </c>
      <c r="J112" s="49">
        <f>SUM(J110:J111)</f>
        <v>8.9940000000000003E-3</v>
      </c>
      <c r="K112" s="46"/>
      <c r="L112" s="46"/>
      <c r="M112" s="46"/>
      <c r="N112" s="56"/>
      <c r="O112" s="56"/>
    </row>
    <row r="113" spans="1:15" ht="19.8">
      <c r="A113" s="53" t="s">
        <v>342</v>
      </c>
      <c r="B113" s="53" t="s">
        <v>343</v>
      </c>
      <c r="C113" s="53" t="s">
        <v>344</v>
      </c>
      <c r="D113" s="53" t="s">
        <v>345</v>
      </c>
      <c r="E113" s="100">
        <v>45698</v>
      </c>
      <c r="F113" s="53">
        <v>1</v>
      </c>
      <c r="G113" s="53" t="s">
        <v>335</v>
      </c>
      <c r="H113" s="53">
        <v>1</v>
      </c>
      <c r="I113" s="53">
        <v>0.4</v>
      </c>
      <c r="J113" s="54">
        <f>K113*L113*M113/1000000</f>
        <v>2.3760000000000001E-3</v>
      </c>
      <c r="K113" s="53">
        <v>18</v>
      </c>
      <c r="L113" s="53">
        <v>12</v>
      </c>
      <c r="M113" s="53">
        <v>11</v>
      </c>
      <c r="N113" s="53"/>
      <c r="O113" s="53" t="s">
        <v>26</v>
      </c>
    </row>
    <row r="114" spans="1:15" ht="21">
      <c r="A114" s="64"/>
      <c r="B114" s="64"/>
      <c r="C114" s="64"/>
      <c r="D114" s="64"/>
      <c r="E114" s="64"/>
      <c r="F114" s="46">
        <v>1</v>
      </c>
      <c r="G114" s="67"/>
      <c r="H114" s="46"/>
      <c r="I114" s="46">
        <f>I113</f>
        <v>0.4</v>
      </c>
      <c r="J114" s="49">
        <f>J113</f>
        <v>2.3760000000000001E-3</v>
      </c>
      <c r="K114" s="46"/>
      <c r="L114" s="46"/>
      <c r="M114" s="46"/>
      <c r="N114" s="56"/>
      <c r="O114" s="56"/>
    </row>
    <row r="115" spans="1:15" ht="19.8">
      <c r="A115" s="53" t="s">
        <v>346</v>
      </c>
      <c r="B115" s="53" t="s">
        <v>347</v>
      </c>
      <c r="C115" s="53" t="s">
        <v>348</v>
      </c>
      <c r="D115" s="53" t="s">
        <v>192</v>
      </c>
      <c r="E115" s="42">
        <v>45701</v>
      </c>
      <c r="F115" s="53">
        <v>1</v>
      </c>
      <c r="G115" s="53" t="s">
        <v>25</v>
      </c>
      <c r="H115" s="53">
        <v>6</v>
      </c>
      <c r="I115" s="53">
        <v>7.1</v>
      </c>
      <c r="J115" s="54">
        <f>K115*L115*M115/1000000</f>
        <v>7.4880000000000002E-2</v>
      </c>
      <c r="K115" s="53">
        <v>48</v>
      </c>
      <c r="L115" s="53">
        <v>40</v>
      </c>
      <c r="M115" s="53">
        <v>39</v>
      </c>
      <c r="N115" s="53"/>
      <c r="O115" s="53" t="s">
        <v>26</v>
      </c>
    </row>
    <row r="116" spans="1:15" ht="21">
      <c r="A116" s="64"/>
      <c r="B116" s="64"/>
      <c r="C116" s="64"/>
      <c r="D116" s="64"/>
      <c r="E116" s="64"/>
      <c r="F116" s="46">
        <v>1</v>
      </c>
      <c r="G116" s="46"/>
      <c r="H116" s="46"/>
      <c r="I116" s="46">
        <f>SUM(I115:I115)</f>
        <v>7.1</v>
      </c>
      <c r="J116" s="49">
        <f>SUM(J115:J115)</f>
        <v>7.4880000000000002E-2</v>
      </c>
      <c r="K116" s="46"/>
      <c r="L116" s="46"/>
      <c r="M116" s="46"/>
      <c r="N116" s="56"/>
      <c r="O116" s="56"/>
    </row>
    <row r="117" spans="1:15" ht="19.8">
      <c r="A117" s="53" t="s">
        <v>349</v>
      </c>
      <c r="B117" s="53" t="s">
        <v>350</v>
      </c>
      <c r="C117" s="53" t="s">
        <v>351</v>
      </c>
      <c r="D117" s="53" t="s">
        <v>352</v>
      </c>
      <c r="E117" s="42">
        <v>45703</v>
      </c>
      <c r="F117" s="53">
        <v>1</v>
      </c>
      <c r="G117" s="37" t="s">
        <v>353</v>
      </c>
      <c r="H117" s="53">
        <v>1</v>
      </c>
      <c r="I117" s="53">
        <v>11</v>
      </c>
      <c r="J117" s="54">
        <f>K117*L117*M117/1000000</f>
        <v>0.19325600000000001</v>
      </c>
      <c r="K117" s="53">
        <v>58</v>
      </c>
      <c r="L117" s="53">
        <v>49</v>
      </c>
      <c r="M117" s="53">
        <v>68</v>
      </c>
      <c r="N117" s="53"/>
      <c r="O117" s="53"/>
    </row>
    <row r="118" spans="1:15" ht="21">
      <c r="A118" s="64"/>
      <c r="B118" s="64"/>
      <c r="C118" s="64"/>
      <c r="D118" s="64"/>
      <c r="E118" s="64"/>
      <c r="F118" s="46">
        <v>1</v>
      </c>
      <c r="G118" s="67"/>
      <c r="H118" s="46"/>
      <c r="I118" s="46">
        <f>SUM(I117:I117)</f>
        <v>11</v>
      </c>
      <c r="J118" s="49">
        <f>SUM(J117:J117)</f>
        <v>0.19325600000000001</v>
      </c>
      <c r="K118" s="46"/>
      <c r="L118" s="46"/>
      <c r="M118" s="46"/>
      <c r="N118" s="56"/>
      <c r="O118" s="56"/>
    </row>
    <row r="119" spans="1:15" ht="19.8">
      <c r="A119" s="53" t="s">
        <v>354</v>
      </c>
      <c r="B119" s="53" t="s">
        <v>355</v>
      </c>
      <c r="C119" s="53" t="s">
        <v>356</v>
      </c>
      <c r="D119" s="53" t="s">
        <v>357</v>
      </c>
      <c r="E119" s="42">
        <v>45705</v>
      </c>
      <c r="F119" s="53">
        <v>1</v>
      </c>
      <c r="G119" s="53" t="s">
        <v>358</v>
      </c>
      <c r="H119" s="53"/>
      <c r="I119" s="53">
        <v>1.6</v>
      </c>
      <c r="J119" s="54">
        <f>K119*L119*M119/1000000</f>
        <v>2.4948000000000001E-2</v>
      </c>
      <c r="K119" s="53">
        <v>42</v>
      </c>
      <c r="L119" s="53">
        <v>27</v>
      </c>
      <c r="M119" s="53">
        <v>22</v>
      </c>
      <c r="N119" s="53"/>
      <c r="O119" s="53"/>
    </row>
    <row r="120" spans="1:15" ht="21">
      <c r="A120" s="64"/>
      <c r="B120" s="64"/>
      <c r="C120" s="64"/>
      <c r="D120" s="64"/>
      <c r="E120" s="64"/>
      <c r="F120" s="46">
        <v>1</v>
      </c>
      <c r="G120" s="67"/>
      <c r="H120" s="46"/>
      <c r="I120" s="46">
        <f>SUM(I119:I119)</f>
        <v>1.6</v>
      </c>
      <c r="J120" s="49">
        <f>SUM(J119:J119)</f>
        <v>2.4948000000000001E-2</v>
      </c>
      <c r="K120" s="46"/>
      <c r="L120" s="46"/>
      <c r="M120" s="46"/>
      <c r="N120" s="56"/>
      <c r="O120" s="56"/>
    </row>
    <row r="121" spans="1:15" ht="19.8">
      <c r="A121" s="53" t="s">
        <v>378</v>
      </c>
      <c r="B121" s="53" t="s">
        <v>379</v>
      </c>
      <c r="C121" s="53" t="s">
        <v>380</v>
      </c>
      <c r="D121" s="53" t="s">
        <v>24</v>
      </c>
      <c r="E121" s="42">
        <v>45706</v>
      </c>
      <c r="F121" s="53">
        <v>1</v>
      </c>
      <c r="G121" s="53" t="s">
        <v>25</v>
      </c>
      <c r="H121" s="53"/>
      <c r="I121" s="53">
        <v>1.7</v>
      </c>
      <c r="J121" s="54">
        <v>2.52E-2</v>
      </c>
      <c r="K121" s="53">
        <v>40</v>
      </c>
      <c r="L121" s="53">
        <v>30</v>
      </c>
      <c r="M121" s="53">
        <v>21</v>
      </c>
      <c r="N121" s="53"/>
      <c r="O121" s="53" t="s">
        <v>26</v>
      </c>
    </row>
    <row r="122" spans="1:15" ht="21">
      <c r="A122" s="64"/>
      <c r="B122" s="64"/>
      <c r="C122" s="64"/>
      <c r="D122" s="64"/>
      <c r="E122" s="64"/>
      <c r="F122" s="46">
        <v>1</v>
      </c>
      <c r="G122" s="67"/>
      <c r="H122" s="46"/>
      <c r="I122" s="46">
        <f>SUM(I121:I121)</f>
        <v>1.7</v>
      </c>
      <c r="J122" s="49">
        <f>SUM(J121:J121)</f>
        <v>2.52E-2</v>
      </c>
      <c r="K122" s="46"/>
      <c r="L122" s="46"/>
      <c r="M122" s="46"/>
      <c r="N122" s="56"/>
      <c r="O122" s="56"/>
    </row>
    <row r="123" spans="1:15" ht="19.8">
      <c r="A123" s="44" t="s">
        <v>381</v>
      </c>
      <c r="B123" s="132" t="s">
        <v>382</v>
      </c>
      <c r="C123" s="132" t="s">
        <v>383</v>
      </c>
      <c r="D123" s="132" t="s">
        <v>384</v>
      </c>
      <c r="E123" s="135">
        <v>45706</v>
      </c>
      <c r="F123" s="44">
        <v>1</v>
      </c>
      <c r="G123" s="117" t="s">
        <v>385</v>
      </c>
      <c r="H123" s="132">
        <v>553</v>
      </c>
      <c r="I123" s="44">
        <v>14.2</v>
      </c>
      <c r="J123" s="45">
        <v>8.5260000000000002E-2</v>
      </c>
      <c r="K123" s="44">
        <v>58</v>
      </c>
      <c r="L123" s="44">
        <v>30</v>
      </c>
      <c r="M123" s="44">
        <v>49</v>
      </c>
      <c r="N123" s="44"/>
      <c r="O123" s="132" t="s">
        <v>196</v>
      </c>
    </row>
    <row r="124" spans="1:15" ht="19.8">
      <c r="A124" s="44" t="s">
        <v>386</v>
      </c>
      <c r="B124" s="133"/>
      <c r="C124" s="133"/>
      <c r="D124" s="133"/>
      <c r="E124" s="136"/>
      <c r="F124" s="44">
        <v>2</v>
      </c>
      <c r="G124" s="118"/>
      <c r="H124" s="133"/>
      <c r="I124" s="44">
        <v>11.9</v>
      </c>
      <c r="J124" s="45">
        <v>8.5260000000000002E-2</v>
      </c>
      <c r="K124" s="44">
        <v>58</v>
      </c>
      <c r="L124" s="44">
        <v>30</v>
      </c>
      <c r="M124" s="44">
        <v>49</v>
      </c>
      <c r="N124" s="44"/>
      <c r="O124" s="133"/>
    </row>
    <row r="125" spans="1:15" ht="19.8">
      <c r="A125" s="44" t="s">
        <v>387</v>
      </c>
      <c r="B125" s="133"/>
      <c r="C125" s="133"/>
      <c r="D125" s="133"/>
      <c r="E125" s="136"/>
      <c r="F125" s="44">
        <v>3</v>
      </c>
      <c r="G125" s="118"/>
      <c r="H125" s="133"/>
      <c r="I125" s="44">
        <v>13.8</v>
      </c>
      <c r="J125" s="45">
        <v>8.5260000000000002E-2</v>
      </c>
      <c r="K125" s="44">
        <v>58</v>
      </c>
      <c r="L125" s="44">
        <v>30</v>
      </c>
      <c r="M125" s="44">
        <v>49</v>
      </c>
      <c r="N125" s="44"/>
      <c r="O125" s="133"/>
    </row>
    <row r="126" spans="1:15" ht="19.8">
      <c r="A126" s="44" t="s">
        <v>388</v>
      </c>
      <c r="B126" s="133"/>
      <c r="C126" s="133"/>
      <c r="D126" s="133"/>
      <c r="E126" s="136"/>
      <c r="F126" s="44">
        <v>4</v>
      </c>
      <c r="G126" s="118"/>
      <c r="H126" s="133"/>
      <c r="I126" s="44">
        <v>17.600000000000001</v>
      </c>
      <c r="J126" s="45">
        <v>8.5260000000000002E-2</v>
      </c>
      <c r="K126" s="44">
        <v>58</v>
      </c>
      <c r="L126" s="44">
        <v>30</v>
      </c>
      <c r="M126" s="44">
        <v>49</v>
      </c>
      <c r="N126" s="44"/>
      <c r="O126" s="133"/>
    </row>
    <row r="127" spans="1:15" ht="19.8">
      <c r="A127" s="44" t="s">
        <v>389</v>
      </c>
      <c r="B127" s="133"/>
      <c r="C127" s="133"/>
      <c r="D127" s="133"/>
      <c r="E127" s="136"/>
      <c r="F127" s="44">
        <v>5</v>
      </c>
      <c r="G127" s="118"/>
      <c r="H127" s="133"/>
      <c r="I127" s="44">
        <v>7.8</v>
      </c>
      <c r="J127" s="45">
        <v>4.8160000000000001E-2</v>
      </c>
      <c r="K127" s="44">
        <v>35</v>
      </c>
      <c r="L127" s="44">
        <v>32</v>
      </c>
      <c r="M127" s="44">
        <v>43</v>
      </c>
      <c r="N127" s="44"/>
      <c r="O127" s="133"/>
    </row>
    <row r="128" spans="1:15" ht="19.8">
      <c r="A128" s="44" t="s">
        <v>390</v>
      </c>
      <c r="B128" s="133"/>
      <c r="C128" s="133"/>
      <c r="D128" s="133"/>
      <c r="E128" s="136"/>
      <c r="F128" s="44">
        <v>6</v>
      </c>
      <c r="G128" s="118"/>
      <c r="H128" s="133"/>
      <c r="I128" s="44">
        <v>15.5</v>
      </c>
      <c r="J128" s="45">
        <v>8.5260000000000002E-2</v>
      </c>
      <c r="K128" s="44">
        <v>58</v>
      </c>
      <c r="L128" s="44">
        <v>30</v>
      </c>
      <c r="M128" s="44">
        <v>49</v>
      </c>
      <c r="N128" s="44"/>
      <c r="O128" s="133"/>
    </row>
    <row r="129" spans="1:15" ht="19.8">
      <c r="A129" s="44" t="s">
        <v>391</v>
      </c>
      <c r="B129" s="134"/>
      <c r="C129" s="134"/>
      <c r="D129" s="134"/>
      <c r="E129" s="137"/>
      <c r="F129" s="44">
        <v>7</v>
      </c>
      <c r="G129" s="119"/>
      <c r="H129" s="134"/>
      <c r="I129" s="44">
        <v>14.6</v>
      </c>
      <c r="J129" s="45">
        <v>8.5260000000000002E-2</v>
      </c>
      <c r="K129" s="44">
        <v>58</v>
      </c>
      <c r="L129" s="44">
        <v>30</v>
      </c>
      <c r="M129" s="44">
        <v>49</v>
      </c>
      <c r="N129" s="44"/>
      <c r="O129" s="134"/>
    </row>
    <row r="130" spans="1:15" ht="21">
      <c r="A130" s="64"/>
      <c r="B130" s="64"/>
      <c r="C130" s="64"/>
      <c r="D130" s="64"/>
      <c r="E130" s="64"/>
      <c r="F130" s="46">
        <v>7</v>
      </c>
      <c r="G130" s="67"/>
      <c r="H130" s="46"/>
      <c r="I130" s="46">
        <v>95.4</v>
      </c>
      <c r="J130" s="49">
        <v>0.55972</v>
      </c>
      <c r="K130" s="46"/>
      <c r="L130" s="46"/>
      <c r="M130" s="46"/>
      <c r="N130" s="50"/>
      <c r="O130" s="51"/>
    </row>
    <row r="131" spans="1:15" ht="19.8">
      <c r="A131" s="53" t="s">
        <v>392</v>
      </c>
      <c r="B131" s="53" t="s">
        <v>393</v>
      </c>
      <c r="C131" s="53" t="s">
        <v>394</v>
      </c>
      <c r="D131" s="53" t="s">
        <v>395</v>
      </c>
      <c r="E131" s="42">
        <v>45707</v>
      </c>
      <c r="F131" s="53">
        <v>1</v>
      </c>
      <c r="G131" s="37" t="s">
        <v>396</v>
      </c>
      <c r="H131" s="53"/>
      <c r="I131" s="53">
        <v>0.9</v>
      </c>
      <c r="J131" s="54">
        <v>1.14E-2</v>
      </c>
      <c r="K131" s="53">
        <v>30</v>
      </c>
      <c r="L131" s="53">
        <v>20</v>
      </c>
      <c r="M131" s="53">
        <v>19</v>
      </c>
      <c r="N131" s="53"/>
      <c r="O131" s="53" t="s">
        <v>26</v>
      </c>
    </row>
    <row r="132" spans="1:15" ht="21">
      <c r="A132" s="64"/>
      <c r="B132" s="64"/>
      <c r="C132" s="64"/>
      <c r="D132" s="64"/>
      <c r="E132" s="64"/>
      <c r="F132" s="46">
        <v>1</v>
      </c>
      <c r="G132" s="67"/>
      <c r="H132" s="46"/>
      <c r="I132" s="46">
        <f>SUM(I131:I131)</f>
        <v>0.9</v>
      </c>
      <c r="J132" s="49">
        <f>SUM(J131:J131)</f>
        <v>1.14E-2</v>
      </c>
      <c r="K132" s="46"/>
      <c r="L132" s="46"/>
      <c r="M132" s="46"/>
      <c r="N132" s="56"/>
      <c r="O132" s="56"/>
    </row>
    <row r="133" spans="1:15" ht="19.8">
      <c r="A133" s="53" t="s">
        <v>397</v>
      </c>
      <c r="B133" s="53" t="s">
        <v>398</v>
      </c>
      <c r="C133" s="53" t="s">
        <v>399</v>
      </c>
      <c r="D133" s="53" t="s">
        <v>24</v>
      </c>
      <c r="E133" s="42">
        <v>45707</v>
      </c>
      <c r="F133" s="53">
        <v>1</v>
      </c>
      <c r="G133" s="53" t="s">
        <v>25</v>
      </c>
      <c r="H133" s="53">
        <v>1</v>
      </c>
      <c r="I133" s="53">
        <v>2.1</v>
      </c>
      <c r="J133" s="54">
        <v>1.8096000000000001E-2</v>
      </c>
      <c r="K133" s="53">
        <v>39</v>
      </c>
      <c r="L133" s="53">
        <v>29</v>
      </c>
      <c r="M133" s="53">
        <v>16</v>
      </c>
      <c r="N133" s="53"/>
      <c r="O133" s="53" t="s">
        <v>26</v>
      </c>
    </row>
    <row r="134" spans="1:15" ht="21">
      <c r="A134" s="64"/>
      <c r="B134" s="64"/>
      <c r="C134" s="64"/>
      <c r="D134" s="64"/>
      <c r="E134" s="64"/>
      <c r="F134" s="46">
        <v>1</v>
      </c>
      <c r="G134" s="67"/>
      <c r="H134" s="46"/>
      <c r="I134" s="46">
        <f>SUM(I133:I133)</f>
        <v>2.1</v>
      </c>
      <c r="J134" s="49">
        <f>SUM(J133:J133)</f>
        <v>1.8096000000000001E-2</v>
      </c>
      <c r="K134" s="46"/>
      <c r="L134" s="46"/>
      <c r="M134" s="46"/>
      <c r="N134" s="56"/>
      <c r="O134" s="56"/>
    </row>
    <row r="135" spans="1:15" ht="19.8">
      <c r="A135" s="53" t="s">
        <v>400</v>
      </c>
      <c r="B135" s="53" t="s">
        <v>401</v>
      </c>
      <c r="C135" s="53" t="s">
        <v>402</v>
      </c>
      <c r="D135" s="53" t="s">
        <v>384</v>
      </c>
      <c r="E135" s="42">
        <v>45707</v>
      </c>
      <c r="F135" s="53">
        <v>1</v>
      </c>
      <c r="G135" s="53" t="s">
        <v>40</v>
      </c>
      <c r="H135" s="53"/>
      <c r="I135" s="53">
        <v>20.9</v>
      </c>
      <c r="J135" s="54">
        <v>3.0099999999999998E-2</v>
      </c>
      <c r="K135" s="53">
        <v>43</v>
      </c>
      <c r="L135" s="53">
        <v>28</v>
      </c>
      <c r="M135" s="53">
        <v>25</v>
      </c>
      <c r="N135" s="53"/>
      <c r="O135" s="53"/>
    </row>
    <row r="136" spans="1:15" ht="21">
      <c r="A136" s="64"/>
      <c r="B136" s="64"/>
      <c r="C136" s="64"/>
      <c r="D136" s="64"/>
      <c r="E136" s="64"/>
      <c r="F136" s="46">
        <v>1</v>
      </c>
      <c r="G136" s="67"/>
      <c r="H136" s="46"/>
      <c r="I136" s="46">
        <f>SUM(I135:I135)</f>
        <v>20.9</v>
      </c>
      <c r="J136" s="49">
        <f>SUM(J135:J135)</f>
        <v>3.0099999999999998E-2</v>
      </c>
      <c r="K136" s="46"/>
      <c r="L136" s="46"/>
      <c r="M136" s="46"/>
      <c r="N136" s="56"/>
      <c r="O136" s="56"/>
    </row>
  </sheetData>
  <mergeCells count="62">
    <mergeCell ref="O110:O111"/>
    <mergeCell ref="B110:B111"/>
    <mergeCell ref="D110:D111"/>
    <mergeCell ref="E110:E111"/>
    <mergeCell ref="G110:G111"/>
    <mergeCell ref="H110:H111"/>
    <mergeCell ref="B103:B106"/>
    <mergeCell ref="C103:C106"/>
    <mergeCell ref="D103:D106"/>
    <mergeCell ref="E103:E106"/>
    <mergeCell ref="G103:G106"/>
    <mergeCell ref="H56:H57"/>
    <mergeCell ref="O56:O57"/>
    <mergeCell ref="B71:B81"/>
    <mergeCell ref="C71:C81"/>
    <mergeCell ref="D71:D81"/>
    <mergeCell ref="E71:E81"/>
    <mergeCell ref="G71:G81"/>
    <mergeCell ref="B56:B57"/>
    <mergeCell ref="C56:C57"/>
    <mergeCell ref="D56:D57"/>
    <mergeCell ref="E56:E57"/>
    <mergeCell ref="G56:G57"/>
    <mergeCell ref="H53:H54"/>
    <mergeCell ref="O53:O54"/>
    <mergeCell ref="I50:I51"/>
    <mergeCell ref="J50:J51"/>
    <mergeCell ref="K50:K51"/>
    <mergeCell ref="L50:L51"/>
    <mergeCell ref="M50:M51"/>
    <mergeCell ref="B53:B54"/>
    <mergeCell ref="C53:C54"/>
    <mergeCell ref="D53:D54"/>
    <mergeCell ref="E53:E54"/>
    <mergeCell ref="G53:G54"/>
    <mergeCell ref="E50:E51"/>
    <mergeCell ref="G50:G51"/>
    <mergeCell ref="O21:O22"/>
    <mergeCell ref="B40:B42"/>
    <mergeCell ref="D40:D42"/>
    <mergeCell ref="E40:E42"/>
    <mergeCell ref="G40:G42"/>
    <mergeCell ref="H40:H42"/>
    <mergeCell ref="O40:O42"/>
    <mergeCell ref="O50:O51"/>
    <mergeCell ref="B50:B51"/>
    <mergeCell ref="C50:C51"/>
    <mergeCell ref="D50:D51"/>
    <mergeCell ref="K2:M2"/>
    <mergeCell ref="A3:B3"/>
    <mergeCell ref="B21:B22"/>
    <mergeCell ref="D21:D22"/>
    <mergeCell ref="E21:E22"/>
    <mergeCell ref="G21:G22"/>
    <mergeCell ref="H21:H22"/>
    <mergeCell ref="H123:H129"/>
    <mergeCell ref="O123:O129"/>
    <mergeCell ref="B123:B129"/>
    <mergeCell ref="C123:C129"/>
    <mergeCell ref="D123:D129"/>
    <mergeCell ref="E123:E129"/>
    <mergeCell ref="G123:G1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874C-43FE-4C20-8201-C5970C6B69F4}">
  <dimension ref="A1:P21"/>
  <sheetViews>
    <sheetView zoomScale="70" zoomScaleNormal="70" workbookViewId="0">
      <pane ySplit="3" topLeftCell="A4" activePane="bottomLeft" state="frozen"/>
      <selection pane="bottomLeft" activeCell="B5" sqref="B5"/>
    </sheetView>
  </sheetViews>
  <sheetFormatPr defaultRowHeight="14.4"/>
  <cols>
    <col min="1" max="1" width="19.88671875" customWidth="1"/>
    <col min="2" max="2" width="16.33203125" customWidth="1"/>
    <col min="3" max="3" width="37.88671875" customWidth="1"/>
    <col min="4" max="4" width="34" customWidth="1"/>
    <col min="5" max="5" width="18.6640625" customWidth="1"/>
    <col min="6" max="6" width="13.6640625" customWidth="1"/>
    <col min="7" max="7" width="32" customWidth="1"/>
    <col min="8" max="8" width="13.88671875" customWidth="1"/>
    <col min="9" max="9" width="13.5546875" customWidth="1"/>
    <col min="10" max="10" width="17.33203125" customWidth="1"/>
    <col min="11" max="13" width="10" customWidth="1"/>
    <col min="14" max="14" width="17.33203125" customWidth="1"/>
    <col min="15" max="15" width="17.88671875" customWidth="1"/>
    <col min="16" max="16" width="17.109375" customWidth="1"/>
  </cols>
  <sheetData>
    <row r="1" spans="1:16" ht="25.2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59.4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12" t="s">
        <v>15</v>
      </c>
      <c r="L2" s="112"/>
      <c r="M2" s="112"/>
      <c r="N2" s="18" t="s">
        <v>16</v>
      </c>
      <c r="O2" s="18" t="s">
        <v>17</v>
      </c>
      <c r="P2" s="19" t="s">
        <v>18</v>
      </c>
    </row>
    <row r="3" spans="1:16" ht="33.6">
      <c r="A3" s="113" t="s">
        <v>19</v>
      </c>
      <c r="B3" s="113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39.6">
      <c r="B5" s="84" t="s">
        <v>262</v>
      </c>
      <c r="C5" s="84"/>
      <c r="D5" s="84" t="s">
        <v>263</v>
      </c>
      <c r="E5" s="85">
        <v>45667</v>
      </c>
      <c r="F5" s="86" t="s">
        <v>264</v>
      </c>
      <c r="G5" s="87" t="s">
        <v>265</v>
      </c>
      <c r="H5" s="84">
        <f>2*750</f>
        <v>1500</v>
      </c>
      <c r="I5" s="84">
        <f>24*200</f>
        <v>4800</v>
      </c>
      <c r="J5" s="88">
        <f>K5*L5*M5/1000000*200</f>
        <v>8.16</v>
      </c>
      <c r="K5" s="84">
        <v>40</v>
      </c>
      <c r="L5" s="84">
        <v>34</v>
      </c>
      <c r="M5" s="84">
        <v>30</v>
      </c>
      <c r="N5" s="70">
        <v>45673</v>
      </c>
      <c r="O5" s="70">
        <v>45715</v>
      </c>
      <c r="P5" s="38" t="s">
        <v>266</v>
      </c>
    </row>
    <row r="6" spans="1:16" ht="21">
      <c r="B6" s="111" t="s">
        <v>220</v>
      </c>
      <c r="C6" s="111"/>
      <c r="D6" s="111"/>
      <c r="E6" s="111"/>
      <c r="F6" s="89" t="s">
        <v>267</v>
      </c>
      <c r="G6" s="90"/>
      <c r="H6" s="91"/>
      <c r="I6" s="92">
        <f>SUM(I5:I5)</f>
        <v>4800</v>
      </c>
      <c r="J6" s="93">
        <f>SUM(J5:J5)</f>
        <v>8.16</v>
      </c>
      <c r="K6" s="91"/>
      <c r="L6" s="91"/>
      <c r="M6" s="91"/>
      <c r="N6" s="74"/>
      <c r="O6" s="74"/>
      <c r="P6" s="74"/>
    </row>
    <row r="7" spans="1:16" ht="39.6">
      <c r="B7" s="38" t="s">
        <v>262</v>
      </c>
      <c r="C7" s="38"/>
      <c r="D7" s="38" t="s">
        <v>263</v>
      </c>
      <c r="E7" s="29">
        <v>45667</v>
      </c>
      <c r="F7" s="68" t="s">
        <v>268</v>
      </c>
      <c r="G7" s="39" t="s">
        <v>265</v>
      </c>
      <c r="H7" s="38">
        <f>2*750</f>
        <v>1500</v>
      </c>
      <c r="I7" s="38">
        <f>24*150</f>
        <v>3600</v>
      </c>
      <c r="J7" s="69">
        <f>K7*L7*M7/1000000*150</f>
        <v>6.12</v>
      </c>
      <c r="K7" s="38">
        <v>40</v>
      </c>
      <c r="L7" s="38">
        <v>34</v>
      </c>
      <c r="M7" s="38">
        <v>30</v>
      </c>
      <c r="N7" s="70">
        <v>45673</v>
      </c>
      <c r="O7" s="70">
        <v>45715</v>
      </c>
      <c r="P7" s="38" t="s">
        <v>269</v>
      </c>
    </row>
    <row r="8" spans="1:16" ht="21">
      <c r="B8" s="111" t="s">
        <v>220</v>
      </c>
      <c r="C8" s="111"/>
      <c r="D8" s="111"/>
      <c r="E8" s="111"/>
      <c r="F8" s="71" t="s">
        <v>239</v>
      </c>
      <c r="G8" s="83"/>
      <c r="H8" s="72"/>
      <c r="I8" s="72">
        <f>SUM(I7:I7)</f>
        <v>3600</v>
      </c>
      <c r="J8" s="73">
        <f>SUM(J7:J7)</f>
        <v>6.12</v>
      </c>
      <c r="K8" s="72"/>
      <c r="L8" s="72"/>
      <c r="M8" s="72"/>
      <c r="N8" s="74"/>
      <c r="O8" s="74"/>
      <c r="P8" s="74"/>
    </row>
    <row r="9" spans="1:16" ht="39.6">
      <c r="B9" s="38" t="s">
        <v>262</v>
      </c>
      <c r="C9" s="38"/>
      <c r="D9" s="38" t="s">
        <v>263</v>
      </c>
      <c r="E9" s="29">
        <v>45667</v>
      </c>
      <c r="F9" s="68" t="s">
        <v>270</v>
      </c>
      <c r="G9" s="39" t="s">
        <v>265</v>
      </c>
      <c r="H9" s="38">
        <f>2*750</f>
        <v>1500</v>
      </c>
      <c r="I9" s="38">
        <f>24*200</f>
        <v>4800</v>
      </c>
      <c r="J9" s="69">
        <f>K9*L9*M9/1000000*200</f>
        <v>8.16</v>
      </c>
      <c r="K9" s="38">
        <v>40</v>
      </c>
      <c r="L9" s="38">
        <v>34</v>
      </c>
      <c r="M9" s="38">
        <v>30</v>
      </c>
      <c r="N9" s="70">
        <v>45671</v>
      </c>
      <c r="O9" s="70">
        <v>45714</v>
      </c>
      <c r="P9" s="38" t="s">
        <v>271</v>
      </c>
    </row>
    <row r="10" spans="1:16" ht="21">
      <c r="B10" s="111" t="s">
        <v>220</v>
      </c>
      <c r="C10" s="111"/>
      <c r="D10" s="111"/>
      <c r="E10" s="111"/>
      <c r="F10" s="71" t="s">
        <v>267</v>
      </c>
      <c r="G10" s="83"/>
      <c r="H10" s="72"/>
      <c r="I10" s="81">
        <f>SUM(I9:I9)</f>
        <v>4800</v>
      </c>
      <c r="J10" s="73">
        <f>SUM(J9:J9)</f>
        <v>8.16</v>
      </c>
      <c r="K10" s="72"/>
      <c r="L10" s="72"/>
      <c r="M10" s="72"/>
      <c r="N10" s="74"/>
      <c r="O10" s="74"/>
      <c r="P10" s="74"/>
    </row>
    <row r="11" spans="1:16" ht="39.6">
      <c r="B11" s="84" t="s">
        <v>262</v>
      </c>
      <c r="C11" s="84"/>
      <c r="D11" s="84" t="s">
        <v>263</v>
      </c>
      <c r="E11" s="85">
        <v>45667</v>
      </c>
      <c r="F11" s="86" t="s">
        <v>264</v>
      </c>
      <c r="G11" s="87" t="s">
        <v>265</v>
      </c>
      <c r="H11" s="84">
        <f>2*750</f>
        <v>1500</v>
      </c>
      <c r="I11" s="84">
        <f>24*200</f>
        <v>4800</v>
      </c>
      <c r="J11" s="88">
        <f>K11*L11*M11/1000000*200</f>
        <v>8.16</v>
      </c>
      <c r="K11" s="84">
        <v>40</v>
      </c>
      <c r="L11" s="84">
        <v>34</v>
      </c>
      <c r="M11" s="84">
        <v>30</v>
      </c>
      <c r="N11" s="70">
        <v>45673</v>
      </c>
      <c r="O11" s="70">
        <v>45715</v>
      </c>
      <c r="P11" s="38" t="s">
        <v>266</v>
      </c>
    </row>
    <row r="12" spans="1:16" ht="21">
      <c r="B12" s="111" t="s">
        <v>220</v>
      </c>
      <c r="C12" s="111"/>
      <c r="D12" s="111"/>
      <c r="E12" s="111"/>
      <c r="F12" s="89" t="s">
        <v>267</v>
      </c>
      <c r="G12" s="90"/>
      <c r="H12" s="91"/>
      <c r="I12" s="92">
        <f>SUM(I11:I11)</f>
        <v>4800</v>
      </c>
      <c r="J12" s="93">
        <f>SUM(J11:J11)</f>
        <v>8.16</v>
      </c>
      <c r="K12" s="91"/>
      <c r="L12" s="91"/>
      <c r="M12" s="91"/>
      <c r="N12" s="74"/>
      <c r="O12" s="74"/>
      <c r="P12" s="74"/>
    </row>
    <row r="13" spans="1:16" ht="39.6">
      <c r="B13" s="38" t="s">
        <v>262</v>
      </c>
      <c r="C13" s="38"/>
      <c r="D13" s="38" t="s">
        <v>263</v>
      </c>
      <c r="E13" s="29">
        <v>45667</v>
      </c>
      <c r="F13" s="68" t="s">
        <v>268</v>
      </c>
      <c r="G13" s="39" t="s">
        <v>265</v>
      </c>
      <c r="H13" s="38">
        <f>2*750</f>
        <v>1500</v>
      </c>
      <c r="I13" s="38">
        <f>24*150</f>
        <v>3600</v>
      </c>
      <c r="J13" s="69">
        <f>K13*L13*M13/1000000*150</f>
        <v>6.12</v>
      </c>
      <c r="K13" s="38">
        <v>40</v>
      </c>
      <c r="L13" s="38">
        <v>34</v>
      </c>
      <c r="M13" s="38">
        <v>30</v>
      </c>
      <c r="N13" s="70">
        <v>45673</v>
      </c>
      <c r="O13" s="70">
        <v>45715</v>
      </c>
      <c r="P13" s="38" t="s">
        <v>269</v>
      </c>
    </row>
    <row r="14" spans="1:16" ht="21">
      <c r="B14" s="111" t="s">
        <v>220</v>
      </c>
      <c r="C14" s="111"/>
      <c r="D14" s="111"/>
      <c r="E14" s="111"/>
      <c r="F14" s="71" t="s">
        <v>239</v>
      </c>
      <c r="G14" s="83"/>
      <c r="H14" s="72"/>
      <c r="I14" s="72">
        <f>SUM(I13:I13)</f>
        <v>3600</v>
      </c>
      <c r="J14" s="73">
        <f>SUM(J13:J13)</f>
        <v>6.12</v>
      </c>
      <c r="K14" s="72"/>
      <c r="L14" s="72"/>
      <c r="M14" s="72"/>
      <c r="N14" s="74"/>
      <c r="O14" s="74"/>
      <c r="P14" s="74"/>
    </row>
    <row r="15" spans="1:16" ht="39.6">
      <c r="B15" s="38" t="s">
        <v>262</v>
      </c>
      <c r="C15" s="38"/>
      <c r="D15" s="38" t="s">
        <v>263</v>
      </c>
      <c r="E15" s="29">
        <v>45667</v>
      </c>
      <c r="F15" s="68" t="s">
        <v>272</v>
      </c>
      <c r="G15" s="39" t="s">
        <v>265</v>
      </c>
      <c r="H15" s="38">
        <f>2*750</f>
        <v>1500</v>
      </c>
      <c r="I15" s="38">
        <f>24*200</f>
        <v>4800</v>
      </c>
      <c r="J15" s="69">
        <f>K15*L15*M15/1000000*200</f>
        <v>8.16</v>
      </c>
      <c r="K15" s="38">
        <v>40</v>
      </c>
      <c r="L15" s="38">
        <v>34</v>
      </c>
      <c r="M15" s="38">
        <v>30</v>
      </c>
      <c r="N15" s="70">
        <v>45675</v>
      </c>
      <c r="O15" s="70"/>
      <c r="P15" s="38" t="s">
        <v>273</v>
      </c>
    </row>
    <row r="16" spans="1:16" ht="21">
      <c r="B16" s="111" t="s">
        <v>220</v>
      </c>
      <c r="C16" s="111"/>
      <c r="D16" s="111"/>
      <c r="E16" s="111"/>
      <c r="F16" s="71" t="s">
        <v>267</v>
      </c>
      <c r="G16" s="83"/>
      <c r="H16" s="72"/>
      <c r="I16" s="81">
        <f>SUM(I15:I15)</f>
        <v>4800</v>
      </c>
      <c r="J16" s="73">
        <f>SUM(J15:J15)</f>
        <v>8.16</v>
      </c>
      <c r="K16" s="72"/>
      <c r="L16" s="72"/>
      <c r="M16" s="72"/>
      <c r="N16" s="74"/>
      <c r="O16" s="74"/>
      <c r="P16" s="74"/>
    </row>
    <row r="17" spans="2:16" ht="19.8">
      <c r="B17" s="38" t="s">
        <v>262</v>
      </c>
      <c r="C17" s="38"/>
      <c r="D17" s="38" t="s">
        <v>263</v>
      </c>
      <c r="E17" s="29">
        <v>45667</v>
      </c>
      <c r="F17" s="68" t="s">
        <v>274</v>
      </c>
      <c r="G17" s="39" t="s">
        <v>265</v>
      </c>
      <c r="H17" s="38">
        <v>1500</v>
      </c>
      <c r="I17" s="38">
        <v>18000</v>
      </c>
      <c r="J17" s="69">
        <v>30.6</v>
      </c>
      <c r="K17" s="38">
        <v>40</v>
      </c>
      <c r="L17" s="38">
        <v>34</v>
      </c>
      <c r="M17" s="38">
        <v>30</v>
      </c>
      <c r="N17" s="38" t="s">
        <v>275</v>
      </c>
      <c r="O17" s="38" t="s">
        <v>275</v>
      </c>
      <c r="P17" s="38"/>
    </row>
    <row r="18" spans="2:16" ht="21">
      <c r="B18" s="111" t="s">
        <v>220</v>
      </c>
      <c r="C18" s="111"/>
      <c r="D18" s="111"/>
      <c r="E18" s="111"/>
      <c r="F18" s="71" t="s">
        <v>276</v>
      </c>
      <c r="G18" s="83"/>
      <c r="H18" s="72"/>
      <c r="I18" s="81">
        <v>18000</v>
      </c>
      <c r="J18" s="73">
        <v>30.6</v>
      </c>
      <c r="K18" s="72"/>
      <c r="L18" s="72"/>
      <c r="M18" s="72"/>
      <c r="N18" s="74"/>
      <c r="O18" s="74"/>
      <c r="P18" s="74"/>
    </row>
    <row r="19" spans="2:16" ht="19.8">
      <c r="B19" s="124" t="s">
        <v>301</v>
      </c>
      <c r="C19" s="38"/>
      <c r="D19" s="124" t="s">
        <v>263</v>
      </c>
      <c r="E19" s="126">
        <v>45671</v>
      </c>
      <c r="F19" s="68" t="s">
        <v>302</v>
      </c>
      <c r="G19" s="124" t="s">
        <v>265</v>
      </c>
      <c r="H19" s="38"/>
      <c r="I19" s="124"/>
      <c r="J19" s="69">
        <v>7.7367000000000008</v>
      </c>
      <c r="K19" s="38">
        <v>34</v>
      </c>
      <c r="L19" s="38">
        <v>41</v>
      </c>
      <c r="M19" s="38">
        <v>30</v>
      </c>
      <c r="N19" s="38" t="s">
        <v>275</v>
      </c>
      <c r="O19" s="38" t="s">
        <v>275</v>
      </c>
      <c r="P19" s="38"/>
    </row>
    <row r="20" spans="2:16" ht="19.8">
      <c r="B20" s="125"/>
      <c r="C20" s="38"/>
      <c r="D20" s="125"/>
      <c r="E20" s="127"/>
      <c r="F20" s="68" t="s">
        <v>303</v>
      </c>
      <c r="G20" s="125"/>
      <c r="H20" s="38"/>
      <c r="I20" s="125"/>
      <c r="J20" s="69">
        <v>0.67200000000000004</v>
      </c>
      <c r="K20" s="38">
        <v>64</v>
      </c>
      <c r="L20" s="38">
        <v>105</v>
      </c>
      <c r="M20" s="38">
        <v>100</v>
      </c>
      <c r="N20" s="38"/>
      <c r="O20" s="38"/>
      <c r="P20" s="38"/>
    </row>
    <row r="21" spans="2:16" ht="21">
      <c r="B21" s="111" t="s">
        <v>220</v>
      </c>
      <c r="C21" s="111"/>
      <c r="D21" s="111"/>
      <c r="E21" s="111"/>
      <c r="F21" s="71" t="s">
        <v>303</v>
      </c>
      <c r="G21" s="72"/>
      <c r="H21" s="72"/>
      <c r="I21" s="72">
        <v>0</v>
      </c>
      <c r="J21" s="73">
        <v>8.4087000000000014</v>
      </c>
      <c r="K21" s="72"/>
      <c r="L21" s="72"/>
      <c r="M21" s="72"/>
      <c r="N21" s="74"/>
      <c r="O21" s="74"/>
      <c r="P21" s="74"/>
    </row>
  </sheetData>
  <mergeCells count="15">
    <mergeCell ref="G19:G20"/>
    <mergeCell ref="I19:I20"/>
    <mergeCell ref="B21:E21"/>
    <mergeCell ref="B14:E14"/>
    <mergeCell ref="B16:E16"/>
    <mergeCell ref="B18:E18"/>
    <mergeCell ref="B19:B20"/>
    <mergeCell ref="D19:D20"/>
    <mergeCell ref="E19:E20"/>
    <mergeCell ref="B12:E12"/>
    <mergeCell ref="K2:M2"/>
    <mergeCell ref="A3:B3"/>
    <mergeCell ref="B6:E6"/>
    <mergeCell ref="B8:E8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</vt:lpstr>
      <vt:lpstr>AIR</vt:lpstr>
      <vt:lpstr>Freon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2025-02-20T07:49:30Z</dcterms:modified>
</cp:coreProperties>
</file>