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F823B159-ED6B-4A6A-B9AB-1D7371D908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4" i="12" l="1"/>
  <c r="J263" i="12"/>
  <c r="J262" i="12"/>
  <c r="J261" i="12"/>
  <c r="J260" i="12"/>
  <c r="J259" i="12"/>
  <c r="J258" i="12"/>
  <c r="J257" i="12"/>
  <c r="J255" i="12"/>
  <c r="H255" i="12"/>
  <c r="J254" i="12"/>
  <c r="H254" i="12"/>
  <c r="J253" i="12"/>
  <c r="I253" i="12"/>
  <c r="I256" i="12" s="1"/>
  <c r="H253" i="12"/>
  <c r="J251" i="12"/>
  <c r="H251" i="12"/>
  <c r="J250" i="12"/>
  <c r="I250" i="12"/>
  <c r="I252" i="12" s="1"/>
  <c r="H250" i="12"/>
  <c r="I249" i="12"/>
  <c r="J248" i="12"/>
  <c r="H248" i="12"/>
  <c r="J247" i="12"/>
  <c r="H247" i="12"/>
  <c r="J246" i="12"/>
  <c r="H246" i="12"/>
  <c r="J245" i="12"/>
  <c r="H245" i="12"/>
  <c r="J244" i="12"/>
  <c r="H244" i="12"/>
  <c r="J243" i="12"/>
  <c r="H243" i="12"/>
  <c r="J242" i="12"/>
  <c r="H242" i="12"/>
  <c r="I241" i="12"/>
  <c r="J240" i="12"/>
  <c r="J241" i="12" s="1"/>
  <c r="I231" i="12"/>
  <c r="J230" i="12"/>
  <c r="J229" i="12"/>
  <c r="J228" i="12"/>
  <c r="J227" i="12"/>
  <c r="J226" i="12"/>
  <c r="J225" i="12"/>
  <c r="J224" i="12"/>
  <c r="J223" i="12"/>
  <c r="I217" i="12"/>
  <c r="J216" i="12"/>
  <c r="J217" i="12" s="1"/>
  <c r="J179" i="12"/>
  <c r="J180" i="12" s="1"/>
  <c r="I179" i="12"/>
  <c r="I180" i="12" s="1"/>
  <c r="H179" i="12"/>
  <c r="J177" i="12"/>
  <c r="J178" i="12" s="1"/>
  <c r="I177" i="12"/>
  <c r="I178" i="12" s="1"/>
  <c r="H177" i="12"/>
  <c r="J175" i="12"/>
  <c r="J176" i="12" s="1"/>
  <c r="I175" i="12"/>
  <c r="I176" i="12" s="1"/>
  <c r="H175" i="12"/>
  <c r="J173" i="12"/>
  <c r="J174" i="12" s="1"/>
  <c r="I173" i="12"/>
  <c r="I174" i="12" s="1"/>
  <c r="H173" i="12"/>
  <c r="J171" i="12"/>
  <c r="J172" i="12" s="1"/>
  <c r="I171" i="12"/>
  <c r="I172" i="12" s="1"/>
  <c r="H171" i="12"/>
  <c r="J169" i="12"/>
  <c r="J170" i="12" s="1"/>
  <c r="I169" i="12"/>
  <c r="I170" i="12" s="1"/>
  <c r="H169" i="12"/>
  <c r="I163" i="12"/>
  <c r="J162" i="12"/>
  <c r="H162" i="12"/>
  <c r="J161" i="12"/>
  <c r="J160" i="12"/>
  <c r="H160" i="12"/>
  <c r="J159" i="12"/>
  <c r="H159" i="12"/>
  <c r="J158" i="12"/>
  <c r="H158" i="12"/>
  <c r="J156" i="12"/>
  <c r="J157" i="12" s="1"/>
  <c r="I156" i="12"/>
  <c r="I157" i="12" s="1"/>
  <c r="H156" i="12"/>
  <c r="J144" i="12"/>
  <c r="J145" i="12" s="1"/>
  <c r="I144" i="12"/>
  <c r="I145" i="12" s="1"/>
  <c r="H144" i="12"/>
  <c r="J142" i="12"/>
  <c r="J143" i="12" s="1"/>
  <c r="I142" i="12"/>
  <c r="I143" i="12" s="1"/>
  <c r="H142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49" i="12"/>
  <c r="J163" i="12"/>
  <c r="J231" i="12"/>
  <c r="J264" i="12"/>
  <c r="J252" i="12"/>
  <c r="J115" i="12"/>
  <c r="J57" i="12"/>
  <c r="J256" i="12"/>
</calcChain>
</file>

<file path=xl/sharedStrings.xml><?xml version="1.0" encoding="utf-8"?>
<sst xmlns="http://schemas.openxmlformats.org/spreadsheetml/2006/main" count="728" uniqueCount="452">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</sst>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11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0" fontId="37" fillId="2" borderId="1" xfId="0" applyNumberFormat="1" applyFont="1" applyFill="1" applyBorder="1" applyAlignment="1">
      <alignment horizontal="center" vertical="center"/>
    </xf>
    <xf numFmtId="170" fontId="37" fillId="10" borderId="1" xfId="0" applyNumberFormat="1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4" fillId="8" borderId="1" xfId="7" applyNumberFormat="1" applyFont="1" applyFill="1" applyBorder="1" applyAlignment="1">
      <alignment horizontal="center" vertical="center" wrapText="1"/>
    </xf>
    <xf numFmtId="168" fontId="0" fillId="0" borderId="0" xfId="0" applyNumberFormat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264"/>
  <sheetViews>
    <sheetView tabSelected="1" topLeftCell="A2" zoomScale="70" zoomScaleNormal="70" workbookViewId="0">
      <pane xSplit="4" ySplit="2" topLeftCell="E150" activePane="bottomRight" state="frozen"/>
      <selection activeCell="A2" sqref="A2"/>
      <selection pane="topRight" activeCell="E2" sqref="E2"/>
      <selection pane="bottomLeft" activeCell="A3" sqref="A3"/>
      <selection pane="bottomRight" activeCell="B158" sqref="B158:B162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8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157" t="s">
        <v>36</v>
      </c>
      <c r="S1" s="158"/>
      <c r="T1" s="158"/>
      <c r="U1" s="158"/>
      <c r="V1" s="158"/>
      <c r="W1" s="158"/>
      <c r="X1" s="158"/>
      <c r="Y1" s="159" t="s">
        <v>40</v>
      </c>
      <c r="Z1" s="160"/>
      <c r="AA1" s="160"/>
      <c r="AB1" s="160"/>
      <c r="AC1" s="160"/>
      <c r="AD1" s="160"/>
      <c r="AE1" s="160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157" t="s">
        <v>36</v>
      </c>
      <c r="S2" s="158"/>
      <c r="T2" s="158"/>
      <c r="U2" s="158"/>
      <c r="V2" s="158"/>
      <c r="W2" s="158"/>
      <c r="X2" s="158"/>
      <c r="Y2" s="159" t="s">
        <v>40</v>
      </c>
      <c r="Z2" s="160"/>
      <c r="AA2" s="160"/>
      <c r="AB2" s="160"/>
      <c r="AC2" s="160"/>
      <c r="AD2" s="160"/>
      <c r="AE2" s="160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05" t="s">
        <v>0</v>
      </c>
      <c r="L3" s="205"/>
      <c r="M3" s="205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4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156" t="s">
        <v>451</v>
      </c>
      <c r="B5" s="156"/>
      <c r="C5" s="49"/>
      <c r="D5" s="49"/>
      <c r="E5" s="144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4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9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2.5">
      <c r="A8" s="150"/>
      <c r="B8" s="129"/>
      <c r="C8" s="129"/>
      <c r="D8" s="129"/>
      <c r="E8" s="145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21">
      <c r="A9" s="149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2.5">
      <c r="A10" s="150"/>
      <c r="B10" s="129"/>
      <c r="C10" s="129"/>
      <c r="D10" s="129"/>
      <c r="E10" s="145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42">
      <c r="A11" s="149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2.5">
      <c r="A12" s="150"/>
      <c r="B12" s="129"/>
      <c r="C12" s="129"/>
      <c r="D12" s="129"/>
      <c r="E12" s="145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42">
      <c r="A13" s="149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2.5">
      <c r="A14" s="150"/>
      <c r="B14" s="129"/>
      <c r="C14" s="129"/>
      <c r="D14" s="129"/>
      <c r="E14" s="145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21">
      <c r="A15" s="149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2.5">
      <c r="A16" s="150"/>
      <c r="B16" s="129"/>
      <c r="C16" s="129"/>
      <c r="D16" s="129"/>
      <c r="E16" s="145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21">
      <c r="A17" s="149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2.5">
      <c r="A18" s="150"/>
      <c r="B18" s="129"/>
      <c r="C18" s="129"/>
      <c r="D18" s="129"/>
      <c r="E18" s="145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21">
      <c r="A19" s="149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2.5">
      <c r="A20" s="150"/>
      <c r="B20" s="129"/>
      <c r="C20" s="129"/>
      <c r="D20" s="129"/>
      <c r="E20" s="145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42">
      <c r="A21" s="149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2.5">
      <c r="A22" s="150"/>
      <c r="B22" s="129"/>
      <c r="C22" s="129"/>
      <c r="D22" s="129"/>
      <c r="E22" s="145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42">
      <c r="A23" s="149" t="s">
        <v>243</v>
      </c>
      <c r="B23" s="202" t="s">
        <v>244</v>
      </c>
      <c r="C23" s="115" t="s">
        <v>245</v>
      </c>
      <c r="D23" s="202" t="s">
        <v>241</v>
      </c>
      <c r="E23" s="164">
        <v>45661</v>
      </c>
      <c r="F23" s="115">
        <v>1</v>
      </c>
      <c r="G23" s="202" t="s">
        <v>97</v>
      </c>
      <c r="H23" s="202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202" t="s">
        <v>24</v>
      </c>
    </row>
    <row r="24" spans="1:15" s="2" customFormat="1" ht="42">
      <c r="A24" s="149" t="s">
        <v>246</v>
      </c>
      <c r="B24" s="204"/>
      <c r="C24" s="115" t="s">
        <v>247</v>
      </c>
      <c r="D24" s="204"/>
      <c r="E24" s="166"/>
      <c r="F24" s="115">
        <v>2</v>
      </c>
      <c r="G24" s="204"/>
      <c r="H24" s="204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204"/>
    </row>
    <row r="25" spans="1:15" s="11" customFormat="1" ht="22.5">
      <c r="A25" s="150"/>
      <c r="B25" s="129"/>
      <c r="C25" s="129"/>
      <c r="D25" s="129"/>
      <c r="E25" s="145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42">
      <c r="A26" s="149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2.5">
      <c r="A27" s="150"/>
      <c r="B27" s="129"/>
      <c r="C27" s="129"/>
      <c r="D27" s="129"/>
      <c r="E27" s="145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21">
      <c r="A28" s="149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2.5">
      <c r="A29" s="150"/>
      <c r="B29" s="129"/>
      <c r="C29" s="129"/>
      <c r="D29" s="129"/>
      <c r="E29" s="145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21">
      <c r="A30" s="149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2.5">
      <c r="A31" s="150"/>
      <c r="B31" s="129"/>
      <c r="C31" s="129"/>
      <c r="D31" s="129"/>
      <c r="E31" s="145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21">
      <c r="A32" s="149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2.5">
      <c r="A33" s="150"/>
      <c r="B33" s="129"/>
      <c r="C33" s="129"/>
      <c r="D33" s="129"/>
      <c r="E33" s="145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21">
      <c r="A34" s="149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2.5">
      <c r="A35" s="150"/>
      <c r="B35" s="129"/>
      <c r="C35" s="129"/>
      <c r="D35" s="129"/>
      <c r="E35" s="145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21">
      <c r="A36" s="149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50"/>
      <c r="B37" s="129"/>
      <c r="C37" s="129"/>
      <c r="D37" s="129"/>
      <c r="E37" s="145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21">
      <c r="A38" s="149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2.5">
      <c r="A39" s="150"/>
      <c r="B39" s="129"/>
      <c r="C39" s="129"/>
      <c r="D39" s="129"/>
      <c r="E39" s="145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42">
      <c r="A40" s="149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2.5">
      <c r="A41" s="150"/>
      <c r="B41" s="129"/>
      <c r="C41" s="129"/>
      <c r="D41" s="129"/>
      <c r="E41" s="145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21">
      <c r="A42" s="149" t="s">
        <v>278</v>
      </c>
      <c r="B42" s="202" t="s">
        <v>279</v>
      </c>
      <c r="C42" s="115" t="s">
        <v>280</v>
      </c>
      <c r="D42" s="202" t="s">
        <v>241</v>
      </c>
      <c r="E42" s="164">
        <v>45664</v>
      </c>
      <c r="F42" s="115">
        <v>1</v>
      </c>
      <c r="G42" s="202" t="s">
        <v>97</v>
      </c>
      <c r="H42" s="202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202" t="s">
        <v>24</v>
      </c>
    </row>
    <row r="43" spans="1:15" s="2" customFormat="1" ht="21">
      <c r="A43" s="149" t="s">
        <v>281</v>
      </c>
      <c r="B43" s="203"/>
      <c r="C43" s="115" t="s">
        <v>282</v>
      </c>
      <c r="D43" s="203"/>
      <c r="E43" s="165"/>
      <c r="F43" s="115">
        <v>2</v>
      </c>
      <c r="G43" s="203"/>
      <c r="H43" s="203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203"/>
    </row>
    <row r="44" spans="1:15" s="2" customFormat="1" ht="21">
      <c r="A44" s="149" t="s">
        <v>283</v>
      </c>
      <c r="B44" s="204"/>
      <c r="C44" s="115" t="s">
        <v>284</v>
      </c>
      <c r="D44" s="204"/>
      <c r="E44" s="166"/>
      <c r="F44" s="115">
        <v>3</v>
      </c>
      <c r="G44" s="204"/>
      <c r="H44" s="204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204"/>
    </row>
    <row r="45" spans="1:15" s="11" customFormat="1" ht="22.5">
      <c r="A45" s="150"/>
      <c r="B45" s="129"/>
      <c r="C45" s="129"/>
      <c r="D45" s="129"/>
      <c r="E45" s="145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21">
      <c r="A46" s="149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2.5">
      <c r="A47" s="150"/>
      <c r="B47" s="129"/>
      <c r="C47" s="129"/>
      <c r="D47" s="129"/>
      <c r="E47" s="145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21">
      <c r="A48" s="151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2.5">
      <c r="A49" s="150"/>
      <c r="B49" s="129"/>
      <c r="C49" s="129"/>
      <c r="D49" s="129"/>
      <c r="E49" s="145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42">
      <c r="A50" s="151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50"/>
      <c r="B51" s="129"/>
      <c r="C51" s="129"/>
      <c r="D51" s="129"/>
      <c r="E51" s="145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151" t="s">
        <v>296</v>
      </c>
      <c r="B52" s="200" t="s">
        <v>297</v>
      </c>
      <c r="C52" s="200" t="s">
        <v>298</v>
      </c>
      <c r="D52" s="200" t="s">
        <v>217</v>
      </c>
      <c r="E52" s="186">
        <v>45666</v>
      </c>
      <c r="F52" s="90">
        <v>1</v>
      </c>
      <c r="G52" s="200" t="s">
        <v>97</v>
      </c>
      <c r="H52" s="90"/>
      <c r="I52" s="200">
        <v>10.199999999999999</v>
      </c>
      <c r="J52" s="198">
        <v>0.10335</v>
      </c>
      <c r="K52" s="200">
        <v>53</v>
      </c>
      <c r="L52" s="200">
        <v>39</v>
      </c>
      <c r="M52" s="200">
        <v>50</v>
      </c>
      <c r="N52" s="90"/>
      <c r="O52" s="200" t="s">
        <v>299</v>
      </c>
    </row>
    <row r="53" spans="1:15" s="101" customFormat="1" ht="21">
      <c r="A53" s="151" t="s">
        <v>300</v>
      </c>
      <c r="B53" s="201"/>
      <c r="C53" s="201"/>
      <c r="D53" s="201"/>
      <c r="E53" s="188"/>
      <c r="F53" s="90">
        <v>2</v>
      </c>
      <c r="G53" s="201"/>
      <c r="H53" s="90"/>
      <c r="I53" s="201"/>
      <c r="J53" s="199"/>
      <c r="K53" s="201"/>
      <c r="L53" s="201"/>
      <c r="M53" s="201"/>
      <c r="N53" s="90"/>
      <c r="O53" s="201"/>
    </row>
    <row r="54" spans="1:15" s="11" customFormat="1" ht="22.5">
      <c r="A54" s="150"/>
      <c r="B54" s="129"/>
      <c r="C54" s="129"/>
      <c r="D54" s="129"/>
      <c r="E54" s="145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21">
      <c r="A55" s="151" t="s">
        <v>301</v>
      </c>
      <c r="B55" s="190" t="s">
        <v>302</v>
      </c>
      <c r="C55" s="190" t="s">
        <v>303</v>
      </c>
      <c r="D55" s="190" t="s">
        <v>44</v>
      </c>
      <c r="E55" s="196">
        <v>45668</v>
      </c>
      <c r="F55" s="94">
        <v>1</v>
      </c>
      <c r="G55" s="176" t="s">
        <v>304</v>
      </c>
      <c r="H55" s="190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90" t="s">
        <v>305</v>
      </c>
    </row>
    <row r="56" spans="1:15" s="101" customFormat="1" ht="21">
      <c r="A56" s="151" t="s">
        <v>306</v>
      </c>
      <c r="B56" s="192"/>
      <c r="C56" s="192"/>
      <c r="D56" s="192"/>
      <c r="E56" s="197"/>
      <c r="F56" s="94">
        <v>2</v>
      </c>
      <c r="G56" s="178"/>
      <c r="H56" s="192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92"/>
    </row>
    <row r="57" spans="1:15" s="105" customFormat="1" ht="22.5">
      <c r="A57" s="150"/>
      <c r="B57" s="129"/>
      <c r="C57" s="129"/>
      <c r="D57" s="129"/>
      <c r="E57" s="145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51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2.5">
      <c r="A59" s="150"/>
      <c r="B59" s="129"/>
      <c r="C59" s="129"/>
      <c r="D59" s="129"/>
      <c r="E59" s="145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151" t="s">
        <v>312</v>
      </c>
      <c r="B60" s="190" t="s">
        <v>313</v>
      </c>
      <c r="C60" s="190" t="s">
        <v>314</v>
      </c>
      <c r="D60" s="190" t="s">
        <v>272</v>
      </c>
      <c r="E60" s="196">
        <v>45670</v>
      </c>
      <c r="F60" s="94">
        <v>1</v>
      </c>
      <c r="G60" s="176" t="s">
        <v>315</v>
      </c>
      <c r="H60" s="190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90" t="s">
        <v>316</v>
      </c>
    </row>
    <row r="61" spans="1:15" s="101" customFormat="1" ht="21">
      <c r="A61" s="151" t="s">
        <v>317</v>
      </c>
      <c r="B61" s="192"/>
      <c r="C61" s="192"/>
      <c r="D61" s="192"/>
      <c r="E61" s="197"/>
      <c r="F61" s="94">
        <v>2</v>
      </c>
      <c r="G61" s="178"/>
      <c r="H61" s="192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92"/>
    </row>
    <row r="62" spans="1:15" s="105" customFormat="1" ht="22.5">
      <c r="A62" s="150"/>
      <c r="B62" s="129"/>
      <c r="C62" s="129"/>
      <c r="D62" s="129"/>
      <c r="E62" s="145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37.5">
      <c r="A63" s="151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50"/>
      <c r="B64" s="129"/>
      <c r="C64" s="129"/>
      <c r="D64" s="129"/>
      <c r="E64" s="145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7.5">
      <c r="A65" s="151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50"/>
      <c r="B66" s="129"/>
      <c r="C66" s="129"/>
      <c r="D66" s="129"/>
      <c r="E66" s="145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42">
      <c r="A67" s="151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50"/>
      <c r="B68" s="129"/>
      <c r="C68" s="129"/>
      <c r="D68" s="129"/>
      <c r="E68" s="145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60.75">
      <c r="A69" s="151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2.5">
      <c r="A70" s="150"/>
      <c r="B70" s="129"/>
      <c r="C70" s="129"/>
      <c r="D70" s="129"/>
      <c r="E70" s="145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51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2.5">
      <c r="A72" s="150"/>
      <c r="B72" s="129"/>
      <c r="C72" s="129"/>
      <c r="D72" s="129"/>
      <c r="E72" s="145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52"/>
      <c r="B73" s="125" t="s">
        <v>129</v>
      </c>
      <c r="C73" s="53" t="s">
        <v>343</v>
      </c>
      <c r="D73" s="125" t="s">
        <v>75</v>
      </c>
      <c r="E73" s="98">
        <v>45671</v>
      </c>
      <c r="F73" s="93" t="s">
        <v>131</v>
      </c>
      <c r="G73" s="126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50"/>
      <c r="B74" s="129"/>
      <c r="C74" s="129"/>
      <c r="D74" s="129"/>
      <c r="E74" s="145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51" t="s">
        <v>344</v>
      </c>
      <c r="B75" s="183" t="s">
        <v>345</v>
      </c>
      <c r="C75" s="183"/>
      <c r="D75" s="183" t="s">
        <v>346</v>
      </c>
      <c r="E75" s="186">
        <v>45673</v>
      </c>
      <c r="F75" s="99">
        <v>1</v>
      </c>
      <c r="G75" s="183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51" t="s">
        <v>348</v>
      </c>
      <c r="B76" s="184"/>
      <c r="C76" s="184"/>
      <c r="D76" s="184"/>
      <c r="E76" s="187"/>
      <c r="F76" s="99">
        <v>2</v>
      </c>
      <c r="G76" s="184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51" t="s">
        <v>349</v>
      </c>
      <c r="B77" s="184"/>
      <c r="C77" s="184"/>
      <c r="D77" s="184"/>
      <c r="E77" s="187"/>
      <c r="F77" s="99">
        <v>3</v>
      </c>
      <c r="G77" s="184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51" t="s">
        <v>350</v>
      </c>
      <c r="B78" s="184"/>
      <c r="C78" s="184"/>
      <c r="D78" s="184"/>
      <c r="E78" s="187"/>
      <c r="F78" s="99">
        <v>4</v>
      </c>
      <c r="G78" s="184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51" t="s">
        <v>351</v>
      </c>
      <c r="B79" s="184"/>
      <c r="C79" s="184"/>
      <c r="D79" s="184"/>
      <c r="E79" s="187"/>
      <c r="F79" s="99">
        <v>5</v>
      </c>
      <c r="G79" s="184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51" t="s">
        <v>352</v>
      </c>
      <c r="B80" s="184"/>
      <c r="C80" s="184"/>
      <c r="D80" s="184"/>
      <c r="E80" s="187"/>
      <c r="F80" s="99">
        <v>6</v>
      </c>
      <c r="G80" s="184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51" t="s">
        <v>353</v>
      </c>
      <c r="B81" s="184"/>
      <c r="C81" s="184"/>
      <c r="D81" s="184"/>
      <c r="E81" s="187"/>
      <c r="F81" s="99">
        <v>7</v>
      </c>
      <c r="G81" s="184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51" t="s">
        <v>354</v>
      </c>
      <c r="B82" s="184"/>
      <c r="C82" s="184"/>
      <c r="D82" s="184"/>
      <c r="E82" s="187"/>
      <c r="F82" s="99">
        <v>8</v>
      </c>
      <c r="G82" s="184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51" t="s">
        <v>355</v>
      </c>
      <c r="B83" s="184"/>
      <c r="C83" s="184"/>
      <c r="D83" s="184"/>
      <c r="E83" s="187"/>
      <c r="F83" s="99">
        <v>9</v>
      </c>
      <c r="G83" s="184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51" t="s">
        <v>356</v>
      </c>
      <c r="B84" s="184"/>
      <c r="C84" s="184"/>
      <c r="D84" s="184"/>
      <c r="E84" s="187"/>
      <c r="F84" s="99">
        <v>10</v>
      </c>
      <c r="G84" s="184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51" t="s">
        <v>357</v>
      </c>
      <c r="B85" s="185"/>
      <c r="C85" s="185"/>
      <c r="D85" s="185"/>
      <c r="E85" s="188"/>
      <c r="F85" s="99">
        <v>11</v>
      </c>
      <c r="G85" s="185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50"/>
      <c r="B86" s="129"/>
      <c r="C86" s="129"/>
      <c r="D86" s="129"/>
      <c r="E86" s="145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51" t="s">
        <v>358</v>
      </c>
      <c r="B87" s="94" t="s">
        <v>359</v>
      </c>
      <c r="C87" s="94" t="s">
        <v>360</v>
      </c>
      <c r="D87" s="190" t="s">
        <v>361</v>
      </c>
      <c r="E87" s="98">
        <v>45640</v>
      </c>
      <c r="F87" s="94">
        <v>1</v>
      </c>
      <c r="G87" s="176" t="s">
        <v>362</v>
      </c>
      <c r="H87" s="190">
        <v>62</v>
      </c>
      <c r="I87" s="190">
        <v>11.7</v>
      </c>
      <c r="J87" s="193">
        <f>K87*L87*M87/1000000</f>
        <v>4.8543999999999997E-2</v>
      </c>
      <c r="K87" s="190">
        <v>32</v>
      </c>
      <c r="L87" s="190">
        <v>37</v>
      </c>
      <c r="M87" s="190">
        <v>41</v>
      </c>
      <c r="N87" s="53" t="s">
        <v>363</v>
      </c>
      <c r="O87" s="176" t="s">
        <v>364</v>
      </c>
    </row>
    <row r="88" spans="1:15" s="101" customFormat="1" ht="21">
      <c r="A88" s="151" t="s">
        <v>365</v>
      </c>
      <c r="B88" s="190" t="s">
        <v>366</v>
      </c>
      <c r="C88" s="190" t="s">
        <v>367</v>
      </c>
      <c r="D88" s="191"/>
      <c r="E88" s="196">
        <v>45673</v>
      </c>
      <c r="F88" s="94">
        <v>1</v>
      </c>
      <c r="G88" s="177"/>
      <c r="H88" s="191"/>
      <c r="I88" s="191"/>
      <c r="J88" s="194"/>
      <c r="K88" s="191"/>
      <c r="L88" s="191"/>
      <c r="M88" s="191"/>
      <c r="N88" s="176" t="s">
        <v>368</v>
      </c>
      <c r="O88" s="177"/>
    </row>
    <row r="89" spans="1:15" s="101" customFormat="1" ht="21">
      <c r="A89" s="151" t="s">
        <v>369</v>
      </c>
      <c r="B89" s="192"/>
      <c r="C89" s="192"/>
      <c r="D89" s="192"/>
      <c r="E89" s="197"/>
      <c r="F89" s="94">
        <v>2</v>
      </c>
      <c r="G89" s="178"/>
      <c r="H89" s="192"/>
      <c r="I89" s="192"/>
      <c r="J89" s="195"/>
      <c r="K89" s="192"/>
      <c r="L89" s="192"/>
      <c r="M89" s="192"/>
      <c r="N89" s="178"/>
      <c r="O89" s="178"/>
    </row>
    <row r="90" spans="1:15" s="105" customFormat="1" ht="22.5">
      <c r="A90" s="150"/>
      <c r="B90" s="129"/>
      <c r="C90" s="129"/>
      <c r="D90" s="129"/>
      <c r="E90" s="145"/>
      <c r="F90" s="102">
        <v>1</v>
      </c>
      <c r="G90" s="123"/>
      <c r="H90" s="110"/>
      <c r="I90" s="110">
        <f>SUM(I87:I89)</f>
        <v>11.7</v>
      </c>
      <c r="J90" s="127">
        <f>SUM(J87:J89)</f>
        <v>4.8543999999999997E-2</v>
      </c>
      <c r="K90" s="110"/>
      <c r="L90" s="110"/>
      <c r="M90" s="110"/>
      <c r="N90" s="128"/>
      <c r="O90" s="128"/>
    </row>
    <row r="91" spans="1:15" s="101" customFormat="1" ht="21">
      <c r="A91" s="151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50"/>
      <c r="B92" s="129"/>
      <c r="C92" s="129"/>
      <c r="D92" s="129"/>
      <c r="E92" s="145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51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50"/>
      <c r="B94" s="42"/>
      <c r="C94" s="42"/>
      <c r="D94" s="42"/>
      <c r="E94" s="146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51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50"/>
      <c r="B96" s="42"/>
      <c r="C96" s="42"/>
      <c r="D96" s="42"/>
      <c r="E96" s="146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51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50"/>
      <c r="B98" s="42"/>
      <c r="C98" s="42"/>
      <c r="D98" s="42"/>
      <c r="E98" s="146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51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50"/>
      <c r="B100" s="42"/>
      <c r="C100" s="42"/>
      <c r="D100" s="42"/>
      <c r="E100" s="146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51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53"/>
      <c r="B102" s="129"/>
      <c r="C102" s="129"/>
      <c r="D102" s="129"/>
      <c r="E102" s="145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51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2.5">
      <c r="A104" s="150"/>
      <c r="B104" s="42"/>
      <c r="C104" s="42"/>
      <c r="D104" s="42"/>
      <c r="E104" s="146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51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50"/>
      <c r="B106" s="42"/>
      <c r="C106" s="42"/>
      <c r="D106" s="42"/>
      <c r="E106" s="146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51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50"/>
      <c r="B108" s="42"/>
      <c r="C108" s="42"/>
      <c r="D108" s="42"/>
      <c r="E108" s="146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51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50"/>
      <c r="B110" s="42"/>
      <c r="C110" s="42"/>
      <c r="D110" s="42"/>
      <c r="E110" s="146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172</v>
      </c>
      <c r="B111" s="183" t="s">
        <v>173</v>
      </c>
      <c r="C111" s="183" t="s">
        <v>174</v>
      </c>
      <c r="D111" s="183" t="s">
        <v>44</v>
      </c>
      <c r="E111" s="186">
        <v>45680</v>
      </c>
      <c r="F111" s="99">
        <v>1</v>
      </c>
      <c r="G111" s="189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176</v>
      </c>
      <c r="B112" s="184"/>
      <c r="C112" s="184"/>
      <c r="D112" s="184"/>
      <c r="E112" s="187"/>
      <c r="F112" s="99">
        <v>2</v>
      </c>
      <c r="G112" s="184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177</v>
      </c>
      <c r="B113" s="184"/>
      <c r="C113" s="184"/>
      <c r="D113" s="184"/>
      <c r="E113" s="187"/>
      <c r="F113" s="99">
        <v>3</v>
      </c>
      <c r="G113" s="184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178</v>
      </c>
      <c r="B114" s="185"/>
      <c r="C114" s="185"/>
      <c r="D114" s="185"/>
      <c r="E114" s="188"/>
      <c r="F114" s="99">
        <v>4</v>
      </c>
      <c r="G114" s="185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6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E116" s="147"/>
    </row>
    <row r="133" spans="1:16" ht="40.5">
      <c r="A133" s="155" t="s">
        <v>450</v>
      </c>
      <c r="B133" s="155"/>
    </row>
    <row r="135" spans="1:16" ht="84">
      <c r="A135" s="154"/>
      <c r="B135" s="81" t="s">
        <v>374</v>
      </c>
      <c r="C135" s="54" t="s">
        <v>375</v>
      </c>
      <c r="D135" s="81" t="s">
        <v>73</v>
      </c>
      <c r="E135" s="83">
        <v>45659</v>
      </c>
      <c r="F135" s="3" t="s">
        <v>376</v>
      </c>
      <c r="G135" s="81" t="s">
        <v>72</v>
      </c>
      <c r="H135" s="81"/>
      <c r="I135" s="81">
        <v>240</v>
      </c>
      <c r="J135" s="10">
        <v>1.1200000000000001</v>
      </c>
      <c r="K135" s="81">
        <v>50</v>
      </c>
      <c r="L135" s="81">
        <v>50</v>
      </c>
      <c r="M135" s="81">
        <v>32</v>
      </c>
      <c r="N135" s="82">
        <v>45672</v>
      </c>
      <c r="O135" s="82">
        <v>45700</v>
      </c>
      <c r="P135" s="81" t="s">
        <v>377</v>
      </c>
    </row>
    <row r="136" spans="1:16" ht="22.5">
      <c r="A136" s="154"/>
      <c r="B136" s="168" t="s">
        <v>12</v>
      </c>
      <c r="C136" s="168"/>
      <c r="D136" s="168"/>
      <c r="E136" s="168"/>
      <c r="F136" s="64" t="s">
        <v>378</v>
      </c>
      <c r="G136" s="52"/>
      <c r="H136" s="52"/>
      <c r="I136" s="52">
        <v>240</v>
      </c>
      <c r="J136" s="65">
        <v>1.1200000000000001</v>
      </c>
      <c r="K136" s="52"/>
      <c r="L136" s="52"/>
      <c r="M136" s="52"/>
      <c r="N136" s="67"/>
      <c r="O136" s="67"/>
      <c r="P136" s="67"/>
    </row>
    <row r="137" spans="1:16" ht="37.5">
      <c r="A137" s="154"/>
      <c r="B137" s="170" t="s">
        <v>379</v>
      </c>
      <c r="C137" s="176" t="s">
        <v>380</v>
      </c>
      <c r="D137" s="170" t="s">
        <v>381</v>
      </c>
      <c r="E137" s="173">
        <v>45659</v>
      </c>
      <c r="F137" s="62" t="s">
        <v>21</v>
      </c>
      <c r="G137" s="53" t="s">
        <v>382</v>
      </c>
      <c r="H137" s="60">
        <v>1</v>
      </c>
      <c r="I137" s="170">
        <v>255</v>
      </c>
      <c r="J137" s="63">
        <v>0.65100000000000002</v>
      </c>
      <c r="K137" s="60">
        <v>100</v>
      </c>
      <c r="L137" s="60">
        <v>105</v>
      </c>
      <c r="M137" s="60">
        <v>62</v>
      </c>
      <c r="N137" s="179">
        <v>45663</v>
      </c>
      <c r="O137" s="179">
        <v>45705</v>
      </c>
      <c r="P137" s="170" t="s">
        <v>383</v>
      </c>
    </row>
    <row r="138" spans="1:16" ht="37.5">
      <c r="A138" s="154"/>
      <c r="B138" s="171"/>
      <c r="C138" s="177"/>
      <c r="D138" s="171"/>
      <c r="E138" s="174"/>
      <c r="F138" s="62" t="s">
        <v>15</v>
      </c>
      <c r="G138" s="53" t="s">
        <v>384</v>
      </c>
      <c r="H138" s="60">
        <v>1</v>
      </c>
      <c r="I138" s="171"/>
      <c r="J138" s="63">
        <v>0.54978000000000005</v>
      </c>
      <c r="K138" s="60">
        <v>68</v>
      </c>
      <c r="L138" s="60">
        <v>105</v>
      </c>
      <c r="M138" s="60">
        <v>77</v>
      </c>
      <c r="N138" s="171"/>
      <c r="O138" s="171"/>
      <c r="P138" s="171"/>
    </row>
    <row r="139" spans="1:16" ht="37.5">
      <c r="A139" s="154"/>
      <c r="B139" s="171"/>
      <c r="C139" s="177"/>
      <c r="D139" s="171"/>
      <c r="E139" s="174"/>
      <c r="F139" s="62" t="s">
        <v>30</v>
      </c>
      <c r="G139" s="53" t="s">
        <v>385</v>
      </c>
      <c r="H139" s="60">
        <v>1</v>
      </c>
      <c r="I139" s="171"/>
      <c r="J139" s="63">
        <v>0.51480000000000004</v>
      </c>
      <c r="K139" s="60">
        <v>72</v>
      </c>
      <c r="L139" s="60">
        <v>110</v>
      </c>
      <c r="M139" s="60">
        <v>65</v>
      </c>
      <c r="N139" s="171"/>
      <c r="O139" s="171"/>
      <c r="P139" s="171"/>
    </row>
    <row r="140" spans="1:16" ht="56.25">
      <c r="A140" s="154"/>
      <c r="B140" s="172"/>
      <c r="C140" s="178"/>
      <c r="D140" s="172"/>
      <c r="E140" s="175"/>
      <c r="F140" s="62" t="s">
        <v>25</v>
      </c>
      <c r="G140" s="53" t="s">
        <v>386</v>
      </c>
      <c r="H140" s="60">
        <v>1</v>
      </c>
      <c r="I140" s="172"/>
      <c r="J140" s="63">
        <v>7.3800000000000004E-2</v>
      </c>
      <c r="K140" s="60">
        <v>100</v>
      </c>
      <c r="L140" s="60">
        <v>41</v>
      </c>
      <c r="M140" s="60">
        <v>18</v>
      </c>
      <c r="N140" s="172"/>
      <c r="O140" s="172"/>
      <c r="P140" s="172"/>
    </row>
    <row r="141" spans="1:16" ht="22.5">
      <c r="A141" s="154"/>
      <c r="B141" s="168" t="s">
        <v>12</v>
      </c>
      <c r="C141" s="168"/>
      <c r="D141" s="168"/>
      <c r="E141" s="168"/>
      <c r="F141" s="64" t="s">
        <v>25</v>
      </c>
      <c r="G141" s="52"/>
      <c r="H141" s="52"/>
      <c r="I141" s="52">
        <v>255</v>
      </c>
      <c r="J141" s="65">
        <v>1.7893800000000002</v>
      </c>
      <c r="K141" s="52"/>
      <c r="L141" s="52"/>
      <c r="M141" s="52"/>
      <c r="N141" s="132"/>
      <c r="O141" s="132"/>
      <c r="P141" s="55"/>
    </row>
    <row r="142" spans="1:16" ht="117">
      <c r="A142" s="154"/>
      <c r="B142" s="81" t="s">
        <v>387</v>
      </c>
      <c r="C142" s="133" t="s">
        <v>388</v>
      </c>
      <c r="D142" s="81" t="s">
        <v>73</v>
      </c>
      <c r="E142" s="83">
        <v>45659</v>
      </c>
      <c r="F142" s="3" t="s">
        <v>389</v>
      </c>
      <c r="G142" s="81" t="s">
        <v>71</v>
      </c>
      <c r="H142" s="81">
        <f>40*222</f>
        <v>8880</v>
      </c>
      <c r="I142" s="81">
        <f>4800/222*150</f>
        <v>3243.2432432432433</v>
      </c>
      <c r="J142" s="10">
        <f>K142*L142*M142/1000000*150</f>
        <v>14.363999999999999</v>
      </c>
      <c r="K142" s="81">
        <v>60</v>
      </c>
      <c r="L142" s="81">
        <v>57</v>
      </c>
      <c r="M142" s="81">
        <v>28</v>
      </c>
      <c r="N142" s="82">
        <v>45663</v>
      </c>
      <c r="O142" s="82">
        <v>45705</v>
      </c>
      <c r="P142" s="54" t="s">
        <v>390</v>
      </c>
    </row>
    <row r="143" spans="1:16" ht="22.5">
      <c r="A143" s="154"/>
      <c r="B143" s="168" t="s">
        <v>12</v>
      </c>
      <c r="C143" s="168"/>
      <c r="D143" s="168"/>
      <c r="E143" s="168"/>
      <c r="F143" s="64" t="s">
        <v>391</v>
      </c>
      <c r="G143" s="7"/>
      <c r="H143" s="52"/>
      <c r="I143" s="7">
        <f>SUM(I142:I142)</f>
        <v>3243.2432432432433</v>
      </c>
      <c r="J143" s="65">
        <f>SUM(J142:J142)</f>
        <v>14.363999999999999</v>
      </c>
      <c r="K143" s="52"/>
      <c r="L143" s="52"/>
      <c r="M143" s="52"/>
      <c r="N143" s="67"/>
      <c r="O143" s="67"/>
      <c r="P143" s="67"/>
    </row>
    <row r="144" spans="1:16" ht="117">
      <c r="A144" s="154"/>
      <c r="B144" s="81" t="s">
        <v>387</v>
      </c>
      <c r="C144" s="133" t="s">
        <v>388</v>
      </c>
      <c r="D144" s="81" t="s">
        <v>73</v>
      </c>
      <c r="E144" s="83">
        <v>45659</v>
      </c>
      <c r="F144" s="3" t="s">
        <v>392</v>
      </c>
      <c r="G144" s="81" t="s">
        <v>71</v>
      </c>
      <c r="H144" s="81">
        <f>40*222</f>
        <v>8880</v>
      </c>
      <c r="I144" s="81">
        <f>4800/222*72</f>
        <v>1556.7567567567567</v>
      </c>
      <c r="J144" s="10">
        <f>K144*L144*M144/1000000*72</f>
        <v>6.8947199999999995</v>
      </c>
      <c r="K144" s="81">
        <v>60</v>
      </c>
      <c r="L144" s="81">
        <v>57</v>
      </c>
      <c r="M144" s="81">
        <v>28</v>
      </c>
      <c r="N144" s="82">
        <v>45665</v>
      </c>
      <c r="O144" s="82">
        <v>45706</v>
      </c>
      <c r="P144" s="54" t="s">
        <v>393</v>
      </c>
    </row>
    <row r="145" spans="1:16" ht="22.5">
      <c r="A145" s="154"/>
      <c r="B145" s="168" t="s">
        <v>12</v>
      </c>
      <c r="C145" s="168"/>
      <c r="D145" s="168"/>
      <c r="E145" s="168"/>
      <c r="F145" s="64" t="s">
        <v>394</v>
      </c>
      <c r="G145" s="7"/>
      <c r="H145" s="52"/>
      <c r="I145" s="7">
        <f>SUM(I144:I144)</f>
        <v>1556.7567567567567</v>
      </c>
      <c r="J145" s="65">
        <f>SUM(J144:J144)</f>
        <v>6.8947199999999995</v>
      </c>
      <c r="K145" s="52"/>
      <c r="L145" s="52"/>
      <c r="M145" s="52"/>
      <c r="N145" s="67"/>
      <c r="O145" s="67"/>
      <c r="P145" s="67"/>
    </row>
    <row r="146" spans="1:16" ht="98.25">
      <c r="A146" s="154"/>
      <c r="B146" s="81" t="s">
        <v>387</v>
      </c>
      <c r="C146" s="133" t="s">
        <v>388</v>
      </c>
      <c r="D146" s="81" t="s">
        <v>73</v>
      </c>
      <c r="E146" s="83">
        <v>45659</v>
      </c>
      <c r="F146" s="3" t="s">
        <v>395</v>
      </c>
      <c r="G146" s="81" t="s">
        <v>71</v>
      </c>
      <c r="H146" s="81">
        <v>8880</v>
      </c>
      <c r="I146" s="81">
        <v>4800</v>
      </c>
      <c r="J146" s="10">
        <v>21.25872</v>
      </c>
      <c r="K146" s="81">
        <v>60</v>
      </c>
      <c r="L146" s="81">
        <v>57</v>
      </c>
      <c r="M146" s="81">
        <v>28</v>
      </c>
      <c r="N146" s="81" t="s">
        <v>88</v>
      </c>
      <c r="O146" s="81" t="s">
        <v>88</v>
      </c>
      <c r="P146" s="54" t="s">
        <v>396</v>
      </c>
    </row>
    <row r="147" spans="1:16" ht="22.5">
      <c r="A147" s="154"/>
      <c r="B147" s="168" t="s">
        <v>12</v>
      </c>
      <c r="C147" s="168"/>
      <c r="D147" s="168"/>
      <c r="E147" s="168"/>
      <c r="F147" s="64" t="s">
        <v>397</v>
      </c>
      <c r="G147" s="52"/>
      <c r="H147" s="52"/>
      <c r="I147" s="52">
        <v>4800</v>
      </c>
      <c r="J147" s="65">
        <v>21.25872</v>
      </c>
      <c r="K147" s="52"/>
      <c r="L147" s="52"/>
      <c r="M147" s="52"/>
      <c r="N147" s="67"/>
      <c r="O147" s="67"/>
      <c r="P147" s="67"/>
    </row>
    <row r="148" spans="1:16" ht="21">
      <c r="A148" s="154"/>
      <c r="B148" s="161" t="s">
        <v>398</v>
      </c>
      <c r="C148" s="161" t="s">
        <v>399</v>
      </c>
      <c r="D148" s="161" t="s">
        <v>400</v>
      </c>
      <c r="E148" s="164">
        <v>45660</v>
      </c>
      <c r="F148" s="3" t="s">
        <v>21</v>
      </c>
      <c r="G148" s="167" t="s">
        <v>401</v>
      </c>
      <c r="H148" s="81">
        <v>130</v>
      </c>
      <c r="I148" s="161">
        <v>7600</v>
      </c>
      <c r="J148" s="10">
        <v>2.863146</v>
      </c>
      <c r="K148" s="81">
        <v>611</v>
      </c>
      <c r="L148" s="81">
        <v>71</v>
      </c>
      <c r="M148" s="81">
        <v>66</v>
      </c>
      <c r="N148" s="180">
        <v>45665</v>
      </c>
      <c r="O148" s="180">
        <v>45706</v>
      </c>
      <c r="P148" s="161" t="s">
        <v>402</v>
      </c>
    </row>
    <row r="149" spans="1:16" ht="21">
      <c r="A149" s="154"/>
      <c r="B149" s="162"/>
      <c r="C149" s="162"/>
      <c r="D149" s="162"/>
      <c r="E149" s="165"/>
      <c r="F149" s="3" t="s">
        <v>15</v>
      </c>
      <c r="G149" s="181"/>
      <c r="H149" s="81">
        <v>120</v>
      </c>
      <c r="I149" s="162"/>
      <c r="J149" s="10">
        <v>3.167424</v>
      </c>
      <c r="K149" s="81">
        <v>611</v>
      </c>
      <c r="L149" s="81">
        <v>72</v>
      </c>
      <c r="M149" s="81">
        <v>72</v>
      </c>
      <c r="N149" s="162"/>
      <c r="O149" s="162"/>
      <c r="P149" s="162"/>
    </row>
    <row r="150" spans="1:16" ht="21">
      <c r="A150" s="154"/>
      <c r="B150" s="162"/>
      <c r="C150" s="162"/>
      <c r="D150" s="162"/>
      <c r="E150" s="165"/>
      <c r="F150" s="3" t="s">
        <v>30</v>
      </c>
      <c r="G150" s="181"/>
      <c r="H150" s="81">
        <v>130</v>
      </c>
      <c r="I150" s="162"/>
      <c r="J150" s="10">
        <v>3.383718</v>
      </c>
      <c r="K150" s="81">
        <v>611</v>
      </c>
      <c r="L150" s="81">
        <v>78</v>
      </c>
      <c r="M150" s="81">
        <v>71</v>
      </c>
      <c r="N150" s="162"/>
      <c r="O150" s="162"/>
      <c r="P150" s="162"/>
    </row>
    <row r="151" spans="1:16" ht="21">
      <c r="A151" s="154"/>
      <c r="B151" s="162"/>
      <c r="C151" s="162"/>
      <c r="D151" s="162"/>
      <c r="E151" s="165"/>
      <c r="F151" s="3" t="s">
        <v>25</v>
      </c>
      <c r="G151" s="182"/>
      <c r="H151" s="81">
        <v>220</v>
      </c>
      <c r="I151" s="162"/>
      <c r="J151" s="10">
        <v>2.5405380000000002</v>
      </c>
      <c r="K151" s="81">
        <v>611</v>
      </c>
      <c r="L151" s="81">
        <v>66</v>
      </c>
      <c r="M151" s="81">
        <v>63</v>
      </c>
      <c r="N151" s="162"/>
      <c r="O151" s="162"/>
      <c r="P151" s="162"/>
    </row>
    <row r="152" spans="1:16" ht="21">
      <c r="A152" s="154"/>
      <c r="B152" s="163"/>
      <c r="C152" s="163"/>
      <c r="D152" s="163"/>
      <c r="E152" s="166"/>
      <c r="F152" s="3" t="s">
        <v>13</v>
      </c>
      <c r="G152" s="54" t="s">
        <v>403</v>
      </c>
      <c r="H152" s="81">
        <v>1599</v>
      </c>
      <c r="I152" s="163"/>
      <c r="J152" s="10">
        <v>0.68834399999999996</v>
      </c>
      <c r="K152" s="81">
        <v>87</v>
      </c>
      <c r="L152" s="81">
        <v>86</v>
      </c>
      <c r="M152" s="81">
        <v>92</v>
      </c>
      <c r="N152" s="163"/>
      <c r="O152" s="163"/>
      <c r="P152" s="163"/>
    </row>
    <row r="153" spans="1:16" ht="22.5">
      <c r="A153" s="154"/>
      <c r="B153" s="168" t="s">
        <v>12</v>
      </c>
      <c r="C153" s="168"/>
      <c r="D153" s="168"/>
      <c r="E153" s="168"/>
      <c r="F153" s="64" t="s">
        <v>13</v>
      </c>
      <c r="G153" s="69"/>
      <c r="H153" s="52"/>
      <c r="I153" s="9">
        <v>7600</v>
      </c>
      <c r="J153" s="65">
        <v>12.64317</v>
      </c>
      <c r="K153" s="52"/>
      <c r="L153" s="52"/>
      <c r="M153" s="52"/>
      <c r="N153" s="67"/>
      <c r="O153" s="67"/>
      <c r="P153" s="67"/>
    </row>
    <row r="154" spans="1:16" ht="42">
      <c r="A154" s="154"/>
      <c r="B154" s="60" t="s">
        <v>404</v>
      </c>
      <c r="C154" s="60"/>
      <c r="D154" s="60" t="s">
        <v>405</v>
      </c>
      <c r="E154" s="108">
        <v>45660</v>
      </c>
      <c r="F154" s="62" t="s">
        <v>406</v>
      </c>
      <c r="G154" s="60" t="s">
        <v>407</v>
      </c>
      <c r="H154" s="60">
        <v>130</v>
      </c>
      <c r="I154" s="60">
        <v>149</v>
      </c>
      <c r="J154" s="63">
        <v>1.1248</v>
      </c>
      <c r="K154" s="60">
        <v>74</v>
      </c>
      <c r="L154" s="60">
        <v>38</v>
      </c>
      <c r="M154" s="60">
        <v>40</v>
      </c>
      <c r="N154" s="60" t="s">
        <v>82</v>
      </c>
      <c r="O154" s="60" t="s">
        <v>82</v>
      </c>
      <c r="P154" s="53" t="s">
        <v>408</v>
      </c>
    </row>
    <row r="155" spans="1:16" ht="22.5">
      <c r="A155" s="154"/>
      <c r="B155" s="168" t="s">
        <v>12</v>
      </c>
      <c r="C155" s="168"/>
      <c r="D155" s="168"/>
      <c r="E155" s="168"/>
      <c r="F155" s="64" t="s">
        <v>409</v>
      </c>
      <c r="G155" s="52"/>
      <c r="H155" s="52"/>
      <c r="I155" s="52">
        <v>149</v>
      </c>
      <c r="J155" s="65">
        <v>1.1248</v>
      </c>
      <c r="K155" s="52"/>
      <c r="L155" s="52"/>
      <c r="M155" s="52"/>
      <c r="N155" s="55"/>
      <c r="O155" s="55"/>
      <c r="P155" s="55"/>
    </row>
    <row r="156" spans="1:16" ht="42">
      <c r="A156" s="154"/>
      <c r="B156" s="81" t="s">
        <v>410</v>
      </c>
      <c r="C156" s="81"/>
      <c r="D156" s="81" t="s">
        <v>73</v>
      </c>
      <c r="E156" s="83">
        <v>45663</v>
      </c>
      <c r="F156" s="3" t="s">
        <v>411</v>
      </c>
      <c r="G156" s="81" t="s">
        <v>71</v>
      </c>
      <c r="H156" s="81">
        <f>40*107</f>
        <v>4280</v>
      </c>
      <c r="I156" s="81">
        <f>21*107</f>
        <v>2247</v>
      </c>
      <c r="J156" s="10">
        <f>K156*L156*M156/1000000*107</f>
        <v>11.234999999999999</v>
      </c>
      <c r="K156" s="81">
        <v>50</v>
      </c>
      <c r="L156" s="81">
        <v>50</v>
      </c>
      <c r="M156" s="81">
        <v>42</v>
      </c>
      <c r="N156" s="81" t="s">
        <v>88</v>
      </c>
      <c r="O156" s="81" t="s">
        <v>88</v>
      </c>
      <c r="P156" s="81" t="s">
        <v>24</v>
      </c>
    </row>
    <row r="157" spans="1:16" ht="22.5">
      <c r="A157" s="154"/>
      <c r="B157" s="168" t="s">
        <v>12</v>
      </c>
      <c r="C157" s="168"/>
      <c r="D157" s="168"/>
      <c r="E157" s="168"/>
      <c r="F157" s="64" t="s">
        <v>412</v>
      </c>
      <c r="G157" s="52"/>
      <c r="H157" s="52"/>
      <c r="I157" s="52">
        <f>SUM(I156:I156)</f>
        <v>2247</v>
      </c>
      <c r="J157" s="65">
        <f>SUM(J156:J156)</f>
        <v>11.234999999999999</v>
      </c>
      <c r="K157" s="52"/>
      <c r="L157" s="52"/>
      <c r="M157" s="52"/>
      <c r="N157" s="67"/>
      <c r="O157" s="67"/>
      <c r="P157" s="67"/>
    </row>
    <row r="158" spans="1:16" ht="37.5">
      <c r="B158" s="161" t="s">
        <v>413</v>
      </c>
      <c r="C158" s="161" t="s">
        <v>414</v>
      </c>
      <c r="D158" s="161" t="s">
        <v>415</v>
      </c>
      <c r="E158" s="164">
        <v>45665</v>
      </c>
      <c r="F158" s="3" t="s">
        <v>98</v>
      </c>
      <c r="G158" s="54" t="s">
        <v>416</v>
      </c>
      <c r="H158" s="81">
        <f>12*28</f>
        <v>336</v>
      </c>
      <c r="I158" s="81">
        <v>322</v>
      </c>
      <c r="J158" s="10">
        <f>K158*L158*M158/1000000*28</f>
        <v>2.1785399999999999</v>
      </c>
      <c r="K158" s="81">
        <v>57</v>
      </c>
      <c r="L158" s="81">
        <v>35</v>
      </c>
      <c r="M158" s="81">
        <v>39</v>
      </c>
      <c r="N158" s="180">
        <v>45670</v>
      </c>
      <c r="O158" s="180">
        <v>45712</v>
      </c>
      <c r="P158" s="161" t="s">
        <v>417</v>
      </c>
    </row>
    <row r="159" spans="1:16" ht="37.5">
      <c r="B159" s="162"/>
      <c r="C159" s="162"/>
      <c r="D159" s="162"/>
      <c r="E159" s="165"/>
      <c r="F159" s="3" t="s">
        <v>99</v>
      </c>
      <c r="G159" s="54" t="s">
        <v>418</v>
      </c>
      <c r="H159" s="81">
        <f>15*24</f>
        <v>360</v>
      </c>
      <c r="I159" s="81">
        <v>230</v>
      </c>
      <c r="J159" s="10">
        <f>K159*L159*M159/1000000*24</f>
        <v>1.2949439999999999</v>
      </c>
      <c r="K159" s="81">
        <v>47</v>
      </c>
      <c r="L159" s="81">
        <v>41</v>
      </c>
      <c r="M159" s="81">
        <v>28</v>
      </c>
      <c r="N159" s="162"/>
      <c r="O159" s="162"/>
      <c r="P159" s="162"/>
    </row>
    <row r="160" spans="1:16" ht="21">
      <c r="B160" s="162"/>
      <c r="C160" s="162"/>
      <c r="D160" s="162"/>
      <c r="E160" s="165"/>
      <c r="F160" s="3" t="s">
        <v>419</v>
      </c>
      <c r="G160" s="167" t="s">
        <v>420</v>
      </c>
      <c r="H160" s="81">
        <f>104*3</f>
        <v>312</v>
      </c>
      <c r="I160" s="81">
        <v>38</v>
      </c>
      <c r="J160" s="10">
        <f>K160*L160*M160/1000000*3</f>
        <v>0.139932</v>
      </c>
      <c r="K160" s="81">
        <v>52</v>
      </c>
      <c r="L160" s="81">
        <v>23</v>
      </c>
      <c r="M160" s="81">
        <v>39</v>
      </c>
      <c r="N160" s="162"/>
      <c r="O160" s="162"/>
      <c r="P160" s="162"/>
    </row>
    <row r="161" spans="2:16" ht="21">
      <c r="B161" s="162"/>
      <c r="C161" s="162"/>
      <c r="D161" s="162"/>
      <c r="E161" s="165"/>
      <c r="F161" s="3" t="s">
        <v>421</v>
      </c>
      <c r="G161" s="182"/>
      <c r="H161" s="81">
        <v>48</v>
      </c>
      <c r="I161" s="81">
        <v>6</v>
      </c>
      <c r="J161" s="10">
        <f>K161*L161*M161/1000000</f>
        <v>2.7508000000000001E-2</v>
      </c>
      <c r="K161" s="81">
        <v>52</v>
      </c>
      <c r="L161" s="81">
        <v>23</v>
      </c>
      <c r="M161" s="81">
        <v>23</v>
      </c>
      <c r="N161" s="162"/>
      <c r="O161" s="162"/>
      <c r="P161" s="162"/>
    </row>
    <row r="162" spans="2:16" ht="37.5">
      <c r="B162" s="163"/>
      <c r="C162" s="163"/>
      <c r="D162" s="163"/>
      <c r="E162" s="166"/>
      <c r="F162" s="3" t="s">
        <v>422</v>
      </c>
      <c r="G162" s="54" t="s">
        <v>423</v>
      </c>
      <c r="H162" s="81">
        <f>24/12</f>
        <v>2</v>
      </c>
      <c r="I162" s="81">
        <v>160</v>
      </c>
      <c r="J162" s="10">
        <f>K162*L162*M162/1000000*12</f>
        <v>0.92496</v>
      </c>
      <c r="K162" s="81">
        <v>41</v>
      </c>
      <c r="L162" s="81">
        <v>40</v>
      </c>
      <c r="M162" s="81">
        <v>47</v>
      </c>
      <c r="N162" s="163"/>
      <c r="O162" s="163"/>
      <c r="P162" s="163"/>
    </row>
    <row r="163" spans="2:16" ht="22.5">
      <c r="B163" s="168" t="s">
        <v>12</v>
      </c>
      <c r="C163" s="168"/>
      <c r="D163" s="168"/>
      <c r="E163" s="168"/>
      <c r="F163" s="64" t="s">
        <v>424</v>
      </c>
      <c r="G163" s="69"/>
      <c r="H163" s="52"/>
      <c r="I163" s="52">
        <f>SUM(I158:I162)</f>
        <v>756</v>
      </c>
      <c r="J163" s="65">
        <f>SUM(J158:J162)</f>
        <v>4.5658840000000005</v>
      </c>
      <c r="K163" s="52"/>
      <c r="L163" s="52"/>
      <c r="M163" s="52"/>
      <c r="N163" s="67"/>
      <c r="O163" s="67"/>
      <c r="P163" s="67"/>
    </row>
    <row r="164" spans="2:16" ht="21">
      <c r="B164" s="81" t="s">
        <v>425</v>
      </c>
      <c r="C164" s="54" t="s">
        <v>426</v>
      </c>
      <c r="D164" s="81" t="s">
        <v>427</v>
      </c>
      <c r="E164" s="83">
        <v>45666</v>
      </c>
      <c r="F164" s="3" t="s">
        <v>16</v>
      </c>
      <c r="G164" s="54" t="s">
        <v>428</v>
      </c>
      <c r="H164" s="81">
        <v>4</v>
      </c>
      <c r="I164" s="81">
        <v>65</v>
      </c>
      <c r="J164" s="10">
        <v>0.17399999999999999</v>
      </c>
      <c r="K164" s="81">
        <v>50</v>
      </c>
      <c r="L164" s="81">
        <v>29</v>
      </c>
      <c r="M164" s="81">
        <v>30</v>
      </c>
      <c r="N164" s="82">
        <v>45670</v>
      </c>
      <c r="O164" s="82">
        <v>45712</v>
      </c>
      <c r="P164" s="81" t="s">
        <v>417</v>
      </c>
    </row>
    <row r="165" spans="2:16" ht="22.5">
      <c r="B165" s="168" t="s">
        <v>12</v>
      </c>
      <c r="C165" s="168"/>
      <c r="D165" s="168"/>
      <c r="E165" s="168"/>
      <c r="F165" s="64" t="s">
        <v>25</v>
      </c>
      <c r="G165" s="69"/>
      <c r="H165" s="52"/>
      <c r="I165" s="52">
        <v>65</v>
      </c>
      <c r="J165" s="65">
        <v>0.17399999999999999</v>
      </c>
      <c r="K165" s="52"/>
      <c r="L165" s="52"/>
      <c r="M165" s="52"/>
      <c r="N165" s="67"/>
      <c r="O165" s="67"/>
      <c r="P165" s="67"/>
    </row>
    <row r="166" spans="2:16" ht="21">
      <c r="B166" s="161" t="s">
        <v>429</v>
      </c>
      <c r="C166" s="167" t="s">
        <v>430</v>
      </c>
      <c r="D166" s="161" t="s">
        <v>18</v>
      </c>
      <c r="E166" s="164">
        <v>45666</v>
      </c>
      <c r="F166" s="3" t="s">
        <v>21</v>
      </c>
      <c r="G166" s="167" t="s">
        <v>431</v>
      </c>
      <c r="H166" s="81"/>
      <c r="I166" s="161">
        <v>13</v>
      </c>
      <c r="J166" s="10">
        <v>5.6160000000000002E-2</v>
      </c>
      <c r="K166" s="81">
        <v>40</v>
      </c>
      <c r="L166" s="81">
        <v>39</v>
      </c>
      <c r="M166" s="81">
        <v>36</v>
      </c>
      <c r="N166" s="180">
        <v>45670</v>
      </c>
      <c r="O166" s="180">
        <v>45712</v>
      </c>
      <c r="P166" s="207" t="s">
        <v>432</v>
      </c>
    </row>
    <row r="167" spans="2:16" ht="21">
      <c r="B167" s="163"/>
      <c r="C167" s="182"/>
      <c r="D167" s="163"/>
      <c r="E167" s="166"/>
      <c r="F167" s="3" t="s">
        <v>15</v>
      </c>
      <c r="G167" s="163"/>
      <c r="H167" s="81"/>
      <c r="I167" s="163"/>
      <c r="J167" s="10">
        <v>2.3751000000000001E-2</v>
      </c>
      <c r="K167" s="81">
        <v>39</v>
      </c>
      <c r="L167" s="81">
        <v>21</v>
      </c>
      <c r="M167" s="81">
        <v>29</v>
      </c>
      <c r="N167" s="163"/>
      <c r="O167" s="163"/>
      <c r="P167" s="208"/>
    </row>
    <row r="168" spans="2:16" ht="22.5">
      <c r="B168" s="168" t="s">
        <v>12</v>
      </c>
      <c r="C168" s="168"/>
      <c r="D168" s="168"/>
      <c r="E168" s="168"/>
      <c r="F168" s="64" t="s">
        <v>15</v>
      </c>
      <c r="G168" s="9"/>
      <c r="H168" s="52"/>
      <c r="I168" s="9">
        <v>13</v>
      </c>
      <c r="J168" s="65">
        <v>7.991100000000001E-2</v>
      </c>
      <c r="K168" s="52"/>
      <c r="L168" s="52"/>
      <c r="M168" s="52"/>
      <c r="N168" s="67"/>
      <c r="O168" s="67"/>
      <c r="P168" s="209"/>
    </row>
    <row r="169" spans="2:16" ht="42">
      <c r="B169" s="134" t="s">
        <v>433</v>
      </c>
      <c r="C169" s="134"/>
      <c r="D169" s="134" t="s">
        <v>53</v>
      </c>
      <c r="E169" s="135">
        <v>45667</v>
      </c>
      <c r="F169" s="136" t="s">
        <v>434</v>
      </c>
      <c r="G169" s="137" t="s">
        <v>54</v>
      </c>
      <c r="H169" s="134">
        <f>2*750</f>
        <v>1500</v>
      </c>
      <c r="I169" s="134">
        <f>24*200</f>
        <v>4800</v>
      </c>
      <c r="J169" s="138">
        <f>K169*L169*M169/1000000*200</f>
        <v>8.16</v>
      </c>
      <c r="K169" s="134">
        <v>40</v>
      </c>
      <c r="L169" s="134">
        <v>34</v>
      </c>
      <c r="M169" s="134">
        <v>30</v>
      </c>
      <c r="N169" s="82">
        <v>45673</v>
      </c>
      <c r="O169" s="82">
        <v>45715</v>
      </c>
      <c r="P169" s="210" t="s">
        <v>435</v>
      </c>
    </row>
    <row r="170" spans="2:16" ht="22.5">
      <c r="B170" s="168" t="s">
        <v>12</v>
      </c>
      <c r="C170" s="168"/>
      <c r="D170" s="168"/>
      <c r="E170" s="168"/>
      <c r="F170" s="139" t="s">
        <v>436</v>
      </c>
      <c r="G170" s="140"/>
      <c r="H170" s="141"/>
      <c r="I170" s="142">
        <f>SUM(I169:I169)</f>
        <v>4800</v>
      </c>
      <c r="J170" s="143">
        <f>SUM(J169:J169)</f>
        <v>8.16</v>
      </c>
      <c r="K170" s="141"/>
      <c r="L170" s="141"/>
      <c r="M170" s="141"/>
      <c r="N170" s="67"/>
      <c r="O170" s="67"/>
      <c r="P170" s="209"/>
    </row>
    <row r="171" spans="2:16" ht="42">
      <c r="B171" s="81" t="s">
        <v>433</v>
      </c>
      <c r="C171" s="81"/>
      <c r="D171" s="81" t="s">
        <v>53</v>
      </c>
      <c r="E171" s="83">
        <v>45667</v>
      </c>
      <c r="F171" s="3" t="s">
        <v>437</v>
      </c>
      <c r="G171" s="54" t="s">
        <v>54</v>
      </c>
      <c r="H171" s="81">
        <f>2*750</f>
        <v>1500</v>
      </c>
      <c r="I171" s="81">
        <f>24*150</f>
        <v>3600</v>
      </c>
      <c r="J171" s="10">
        <f>K171*L171*M171/1000000*150</f>
        <v>6.12</v>
      </c>
      <c r="K171" s="81">
        <v>40</v>
      </c>
      <c r="L171" s="81">
        <v>34</v>
      </c>
      <c r="M171" s="81">
        <v>30</v>
      </c>
      <c r="N171" s="82">
        <v>45673</v>
      </c>
      <c r="O171" s="82">
        <v>45715</v>
      </c>
      <c r="P171" s="210" t="s">
        <v>438</v>
      </c>
    </row>
    <row r="172" spans="2:16" ht="22.5">
      <c r="B172" s="168" t="s">
        <v>12</v>
      </c>
      <c r="C172" s="168"/>
      <c r="D172" s="168"/>
      <c r="E172" s="168"/>
      <c r="F172" s="64" t="s">
        <v>391</v>
      </c>
      <c r="G172" s="69"/>
      <c r="H172" s="52"/>
      <c r="I172" s="52">
        <f>SUM(I171:I171)</f>
        <v>3600</v>
      </c>
      <c r="J172" s="65">
        <f>SUM(J171:J171)</f>
        <v>6.12</v>
      </c>
      <c r="K172" s="52"/>
      <c r="L172" s="52"/>
      <c r="M172" s="52"/>
      <c r="N172" s="67"/>
      <c r="O172" s="67"/>
      <c r="P172" s="209"/>
    </row>
    <row r="173" spans="2:16" ht="42">
      <c r="B173" s="81" t="s">
        <v>433</v>
      </c>
      <c r="C173" s="81"/>
      <c r="D173" s="81" t="s">
        <v>53</v>
      </c>
      <c r="E173" s="83">
        <v>45667</v>
      </c>
      <c r="F173" s="3" t="s">
        <v>439</v>
      </c>
      <c r="G173" s="54" t="s">
        <v>54</v>
      </c>
      <c r="H173" s="81">
        <f>2*750</f>
        <v>1500</v>
      </c>
      <c r="I173" s="81">
        <f>24*200</f>
        <v>4800</v>
      </c>
      <c r="J173" s="10">
        <f>K173*L173*M173/1000000*200</f>
        <v>8.16</v>
      </c>
      <c r="K173" s="81">
        <v>40</v>
      </c>
      <c r="L173" s="81">
        <v>34</v>
      </c>
      <c r="M173" s="81">
        <v>30</v>
      </c>
      <c r="N173" s="82">
        <v>45671</v>
      </c>
      <c r="O173" s="82">
        <v>45714</v>
      </c>
      <c r="P173" s="210" t="s">
        <v>440</v>
      </c>
    </row>
    <row r="174" spans="2:16" ht="22.5">
      <c r="B174" s="168" t="s">
        <v>12</v>
      </c>
      <c r="C174" s="168"/>
      <c r="D174" s="168"/>
      <c r="E174" s="168"/>
      <c r="F174" s="64" t="s">
        <v>436</v>
      </c>
      <c r="G174" s="69"/>
      <c r="H174" s="52"/>
      <c r="I174" s="7">
        <f>SUM(I173:I173)</f>
        <v>4800</v>
      </c>
      <c r="J174" s="65">
        <f>SUM(J173:J173)</f>
        <v>8.16</v>
      </c>
      <c r="K174" s="52"/>
      <c r="L174" s="52"/>
      <c r="M174" s="52"/>
      <c r="N174" s="67"/>
      <c r="O174" s="67"/>
      <c r="P174" s="209"/>
    </row>
    <row r="175" spans="2:16" ht="42">
      <c r="B175" s="134" t="s">
        <v>433</v>
      </c>
      <c r="C175" s="134"/>
      <c r="D175" s="134" t="s">
        <v>53</v>
      </c>
      <c r="E175" s="135">
        <v>45667</v>
      </c>
      <c r="F175" s="136" t="s">
        <v>434</v>
      </c>
      <c r="G175" s="137" t="s">
        <v>54</v>
      </c>
      <c r="H175" s="134">
        <f>2*750</f>
        <v>1500</v>
      </c>
      <c r="I175" s="134">
        <f>24*200</f>
        <v>4800</v>
      </c>
      <c r="J175" s="138">
        <f>K175*L175*M175/1000000*200</f>
        <v>8.16</v>
      </c>
      <c r="K175" s="134">
        <v>40</v>
      </c>
      <c r="L175" s="134">
        <v>34</v>
      </c>
      <c r="M175" s="134">
        <v>30</v>
      </c>
      <c r="N175" s="82">
        <v>45673</v>
      </c>
      <c r="O175" s="82">
        <v>45715</v>
      </c>
      <c r="P175" s="210" t="s">
        <v>435</v>
      </c>
    </row>
    <row r="176" spans="2:16" ht="22.5">
      <c r="B176" s="168" t="s">
        <v>12</v>
      </c>
      <c r="C176" s="168"/>
      <c r="D176" s="168"/>
      <c r="E176" s="168"/>
      <c r="F176" s="139" t="s">
        <v>436</v>
      </c>
      <c r="G176" s="140"/>
      <c r="H176" s="141"/>
      <c r="I176" s="142">
        <f>SUM(I175:I175)</f>
        <v>4800</v>
      </c>
      <c r="J176" s="143">
        <f>SUM(J175:J175)</f>
        <v>8.16</v>
      </c>
      <c r="K176" s="141"/>
      <c r="L176" s="141"/>
      <c r="M176" s="141"/>
      <c r="N176" s="67"/>
      <c r="O176" s="67"/>
      <c r="P176" s="209"/>
    </row>
    <row r="177" spans="2:16" ht="42">
      <c r="B177" s="81" t="s">
        <v>433</v>
      </c>
      <c r="C177" s="81"/>
      <c r="D177" s="81" t="s">
        <v>53</v>
      </c>
      <c r="E177" s="83">
        <v>45667</v>
      </c>
      <c r="F177" s="3" t="s">
        <v>437</v>
      </c>
      <c r="G177" s="54" t="s">
        <v>54</v>
      </c>
      <c r="H177" s="81">
        <f>2*750</f>
        <v>1500</v>
      </c>
      <c r="I177" s="81">
        <f>24*150</f>
        <v>3600</v>
      </c>
      <c r="J177" s="10">
        <f>K177*L177*M177/1000000*150</f>
        <v>6.12</v>
      </c>
      <c r="K177" s="81">
        <v>40</v>
      </c>
      <c r="L177" s="81">
        <v>34</v>
      </c>
      <c r="M177" s="81">
        <v>30</v>
      </c>
      <c r="N177" s="82">
        <v>45673</v>
      </c>
      <c r="O177" s="82">
        <v>45715</v>
      </c>
      <c r="P177" s="210" t="s">
        <v>438</v>
      </c>
    </row>
    <row r="178" spans="2:16" ht="22.5">
      <c r="B178" s="168" t="s">
        <v>12</v>
      </c>
      <c r="C178" s="168"/>
      <c r="D178" s="168"/>
      <c r="E178" s="168"/>
      <c r="F178" s="64" t="s">
        <v>391</v>
      </c>
      <c r="G178" s="69"/>
      <c r="H178" s="52"/>
      <c r="I178" s="52">
        <f>SUM(I177:I177)</f>
        <v>3600</v>
      </c>
      <c r="J178" s="65">
        <f>SUM(J177:J177)</f>
        <v>6.12</v>
      </c>
      <c r="K178" s="52"/>
      <c r="L178" s="52"/>
      <c r="M178" s="52"/>
      <c r="N178" s="67"/>
      <c r="O178" s="67"/>
      <c r="P178" s="209"/>
    </row>
    <row r="179" spans="2:16" ht="42">
      <c r="B179" s="81" t="s">
        <v>433</v>
      </c>
      <c r="C179" s="81"/>
      <c r="D179" s="81" t="s">
        <v>53</v>
      </c>
      <c r="E179" s="83">
        <v>45667</v>
      </c>
      <c r="F179" s="3" t="s">
        <v>441</v>
      </c>
      <c r="G179" s="54" t="s">
        <v>54</v>
      </c>
      <c r="H179" s="81">
        <f>2*750</f>
        <v>1500</v>
      </c>
      <c r="I179" s="81">
        <f>24*200</f>
        <v>4800</v>
      </c>
      <c r="J179" s="10">
        <f>K179*L179*M179/1000000*200</f>
        <v>8.16</v>
      </c>
      <c r="K179" s="81">
        <v>40</v>
      </c>
      <c r="L179" s="81">
        <v>34</v>
      </c>
      <c r="M179" s="81">
        <v>30</v>
      </c>
      <c r="N179" s="82">
        <v>45675</v>
      </c>
      <c r="O179" s="82"/>
      <c r="P179" s="210" t="s">
        <v>442</v>
      </c>
    </row>
    <row r="180" spans="2:16" ht="22.5">
      <c r="B180" s="168" t="s">
        <v>12</v>
      </c>
      <c r="C180" s="168"/>
      <c r="D180" s="168"/>
      <c r="E180" s="168"/>
      <c r="F180" s="64" t="s">
        <v>436</v>
      </c>
      <c r="G180" s="69"/>
      <c r="H180" s="52"/>
      <c r="I180" s="7">
        <f>SUM(I179:I179)</f>
        <v>4800</v>
      </c>
      <c r="J180" s="65">
        <f>SUM(J179:J179)</f>
        <v>8.16</v>
      </c>
      <c r="K180" s="52"/>
      <c r="L180" s="52"/>
      <c r="M180" s="52"/>
      <c r="N180" s="67"/>
      <c r="O180" s="67"/>
      <c r="P180" s="67"/>
    </row>
    <row r="181" spans="2:16" ht="21">
      <c r="B181" s="81" t="s">
        <v>433</v>
      </c>
      <c r="C181" s="81"/>
      <c r="D181" s="81" t="s">
        <v>53</v>
      </c>
      <c r="E181" s="83">
        <v>45667</v>
      </c>
      <c r="F181" s="3" t="s">
        <v>443</v>
      </c>
      <c r="G181" s="54" t="s">
        <v>54</v>
      </c>
      <c r="H181" s="81">
        <v>1500</v>
      </c>
      <c r="I181" s="81">
        <v>18000</v>
      </c>
      <c r="J181" s="10">
        <v>30.6</v>
      </c>
      <c r="K181" s="81">
        <v>40</v>
      </c>
      <c r="L181" s="81">
        <v>34</v>
      </c>
      <c r="M181" s="81">
        <v>30</v>
      </c>
      <c r="N181" s="81" t="s">
        <v>52</v>
      </c>
      <c r="O181" s="81" t="s">
        <v>52</v>
      </c>
      <c r="P181" s="81"/>
    </row>
    <row r="182" spans="2:16" ht="22.5">
      <c r="B182" s="168" t="s">
        <v>12</v>
      </c>
      <c r="C182" s="168"/>
      <c r="D182" s="168"/>
      <c r="E182" s="168"/>
      <c r="F182" s="64" t="s">
        <v>444</v>
      </c>
      <c r="G182" s="69"/>
      <c r="H182" s="52"/>
      <c r="I182" s="7">
        <v>18000</v>
      </c>
      <c r="J182" s="65">
        <v>30.6</v>
      </c>
      <c r="K182" s="52"/>
      <c r="L182" s="52"/>
      <c r="M182" s="52"/>
      <c r="N182" s="67"/>
      <c r="O182" s="67"/>
      <c r="P182" s="67"/>
    </row>
    <row r="183" spans="2:16" ht="21">
      <c r="B183" s="161" t="s">
        <v>100</v>
      </c>
      <c r="C183" s="161">
        <v>1392620920</v>
      </c>
      <c r="D183" s="161" t="s">
        <v>20</v>
      </c>
      <c r="E183" s="164">
        <v>45667</v>
      </c>
      <c r="F183" s="3" t="s">
        <v>14</v>
      </c>
      <c r="G183" s="167" t="s">
        <v>68</v>
      </c>
      <c r="H183" s="81">
        <v>8</v>
      </c>
      <c r="I183" s="161">
        <v>357</v>
      </c>
      <c r="J183" s="10">
        <v>0.15443999999999999</v>
      </c>
      <c r="K183" s="81">
        <v>110</v>
      </c>
      <c r="L183" s="81">
        <v>27</v>
      </c>
      <c r="M183" s="81">
        <v>26</v>
      </c>
      <c r="N183" s="180">
        <v>45670</v>
      </c>
      <c r="O183" s="180">
        <v>45699</v>
      </c>
      <c r="P183" s="161" t="s">
        <v>137</v>
      </c>
    </row>
    <row r="184" spans="2:16" ht="21">
      <c r="B184" s="162"/>
      <c r="C184" s="162"/>
      <c r="D184" s="162"/>
      <c r="E184" s="165"/>
      <c r="F184" s="3" t="s">
        <v>30</v>
      </c>
      <c r="G184" s="181"/>
      <c r="H184" s="81">
        <v>2</v>
      </c>
      <c r="I184" s="162"/>
      <c r="J184" s="10">
        <v>7.7219999999999997E-2</v>
      </c>
      <c r="K184" s="81">
        <v>110</v>
      </c>
      <c r="L184" s="81">
        <v>27</v>
      </c>
      <c r="M184" s="81">
        <v>26</v>
      </c>
      <c r="N184" s="162"/>
      <c r="O184" s="162"/>
      <c r="P184" s="162"/>
    </row>
    <row r="185" spans="2:16" ht="21">
      <c r="B185" s="162"/>
      <c r="C185" s="162"/>
      <c r="D185" s="162"/>
      <c r="E185" s="165"/>
      <c r="F185" s="3" t="s">
        <v>25</v>
      </c>
      <c r="G185" s="182"/>
      <c r="H185" s="81">
        <v>4</v>
      </c>
      <c r="I185" s="162"/>
      <c r="J185" s="10">
        <v>0.12675</v>
      </c>
      <c r="K185" s="81">
        <v>130</v>
      </c>
      <c r="L185" s="81">
        <v>39</v>
      </c>
      <c r="M185" s="81">
        <v>25</v>
      </c>
      <c r="N185" s="162"/>
      <c r="O185" s="162"/>
      <c r="P185" s="162"/>
    </row>
    <row r="186" spans="2:16" ht="21">
      <c r="B186" s="162"/>
      <c r="C186" s="162"/>
      <c r="D186" s="162"/>
      <c r="E186" s="165"/>
      <c r="F186" s="3" t="s">
        <v>61</v>
      </c>
      <c r="G186" s="167" t="s">
        <v>58</v>
      </c>
      <c r="H186" s="81">
        <v>20</v>
      </c>
      <c r="I186" s="162"/>
      <c r="J186" s="10">
        <v>0.31099199999999999</v>
      </c>
      <c r="K186" s="81">
        <v>93</v>
      </c>
      <c r="L186" s="81">
        <v>44</v>
      </c>
      <c r="M186" s="81">
        <v>38</v>
      </c>
      <c r="N186" s="162"/>
      <c r="O186" s="162"/>
      <c r="P186" s="162"/>
    </row>
    <row r="187" spans="2:16" ht="21">
      <c r="B187" s="162"/>
      <c r="C187" s="162"/>
      <c r="D187" s="162"/>
      <c r="E187" s="165"/>
      <c r="F187" s="3" t="s">
        <v>31</v>
      </c>
      <c r="G187" s="181"/>
      <c r="H187" s="81">
        <v>10</v>
      </c>
      <c r="I187" s="162"/>
      <c r="J187" s="10">
        <v>0.13718</v>
      </c>
      <c r="K187" s="81">
        <v>95</v>
      </c>
      <c r="L187" s="81">
        <v>38</v>
      </c>
      <c r="M187" s="81">
        <v>38</v>
      </c>
      <c r="N187" s="162"/>
      <c r="O187" s="162"/>
      <c r="P187" s="162"/>
    </row>
    <row r="188" spans="2:16" ht="21">
      <c r="B188" s="162"/>
      <c r="C188" s="162"/>
      <c r="D188" s="162"/>
      <c r="E188" s="165"/>
      <c r="F188" s="3" t="s">
        <v>26</v>
      </c>
      <c r="G188" s="181"/>
      <c r="H188" s="81">
        <v>10</v>
      </c>
      <c r="I188" s="162"/>
      <c r="J188" s="10">
        <v>0.13718</v>
      </c>
      <c r="K188" s="81">
        <v>95</v>
      </c>
      <c r="L188" s="81">
        <v>38</v>
      </c>
      <c r="M188" s="81">
        <v>38</v>
      </c>
      <c r="N188" s="162"/>
      <c r="O188" s="162"/>
      <c r="P188" s="162"/>
    </row>
    <row r="189" spans="2:16" ht="21">
      <c r="B189" s="162"/>
      <c r="C189" s="162"/>
      <c r="D189" s="162"/>
      <c r="E189" s="165"/>
      <c r="F189" s="3" t="s">
        <v>22</v>
      </c>
      <c r="G189" s="181"/>
      <c r="H189" s="81">
        <v>20</v>
      </c>
      <c r="I189" s="162"/>
      <c r="J189" s="10">
        <v>0.13718</v>
      </c>
      <c r="K189" s="81">
        <v>95</v>
      </c>
      <c r="L189" s="81">
        <v>38</v>
      </c>
      <c r="M189" s="81">
        <v>38</v>
      </c>
      <c r="N189" s="162"/>
      <c r="O189" s="162"/>
      <c r="P189" s="162"/>
    </row>
    <row r="190" spans="2:16" ht="21">
      <c r="B190" s="162"/>
      <c r="C190" s="162"/>
      <c r="D190" s="162"/>
      <c r="E190" s="165"/>
      <c r="F190" s="3" t="s">
        <v>101</v>
      </c>
      <c r="G190" s="181"/>
      <c r="H190" s="81">
        <v>50</v>
      </c>
      <c r="I190" s="162"/>
      <c r="J190" s="10">
        <v>0.68589999999999995</v>
      </c>
      <c r="K190" s="81">
        <v>95</v>
      </c>
      <c r="L190" s="81">
        <v>38</v>
      </c>
      <c r="M190" s="81">
        <v>38</v>
      </c>
      <c r="N190" s="162"/>
      <c r="O190" s="162"/>
      <c r="P190" s="162"/>
    </row>
    <row r="191" spans="2:16" ht="21">
      <c r="B191" s="162"/>
      <c r="C191" s="162"/>
      <c r="D191" s="162"/>
      <c r="E191" s="165"/>
      <c r="F191" s="3" t="s">
        <v>27</v>
      </c>
      <c r="G191" s="182"/>
      <c r="H191" s="81">
        <v>10</v>
      </c>
      <c r="I191" s="162"/>
      <c r="J191" s="10">
        <v>6.93E-2</v>
      </c>
      <c r="K191" s="81">
        <v>50</v>
      </c>
      <c r="L191" s="81">
        <v>42</v>
      </c>
      <c r="M191" s="81">
        <v>33</v>
      </c>
      <c r="N191" s="162"/>
      <c r="O191" s="162"/>
      <c r="P191" s="162"/>
    </row>
    <row r="192" spans="2:16" ht="21">
      <c r="B192" s="162"/>
      <c r="C192" s="162"/>
      <c r="D192" s="162"/>
      <c r="E192" s="165"/>
      <c r="F192" s="3" t="s">
        <v>28</v>
      </c>
      <c r="G192" s="81" t="s">
        <v>102</v>
      </c>
      <c r="H192" s="81">
        <v>85</v>
      </c>
      <c r="I192" s="162"/>
      <c r="J192" s="10">
        <v>3.0096000000000001E-2</v>
      </c>
      <c r="K192" s="81">
        <v>38</v>
      </c>
      <c r="L192" s="81">
        <v>33</v>
      </c>
      <c r="M192" s="81">
        <v>24</v>
      </c>
      <c r="N192" s="162"/>
      <c r="O192" s="162"/>
      <c r="P192" s="162"/>
    </row>
    <row r="193" spans="2:16" ht="37.5">
      <c r="B193" s="162"/>
      <c r="C193" s="162"/>
      <c r="D193" s="162"/>
      <c r="E193" s="165"/>
      <c r="F193" s="3" t="s">
        <v>29</v>
      </c>
      <c r="G193" s="54" t="s">
        <v>69</v>
      </c>
      <c r="H193" s="81">
        <v>50</v>
      </c>
      <c r="I193" s="162"/>
      <c r="J193" s="10">
        <v>5.3921999999999998E-2</v>
      </c>
      <c r="K193" s="81">
        <v>43</v>
      </c>
      <c r="L193" s="81">
        <v>38</v>
      </c>
      <c r="M193" s="81">
        <v>33</v>
      </c>
      <c r="N193" s="162"/>
      <c r="O193" s="162"/>
      <c r="P193" s="162"/>
    </row>
    <row r="194" spans="2:16" ht="21">
      <c r="B194" s="162"/>
      <c r="C194" s="162"/>
      <c r="D194" s="162"/>
      <c r="E194" s="165"/>
      <c r="F194" s="3" t="s">
        <v>57</v>
      </c>
      <c r="G194" s="54" t="s">
        <v>103</v>
      </c>
      <c r="H194" s="81">
        <v>14</v>
      </c>
      <c r="I194" s="162"/>
      <c r="J194" s="10">
        <v>0.16819999999999999</v>
      </c>
      <c r="K194" s="81">
        <v>145</v>
      </c>
      <c r="L194" s="81">
        <v>58</v>
      </c>
      <c r="M194" s="81">
        <v>20</v>
      </c>
      <c r="N194" s="162"/>
      <c r="O194" s="162"/>
      <c r="P194" s="162"/>
    </row>
    <row r="195" spans="2:16" ht="37.5">
      <c r="B195" s="163"/>
      <c r="C195" s="163"/>
      <c r="D195" s="163"/>
      <c r="E195" s="166"/>
      <c r="F195" s="3" t="s">
        <v>87</v>
      </c>
      <c r="G195" s="54" t="s">
        <v>58</v>
      </c>
      <c r="H195" s="81">
        <v>10</v>
      </c>
      <c r="I195" s="163"/>
      <c r="J195" s="10">
        <v>0.35963200000000001</v>
      </c>
      <c r="K195" s="81">
        <v>91</v>
      </c>
      <c r="L195" s="81">
        <v>52</v>
      </c>
      <c r="M195" s="81">
        <v>38</v>
      </c>
      <c r="N195" s="163"/>
      <c r="O195" s="163"/>
      <c r="P195" s="163"/>
    </row>
    <row r="196" spans="2:16" ht="22.5">
      <c r="B196" s="168" t="s">
        <v>12</v>
      </c>
      <c r="C196" s="168"/>
      <c r="D196" s="168"/>
      <c r="E196" s="168"/>
      <c r="F196" s="64" t="s">
        <v>19</v>
      </c>
      <c r="G196" s="69"/>
      <c r="H196" s="52"/>
      <c r="I196" s="9">
        <v>357</v>
      </c>
      <c r="J196" s="65">
        <v>2.4479919999999997</v>
      </c>
      <c r="K196" s="52"/>
      <c r="L196" s="52"/>
      <c r="M196" s="52"/>
      <c r="N196" s="67"/>
      <c r="O196" s="67"/>
      <c r="P196" s="67"/>
    </row>
    <row r="197" spans="2:16" ht="42">
      <c r="B197" s="81" t="s">
        <v>104</v>
      </c>
      <c r="C197" s="133" t="s">
        <v>105</v>
      </c>
      <c r="D197" s="81" t="s">
        <v>18</v>
      </c>
      <c r="E197" s="83">
        <v>45667</v>
      </c>
      <c r="F197" s="3" t="s">
        <v>16</v>
      </c>
      <c r="G197" s="54" t="s">
        <v>70</v>
      </c>
      <c r="H197" s="81"/>
      <c r="I197" s="81">
        <v>88</v>
      </c>
      <c r="J197" s="10">
        <v>0.107184</v>
      </c>
      <c r="K197" s="81">
        <v>44</v>
      </c>
      <c r="L197" s="81">
        <v>29</v>
      </c>
      <c r="M197" s="81">
        <v>21</v>
      </c>
      <c r="N197" s="82">
        <v>45670</v>
      </c>
      <c r="O197" s="82">
        <v>45699</v>
      </c>
      <c r="P197" s="81" t="s">
        <v>137</v>
      </c>
    </row>
    <row r="198" spans="2:16" ht="22.5">
      <c r="B198" s="168" t="s">
        <v>12</v>
      </c>
      <c r="C198" s="168"/>
      <c r="D198" s="168"/>
      <c r="E198" s="168"/>
      <c r="F198" s="64" t="s">
        <v>25</v>
      </c>
      <c r="G198" s="52"/>
      <c r="H198" s="52"/>
      <c r="I198" s="52">
        <v>88</v>
      </c>
      <c r="J198" s="65">
        <v>0.107184</v>
      </c>
      <c r="K198" s="52"/>
      <c r="L198" s="52"/>
      <c r="M198" s="52"/>
      <c r="N198" s="67" t="s">
        <v>213</v>
      </c>
      <c r="O198" s="67"/>
      <c r="P198" s="67"/>
    </row>
    <row r="199" spans="2:16" ht="37.5">
      <c r="B199" s="81" t="s">
        <v>106</v>
      </c>
      <c r="C199" s="133" t="s">
        <v>107</v>
      </c>
      <c r="D199" s="81" t="s">
        <v>18</v>
      </c>
      <c r="E199" s="83">
        <v>45667</v>
      </c>
      <c r="F199" s="3" t="s">
        <v>16</v>
      </c>
      <c r="G199" s="54" t="s">
        <v>70</v>
      </c>
      <c r="H199" s="81">
        <v>1000</v>
      </c>
      <c r="I199" s="81">
        <v>52</v>
      </c>
      <c r="J199" s="10">
        <v>0.12474</v>
      </c>
      <c r="K199" s="81">
        <v>45</v>
      </c>
      <c r="L199" s="81">
        <v>33</v>
      </c>
      <c r="M199" s="81">
        <v>21</v>
      </c>
      <c r="N199" s="82">
        <v>45670</v>
      </c>
      <c r="O199" s="82">
        <v>45699</v>
      </c>
      <c r="P199" s="81" t="s">
        <v>137</v>
      </c>
    </row>
    <row r="200" spans="2:16" ht="22.5">
      <c r="B200" s="168" t="s">
        <v>12</v>
      </c>
      <c r="C200" s="168"/>
      <c r="D200" s="168"/>
      <c r="E200" s="168"/>
      <c r="F200" s="64" t="s">
        <v>25</v>
      </c>
      <c r="G200" s="52"/>
      <c r="H200" s="52"/>
      <c r="I200" s="52">
        <v>52</v>
      </c>
      <c r="J200" s="65">
        <v>0.12474</v>
      </c>
      <c r="K200" s="52"/>
      <c r="L200" s="52"/>
      <c r="M200" s="52"/>
      <c r="N200" s="67"/>
      <c r="O200" s="67"/>
      <c r="P200" s="67"/>
    </row>
    <row r="201" spans="2:16" ht="21">
      <c r="B201" s="170" t="s">
        <v>108</v>
      </c>
      <c r="C201" s="176" t="s">
        <v>445</v>
      </c>
      <c r="D201" s="170" t="s">
        <v>109</v>
      </c>
      <c r="E201" s="173">
        <v>45668</v>
      </c>
      <c r="F201" s="62" t="s">
        <v>110</v>
      </c>
      <c r="G201" s="176" t="s">
        <v>111</v>
      </c>
      <c r="H201" s="60">
        <v>385</v>
      </c>
      <c r="I201" s="170">
        <v>1451</v>
      </c>
      <c r="J201" s="63">
        <v>3.5475000000000003</v>
      </c>
      <c r="K201" s="60">
        <v>86</v>
      </c>
      <c r="L201" s="60">
        <v>25</v>
      </c>
      <c r="M201" s="60">
        <v>30</v>
      </c>
      <c r="N201" s="179">
        <v>45671</v>
      </c>
      <c r="O201" s="179">
        <v>45714</v>
      </c>
      <c r="P201" s="170" t="s">
        <v>446</v>
      </c>
    </row>
    <row r="202" spans="2:16" ht="21">
      <c r="B202" s="171"/>
      <c r="C202" s="177"/>
      <c r="D202" s="171"/>
      <c r="E202" s="174"/>
      <c r="F202" s="62" t="s">
        <v>112</v>
      </c>
      <c r="G202" s="178"/>
      <c r="H202" s="60">
        <v>36</v>
      </c>
      <c r="I202" s="171"/>
      <c r="J202" s="63">
        <v>0.29759999999999998</v>
      </c>
      <c r="K202" s="60">
        <v>62</v>
      </c>
      <c r="L202" s="60">
        <v>40</v>
      </c>
      <c r="M202" s="60">
        <v>20</v>
      </c>
      <c r="N202" s="171"/>
      <c r="O202" s="171"/>
      <c r="P202" s="171"/>
    </row>
    <row r="203" spans="2:16" ht="21">
      <c r="B203" s="171"/>
      <c r="C203" s="177"/>
      <c r="D203" s="171"/>
      <c r="E203" s="174"/>
      <c r="F203" s="62" t="s">
        <v>113</v>
      </c>
      <c r="G203" s="53" t="s">
        <v>114</v>
      </c>
      <c r="H203" s="60">
        <v>26</v>
      </c>
      <c r="I203" s="171"/>
      <c r="J203" s="63">
        <v>9.2663999999999996E-2</v>
      </c>
      <c r="K203" s="60">
        <v>54</v>
      </c>
      <c r="L203" s="60">
        <v>52</v>
      </c>
      <c r="M203" s="60">
        <v>33</v>
      </c>
      <c r="N203" s="171"/>
      <c r="O203" s="171"/>
      <c r="P203" s="171"/>
    </row>
    <row r="204" spans="2:16" ht="21">
      <c r="B204" s="171"/>
      <c r="C204" s="177"/>
      <c r="D204" s="171"/>
      <c r="E204" s="174"/>
      <c r="F204" s="62" t="s">
        <v>115</v>
      </c>
      <c r="G204" s="53" t="s">
        <v>116</v>
      </c>
      <c r="H204" s="60">
        <v>121</v>
      </c>
      <c r="I204" s="171"/>
      <c r="J204" s="63">
        <v>3.456E-2</v>
      </c>
      <c r="K204" s="60">
        <v>30</v>
      </c>
      <c r="L204" s="60">
        <v>48</v>
      </c>
      <c r="M204" s="60">
        <v>24</v>
      </c>
      <c r="N204" s="171"/>
      <c r="O204" s="171"/>
      <c r="P204" s="171"/>
    </row>
    <row r="205" spans="2:16" ht="37.5">
      <c r="B205" s="171"/>
      <c r="C205" s="177"/>
      <c r="D205" s="171"/>
      <c r="E205" s="174"/>
      <c r="F205" s="62" t="s">
        <v>117</v>
      </c>
      <c r="G205" s="53" t="s">
        <v>111</v>
      </c>
      <c r="H205" s="60">
        <v>24</v>
      </c>
      <c r="I205" s="171"/>
      <c r="J205" s="63">
        <v>7.4880000000000002E-2</v>
      </c>
      <c r="K205" s="60">
        <v>32</v>
      </c>
      <c r="L205" s="60">
        <v>39</v>
      </c>
      <c r="M205" s="60">
        <v>15</v>
      </c>
      <c r="N205" s="171"/>
      <c r="O205" s="171"/>
      <c r="P205" s="171"/>
    </row>
    <row r="206" spans="2:16" ht="21">
      <c r="B206" s="172"/>
      <c r="C206" s="178"/>
      <c r="D206" s="172"/>
      <c r="E206" s="175"/>
      <c r="F206" s="62" t="s">
        <v>118</v>
      </c>
      <c r="G206" s="53" t="s">
        <v>114</v>
      </c>
      <c r="H206" s="60">
        <v>150</v>
      </c>
      <c r="I206" s="172"/>
      <c r="J206" s="63">
        <v>1.512</v>
      </c>
      <c r="K206" s="60">
        <v>56</v>
      </c>
      <c r="L206" s="60">
        <v>36</v>
      </c>
      <c r="M206" s="60">
        <v>30</v>
      </c>
      <c r="N206" s="172"/>
      <c r="O206" s="172"/>
      <c r="P206" s="172"/>
    </row>
    <row r="207" spans="2:16" ht="22.5">
      <c r="B207" s="168" t="s">
        <v>12</v>
      </c>
      <c r="C207" s="168"/>
      <c r="D207" s="168"/>
      <c r="E207" s="168"/>
      <c r="F207" s="64" t="s">
        <v>119</v>
      </c>
      <c r="G207" s="52"/>
      <c r="H207" s="52"/>
      <c r="I207" s="9">
        <v>1451</v>
      </c>
      <c r="J207" s="65">
        <v>5.5592040000000011</v>
      </c>
      <c r="K207" s="52"/>
      <c r="L207" s="52"/>
      <c r="M207" s="52"/>
      <c r="N207" s="132"/>
      <c r="O207" s="132"/>
      <c r="P207" s="55"/>
    </row>
    <row r="208" spans="2:16" ht="21">
      <c r="B208" s="170" t="s">
        <v>120</v>
      </c>
      <c r="C208" s="176" t="s">
        <v>447</v>
      </c>
      <c r="D208" s="170" t="s">
        <v>62</v>
      </c>
      <c r="E208" s="173">
        <v>45668</v>
      </c>
      <c r="F208" s="62" t="s">
        <v>60</v>
      </c>
      <c r="G208" s="176" t="s">
        <v>77</v>
      </c>
      <c r="H208" s="60">
        <v>300</v>
      </c>
      <c r="I208" s="170">
        <v>680</v>
      </c>
      <c r="J208" s="63">
        <v>0.23760000000000003</v>
      </c>
      <c r="K208" s="60">
        <v>50</v>
      </c>
      <c r="L208" s="60">
        <v>33</v>
      </c>
      <c r="M208" s="60">
        <v>24</v>
      </c>
      <c r="N208" s="179">
        <v>45671</v>
      </c>
      <c r="O208" s="179">
        <v>45714</v>
      </c>
      <c r="P208" s="170" t="s">
        <v>138</v>
      </c>
    </row>
    <row r="209" spans="2:16" ht="21">
      <c r="B209" s="171"/>
      <c r="C209" s="177"/>
      <c r="D209" s="171"/>
      <c r="E209" s="174"/>
      <c r="F209" s="62" t="s">
        <v>65</v>
      </c>
      <c r="G209" s="171"/>
      <c r="H209" s="60">
        <v>80</v>
      </c>
      <c r="I209" s="171"/>
      <c r="J209" s="63">
        <v>0.189</v>
      </c>
      <c r="K209" s="60">
        <v>70</v>
      </c>
      <c r="L209" s="60">
        <v>45</v>
      </c>
      <c r="M209" s="60">
        <v>30</v>
      </c>
      <c r="N209" s="171"/>
      <c r="O209" s="171"/>
      <c r="P209" s="171"/>
    </row>
    <row r="210" spans="2:16" ht="21">
      <c r="B210" s="172"/>
      <c r="C210" s="178"/>
      <c r="D210" s="172"/>
      <c r="E210" s="175"/>
      <c r="F210" s="62" t="s">
        <v>121</v>
      </c>
      <c r="G210" s="172"/>
      <c r="H210" s="60">
        <v>5100</v>
      </c>
      <c r="I210" s="172"/>
      <c r="J210" s="63">
        <v>2.7820800000000001</v>
      </c>
      <c r="K210" s="60">
        <v>46</v>
      </c>
      <c r="L210" s="60">
        <v>40</v>
      </c>
      <c r="M210" s="60">
        <v>28</v>
      </c>
      <c r="N210" s="172"/>
      <c r="O210" s="172"/>
      <c r="P210" s="172"/>
    </row>
    <row r="211" spans="2:16" ht="22.5">
      <c r="B211" s="168" t="s">
        <v>12</v>
      </c>
      <c r="C211" s="168"/>
      <c r="D211" s="168"/>
      <c r="E211" s="168"/>
      <c r="F211" s="64" t="s">
        <v>113</v>
      </c>
      <c r="G211" s="52"/>
      <c r="H211" s="52"/>
      <c r="I211" s="52">
        <v>680</v>
      </c>
      <c r="J211" s="65">
        <v>3.2086800000000002</v>
      </c>
      <c r="K211" s="52"/>
      <c r="L211" s="52"/>
      <c r="M211" s="52"/>
      <c r="N211" s="55"/>
      <c r="O211" s="55"/>
      <c r="P211" s="55"/>
    </row>
    <row r="212" spans="2:16" ht="42">
      <c r="B212" s="81" t="s">
        <v>122</v>
      </c>
      <c r="C212" s="81" t="s">
        <v>123</v>
      </c>
      <c r="D212" s="81" t="s">
        <v>18</v>
      </c>
      <c r="E212" s="83">
        <v>45668</v>
      </c>
      <c r="F212" s="3" t="s">
        <v>55</v>
      </c>
      <c r="G212" s="54" t="s">
        <v>124</v>
      </c>
      <c r="H212" s="81"/>
      <c r="I212" s="81">
        <v>162</v>
      </c>
      <c r="J212" s="10">
        <v>0.26928000000000002</v>
      </c>
      <c r="K212" s="81">
        <v>51</v>
      </c>
      <c r="L212" s="81">
        <v>22</v>
      </c>
      <c r="M212" s="81">
        <v>20</v>
      </c>
      <c r="N212" s="82">
        <v>45671</v>
      </c>
      <c r="O212" s="82">
        <v>45714</v>
      </c>
      <c r="P212" s="81" t="s">
        <v>138</v>
      </c>
    </row>
    <row r="213" spans="2:16" ht="22.5">
      <c r="B213" s="168" t="s">
        <v>12</v>
      </c>
      <c r="C213" s="168"/>
      <c r="D213" s="168"/>
      <c r="E213" s="168"/>
      <c r="F213" s="64" t="s">
        <v>23</v>
      </c>
      <c r="G213" s="8"/>
      <c r="H213" s="52"/>
      <c r="I213" s="7">
        <v>162</v>
      </c>
      <c r="J213" s="65">
        <v>0.26928000000000002</v>
      </c>
      <c r="K213" s="52"/>
      <c r="L213" s="52"/>
      <c r="M213" s="52"/>
      <c r="N213" s="67"/>
      <c r="O213" s="67"/>
      <c r="P213" s="67"/>
    </row>
    <row r="214" spans="2:16" ht="21">
      <c r="B214" s="81" t="s">
        <v>125</v>
      </c>
      <c r="C214" s="133" t="s">
        <v>126</v>
      </c>
      <c r="D214" s="81" t="s">
        <v>18</v>
      </c>
      <c r="E214" s="83">
        <v>45668</v>
      </c>
      <c r="F214" s="3" t="s">
        <v>21</v>
      </c>
      <c r="G214" s="54" t="s">
        <v>448</v>
      </c>
      <c r="H214" s="81"/>
      <c r="I214" s="81">
        <v>19</v>
      </c>
      <c r="J214" s="10">
        <v>2.8559999999999999E-2</v>
      </c>
      <c r="K214" s="81">
        <v>35</v>
      </c>
      <c r="L214" s="81">
        <v>24</v>
      </c>
      <c r="M214" s="81">
        <v>34</v>
      </c>
      <c r="N214" s="81"/>
      <c r="O214" s="81"/>
      <c r="P214" s="81"/>
    </row>
    <row r="215" spans="2:16" ht="22.5">
      <c r="B215" s="168" t="s">
        <v>12</v>
      </c>
      <c r="C215" s="168"/>
      <c r="D215" s="168"/>
      <c r="E215" s="168"/>
      <c r="F215" s="64" t="s">
        <v>21</v>
      </c>
      <c r="G215" s="52"/>
      <c r="H215" s="52"/>
      <c r="I215" s="52">
        <v>19</v>
      </c>
      <c r="J215" s="65">
        <v>2.8559999999999999E-2</v>
      </c>
      <c r="K215" s="52"/>
      <c r="L215" s="52"/>
      <c r="M215" s="52"/>
      <c r="N215" s="67"/>
      <c r="O215" s="67"/>
      <c r="P215" s="67"/>
    </row>
    <row r="216" spans="2:16" ht="21">
      <c r="B216" s="60" t="s">
        <v>127</v>
      </c>
      <c r="C216" s="114" t="s">
        <v>128</v>
      </c>
      <c r="D216" s="60" t="s">
        <v>74</v>
      </c>
      <c r="E216" s="108">
        <v>45670</v>
      </c>
      <c r="F216" s="62" t="s">
        <v>21</v>
      </c>
      <c r="G216" s="60"/>
      <c r="H216" s="60"/>
      <c r="I216" s="60"/>
      <c r="J216" s="63">
        <f>K216*L216*M216/1000000</f>
        <v>1.4069119999999999</v>
      </c>
      <c r="K216" s="60">
        <v>104</v>
      </c>
      <c r="L216" s="60">
        <v>89</v>
      </c>
      <c r="M216" s="60">
        <v>152</v>
      </c>
      <c r="N216" s="60" t="s">
        <v>82</v>
      </c>
      <c r="O216" s="60" t="s">
        <v>82</v>
      </c>
      <c r="P216" s="60"/>
    </row>
    <row r="217" spans="2:16" ht="22.5">
      <c r="B217" s="168" t="s">
        <v>12</v>
      </c>
      <c r="C217" s="168"/>
      <c r="D217" s="168"/>
      <c r="E217" s="168"/>
      <c r="F217" s="64" t="s">
        <v>21</v>
      </c>
      <c r="G217" s="52"/>
      <c r="H217" s="52"/>
      <c r="I217" s="52">
        <f>SUM(I216:I216)</f>
        <v>0</v>
      </c>
      <c r="J217" s="65">
        <f>SUM(J216:J216)</f>
        <v>1.4069119999999999</v>
      </c>
      <c r="K217" s="52"/>
      <c r="L217" s="52"/>
      <c r="M217" s="52"/>
      <c r="N217" s="55"/>
      <c r="O217" s="55"/>
      <c r="P217" s="55"/>
    </row>
    <row r="218" spans="2:16" ht="37.5">
      <c r="B218" s="60" t="s">
        <v>129</v>
      </c>
      <c r="C218" s="53" t="s">
        <v>130</v>
      </c>
      <c r="D218" s="60" t="s">
        <v>75</v>
      </c>
      <c r="E218" s="108">
        <v>45671</v>
      </c>
      <c r="F218" s="62" t="s">
        <v>131</v>
      </c>
      <c r="G218" s="53" t="s">
        <v>76</v>
      </c>
      <c r="H218" s="60">
        <v>12585</v>
      </c>
      <c r="I218" s="60">
        <v>1050</v>
      </c>
      <c r="J218" s="63">
        <v>3.2826749999999998</v>
      </c>
      <c r="K218" s="60">
        <v>33</v>
      </c>
      <c r="L218" s="60">
        <v>25</v>
      </c>
      <c r="M218" s="60">
        <v>173</v>
      </c>
      <c r="N218" s="60" t="s">
        <v>82</v>
      </c>
      <c r="O218" s="60" t="s">
        <v>82</v>
      </c>
      <c r="P218" s="60"/>
    </row>
    <row r="219" spans="2:16" ht="22.5">
      <c r="B219" s="168" t="s">
        <v>12</v>
      </c>
      <c r="C219" s="168"/>
      <c r="D219" s="168"/>
      <c r="E219" s="168"/>
      <c r="F219" s="64" t="s">
        <v>56</v>
      </c>
      <c r="G219" s="7"/>
      <c r="H219" s="52"/>
      <c r="I219" s="7">
        <v>1050</v>
      </c>
      <c r="J219" s="65">
        <v>3.2826749999999998</v>
      </c>
      <c r="K219" s="52"/>
      <c r="L219" s="52"/>
      <c r="M219" s="52"/>
      <c r="N219" s="55"/>
      <c r="O219" s="55"/>
      <c r="P219" s="55"/>
    </row>
    <row r="220" spans="2:16" ht="21">
      <c r="B220" s="161" t="s">
        <v>132</v>
      </c>
      <c r="C220" s="81"/>
      <c r="D220" s="161" t="s">
        <v>53</v>
      </c>
      <c r="E220" s="164">
        <v>45671</v>
      </c>
      <c r="F220" s="3" t="s">
        <v>133</v>
      </c>
      <c r="G220" s="161" t="s">
        <v>54</v>
      </c>
      <c r="H220" s="81"/>
      <c r="I220" s="161"/>
      <c r="J220" s="10">
        <v>7.7367000000000008</v>
      </c>
      <c r="K220" s="81">
        <v>34</v>
      </c>
      <c r="L220" s="81">
        <v>41</v>
      </c>
      <c r="M220" s="81">
        <v>30</v>
      </c>
      <c r="N220" s="81" t="s">
        <v>52</v>
      </c>
      <c r="O220" s="81" t="s">
        <v>52</v>
      </c>
      <c r="P220" s="81"/>
    </row>
    <row r="221" spans="2:16" ht="21">
      <c r="B221" s="163"/>
      <c r="C221" s="81"/>
      <c r="D221" s="163"/>
      <c r="E221" s="166"/>
      <c r="F221" s="3" t="s">
        <v>134</v>
      </c>
      <c r="G221" s="163"/>
      <c r="H221" s="81"/>
      <c r="I221" s="163"/>
      <c r="J221" s="10">
        <v>0.67200000000000004</v>
      </c>
      <c r="K221" s="81">
        <v>64</v>
      </c>
      <c r="L221" s="81">
        <v>105</v>
      </c>
      <c r="M221" s="81">
        <v>100</v>
      </c>
      <c r="N221" s="81"/>
      <c r="O221" s="81"/>
      <c r="P221" s="81"/>
    </row>
    <row r="222" spans="2:16" ht="22.5">
      <c r="B222" s="168" t="s">
        <v>12</v>
      </c>
      <c r="C222" s="168"/>
      <c r="D222" s="168"/>
      <c r="E222" s="168"/>
      <c r="F222" s="64" t="s">
        <v>134</v>
      </c>
      <c r="G222" s="52"/>
      <c r="H222" s="52"/>
      <c r="I222" s="52">
        <v>0</v>
      </c>
      <c r="J222" s="65">
        <v>8.4087000000000014</v>
      </c>
      <c r="K222" s="52"/>
      <c r="L222" s="52"/>
      <c r="M222" s="52"/>
      <c r="N222" s="67"/>
      <c r="O222" s="67"/>
      <c r="P222" s="67"/>
    </row>
    <row r="223" spans="2:16" ht="42">
      <c r="B223" s="170" t="s">
        <v>135</v>
      </c>
      <c r="C223" s="170">
        <v>13924006350</v>
      </c>
      <c r="D223" s="170" t="s">
        <v>64</v>
      </c>
      <c r="E223" s="173">
        <v>45672</v>
      </c>
      <c r="F223" s="62" t="s">
        <v>14</v>
      </c>
      <c r="G223" s="176" t="s">
        <v>136</v>
      </c>
      <c r="H223" s="60">
        <v>2</v>
      </c>
      <c r="I223" s="170">
        <v>1478</v>
      </c>
      <c r="J223" s="63">
        <f>K223*L223*M223/1000000*2</f>
        <v>0.32198399999999999</v>
      </c>
      <c r="K223" s="60">
        <v>78</v>
      </c>
      <c r="L223" s="60">
        <v>48</v>
      </c>
      <c r="M223" s="60">
        <v>43</v>
      </c>
      <c r="N223" s="170" t="s">
        <v>82</v>
      </c>
      <c r="O223" s="170" t="s">
        <v>82</v>
      </c>
      <c r="P223" s="106" t="s">
        <v>449</v>
      </c>
    </row>
    <row r="224" spans="2:16" ht="21">
      <c r="B224" s="171"/>
      <c r="C224" s="171"/>
      <c r="D224" s="171"/>
      <c r="E224" s="174"/>
      <c r="F224" s="62" t="s">
        <v>30</v>
      </c>
      <c r="G224" s="177"/>
      <c r="H224" s="60">
        <v>1</v>
      </c>
      <c r="I224" s="171"/>
      <c r="J224" s="63">
        <f t="shared" ref="J224:J230" si="1">K224*L224*M224/1000000</f>
        <v>2.494008</v>
      </c>
      <c r="K224" s="60">
        <v>99</v>
      </c>
      <c r="L224" s="60">
        <v>134</v>
      </c>
      <c r="M224" s="60">
        <v>188</v>
      </c>
      <c r="N224" s="171"/>
      <c r="O224" s="171"/>
      <c r="P224" s="130"/>
    </row>
    <row r="225" spans="2:16" ht="21">
      <c r="B225" s="171"/>
      <c r="C225" s="171"/>
      <c r="D225" s="171"/>
      <c r="E225" s="174"/>
      <c r="F225" s="62" t="s">
        <v>25</v>
      </c>
      <c r="G225" s="177"/>
      <c r="H225" s="60">
        <v>1</v>
      </c>
      <c r="I225" s="171"/>
      <c r="J225" s="63">
        <f t="shared" si="1"/>
        <v>2.4490620000000001</v>
      </c>
      <c r="K225" s="60">
        <v>186</v>
      </c>
      <c r="L225" s="60">
        <v>99</v>
      </c>
      <c r="M225" s="60">
        <v>133</v>
      </c>
      <c r="N225" s="171"/>
      <c r="O225" s="171"/>
      <c r="P225" s="130"/>
    </row>
    <row r="226" spans="2:16" ht="21">
      <c r="B226" s="171"/>
      <c r="C226" s="171"/>
      <c r="D226" s="171"/>
      <c r="E226" s="174"/>
      <c r="F226" s="62" t="s">
        <v>13</v>
      </c>
      <c r="G226" s="177"/>
      <c r="H226" s="60">
        <v>1</v>
      </c>
      <c r="I226" s="171"/>
      <c r="J226" s="63">
        <f t="shared" si="1"/>
        <v>0.10374</v>
      </c>
      <c r="K226" s="60">
        <v>76</v>
      </c>
      <c r="L226" s="60">
        <v>91</v>
      </c>
      <c r="M226" s="60">
        <v>15</v>
      </c>
      <c r="N226" s="171"/>
      <c r="O226" s="171"/>
      <c r="P226" s="130"/>
    </row>
    <row r="227" spans="2:16" ht="21">
      <c r="B227" s="171"/>
      <c r="C227" s="171"/>
      <c r="D227" s="171"/>
      <c r="E227" s="174"/>
      <c r="F227" s="62" t="s">
        <v>17</v>
      </c>
      <c r="G227" s="177"/>
      <c r="H227" s="60">
        <v>1</v>
      </c>
      <c r="I227" s="171"/>
      <c r="J227" s="63">
        <f t="shared" si="1"/>
        <v>1.81044</v>
      </c>
      <c r="K227" s="60">
        <v>90</v>
      </c>
      <c r="L227" s="60">
        <v>107</v>
      </c>
      <c r="M227" s="60">
        <v>188</v>
      </c>
      <c r="N227" s="171"/>
      <c r="O227" s="171"/>
      <c r="P227" s="130"/>
    </row>
    <row r="228" spans="2:16" ht="21">
      <c r="B228" s="171"/>
      <c r="C228" s="171"/>
      <c r="D228" s="171"/>
      <c r="E228" s="174"/>
      <c r="F228" s="62" t="s">
        <v>31</v>
      </c>
      <c r="G228" s="177"/>
      <c r="H228" s="60">
        <v>1</v>
      </c>
      <c r="I228" s="171"/>
      <c r="J228" s="63">
        <f t="shared" si="1"/>
        <v>1.7482500000000001</v>
      </c>
      <c r="K228" s="60">
        <v>90</v>
      </c>
      <c r="L228" s="60">
        <v>111</v>
      </c>
      <c r="M228" s="60">
        <v>175</v>
      </c>
      <c r="N228" s="171"/>
      <c r="O228" s="171"/>
      <c r="P228" s="130"/>
    </row>
    <row r="229" spans="2:16" ht="21">
      <c r="B229" s="171"/>
      <c r="C229" s="171"/>
      <c r="D229" s="171"/>
      <c r="E229" s="174"/>
      <c r="F229" s="62" t="s">
        <v>26</v>
      </c>
      <c r="G229" s="177"/>
      <c r="H229" s="60">
        <v>1</v>
      </c>
      <c r="I229" s="171"/>
      <c r="J229" s="63">
        <f t="shared" si="1"/>
        <v>1.2261599999999999</v>
      </c>
      <c r="K229" s="60">
        <v>80</v>
      </c>
      <c r="L229" s="60">
        <v>131</v>
      </c>
      <c r="M229" s="60">
        <v>117</v>
      </c>
      <c r="N229" s="171"/>
      <c r="O229" s="171"/>
      <c r="P229" s="130"/>
    </row>
    <row r="230" spans="2:16" ht="21">
      <c r="B230" s="172"/>
      <c r="C230" s="172"/>
      <c r="D230" s="172"/>
      <c r="E230" s="175"/>
      <c r="F230" s="62" t="s">
        <v>22</v>
      </c>
      <c r="G230" s="178"/>
      <c r="H230" s="60">
        <v>1</v>
      </c>
      <c r="I230" s="172"/>
      <c r="J230" s="63">
        <f t="shared" si="1"/>
        <v>2.0717599999999998</v>
      </c>
      <c r="K230" s="60">
        <v>116</v>
      </c>
      <c r="L230" s="60">
        <v>95</v>
      </c>
      <c r="M230" s="60">
        <v>188</v>
      </c>
      <c r="N230" s="172"/>
      <c r="O230" s="172"/>
      <c r="P230" s="131"/>
    </row>
    <row r="231" spans="2:16" ht="22.5">
      <c r="B231" s="168" t="s">
        <v>12</v>
      </c>
      <c r="C231" s="168"/>
      <c r="D231" s="168"/>
      <c r="E231" s="168"/>
      <c r="F231" s="64" t="s">
        <v>22</v>
      </c>
      <c r="G231" s="69"/>
      <c r="H231" s="52"/>
      <c r="I231" s="52">
        <f>SUM(I223:I230)</f>
        <v>1478</v>
      </c>
      <c r="J231" s="65">
        <f>SUM(J223:J230)</f>
        <v>12.225403999999999</v>
      </c>
      <c r="K231" s="52"/>
      <c r="L231" s="52"/>
      <c r="M231" s="52"/>
      <c r="N231" s="132"/>
      <c r="O231" s="132"/>
      <c r="P231" s="132"/>
    </row>
    <row r="232" spans="2:16" ht="37.5">
      <c r="B232" s="112" t="s">
        <v>179</v>
      </c>
      <c r="C232" s="81" t="s">
        <v>180</v>
      </c>
      <c r="D232" s="81" t="s">
        <v>181</v>
      </c>
      <c r="E232" s="83">
        <v>45674</v>
      </c>
      <c r="F232" s="3" t="s">
        <v>21</v>
      </c>
      <c r="G232" s="54" t="s">
        <v>182</v>
      </c>
      <c r="H232" s="81">
        <v>6</v>
      </c>
      <c r="I232" s="81">
        <v>760</v>
      </c>
      <c r="J232" s="10">
        <v>0.31750400000000001</v>
      </c>
      <c r="K232" s="81">
        <v>88</v>
      </c>
      <c r="L232" s="81">
        <v>88</v>
      </c>
      <c r="M232" s="81">
        <v>41</v>
      </c>
      <c r="N232" s="81"/>
      <c r="O232" s="81"/>
      <c r="P232" s="81"/>
    </row>
    <row r="233" spans="2:16" ht="22.5">
      <c r="B233" s="168" t="s">
        <v>12</v>
      </c>
      <c r="C233" s="168"/>
      <c r="D233" s="168"/>
      <c r="E233" s="168"/>
      <c r="F233" s="64" t="s">
        <v>21</v>
      </c>
      <c r="G233" s="8"/>
      <c r="H233" s="52"/>
      <c r="I233" s="7">
        <v>760</v>
      </c>
      <c r="J233" s="65">
        <v>0.31750400000000001</v>
      </c>
      <c r="K233" s="52"/>
      <c r="L233" s="52"/>
      <c r="M233" s="52"/>
      <c r="N233" s="67"/>
      <c r="O233" s="67"/>
      <c r="P233" s="67"/>
    </row>
    <row r="234" spans="2:16" ht="21">
      <c r="B234" s="161" t="s">
        <v>183</v>
      </c>
      <c r="C234" s="169" t="s">
        <v>184</v>
      </c>
      <c r="D234" s="161" t="s">
        <v>185</v>
      </c>
      <c r="E234" s="164">
        <v>45674</v>
      </c>
      <c r="F234" s="3" t="s">
        <v>21</v>
      </c>
      <c r="G234" s="167" t="s">
        <v>186</v>
      </c>
      <c r="H234" s="81"/>
      <c r="I234" s="161">
        <v>80</v>
      </c>
      <c r="J234" s="10">
        <v>0.12953200000000001</v>
      </c>
      <c r="K234" s="81">
        <v>53</v>
      </c>
      <c r="L234" s="81">
        <v>52</v>
      </c>
      <c r="M234" s="81">
        <v>47</v>
      </c>
      <c r="N234" s="81"/>
      <c r="O234" s="81"/>
      <c r="P234" s="81"/>
    </row>
    <row r="235" spans="2:16" ht="21">
      <c r="B235" s="162"/>
      <c r="C235" s="162"/>
      <c r="D235" s="162"/>
      <c r="E235" s="165"/>
      <c r="F235" s="3" t="s">
        <v>15</v>
      </c>
      <c r="G235" s="162"/>
      <c r="H235" s="81"/>
      <c r="I235" s="162"/>
      <c r="J235" s="10">
        <v>9.3149999999999997E-2</v>
      </c>
      <c r="K235" s="81">
        <v>45</v>
      </c>
      <c r="L235" s="81">
        <v>46</v>
      </c>
      <c r="M235" s="81">
        <v>45</v>
      </c>
      <c r="N235" s="81"/>
      <c r="O235" s="81"/>
      <c r="P235" s="81"/>
    </row>
    <row r="236" spans="2:16" ht="21">
      <c r="B236" s="162"/>
      <c r="C236" s="162"/>
      <c r="D236" s="162"/>
      <c r="E236" s="165"/>
      <c r="F236" s="3" t="s">
        <v>30</v>
      </c>
      <c r="G236" s="162"/>
      <c r="H236" s="81"/>
      <c r="I236" s="162"/>
      <c r="J236" s="10">
        <v>9.2663999999999996E-2</v>
      </c>
      <c r="K236" s="81">
        <v>54</v>
      </c>
      <c r="L236" s="81">
        <v>39</v>
      </c>
      <c r="M236" s="81">
        <v>44</v>
      </c>
      <c r="N236" s="81"/>
      <c r="O236" s="81"/>
      <c r="P236" s="81"/>
    </row>
    <row r="237" spans="2:16" ht="21">
      <c r="B237" s="162"/>
      <c r="C237" s="162"/>
      <c r="D237" s="162"/>
      <c r="E237" s="165"/>
      <c r="F237" s="3" t="s">
        <v>25</v>
      </c>
      <c r="G237" s="162"/>
      <c r="H237" s="81"/>
      <c r="I237" s="162"/>
      <c r="J237" s="10">
        <v>9.2663999999999996E-2</v>
      </c>
      <c r="K237" s="81">
        <v>54</v>
      </c>
      <c r="L237" s="81">
        <v>39</v>
      </c>
      <c r="M237" s="81">
        <v>44</v>
      </c>
      <c r="N237" s="81"/>
      <c r="O237" s="81"/>
      <c r="P237" s="81"/>
    </row>
    <row r="238" spans="2:16" ht="21">
      <c r="B238" s="163"/>
      <c r="C238" s="163"/>
      <c r="D238" s="163"/>
      <c r="E238" s="166"/>
      <c r="F238" s="3" t="s">
        <v>13</v>
      </c>
      <c r="G238" s="163"/>
      <c r="H238" s="81"/>
      <c r="I238" s="163"/>
      <c r="J238" s="10">
        <v>2.4570000000000002E-2</v>
      </c>
      <c r="K238" s="81">
        <v>39</v>
      </c>
      <c r="L238" s="81">
        <v>30</v>
      </c>
      <c r="M238" s="81">
        <v>21</v>
      </c>
      <c r="N238" s="81"/>
      <c r="O238" s="81"/>
      <c r="P238" s="81"/>
    </row>
    <row r="239" spans="2:16" ht="22.5">
      <c r="B239" s="168" t="s">
        <v>12</v>
      </c>
      <c r="C239" s="168"/>
      <c r="D239" s="168"/>
      <c r="E239" s="168"/>
      <c r="F239" s="64" t="s">
        <v>13</v>
      </c>
      <c r="G239" s="9"/>
      <c r="H239" s="52"/>
      <c r="I239" s="9">
        <v>80</v>
      </c>
      <c r="J239" s="65">
        <v>0.43257999999999996</v>
      </c>
      <c r="K239" s="52"/>
      <c r="L239" s="52"/>
      <c r="M239" s="52"/>
      <c r="N239" s="67"/>
      <c r="O239" s="67"/>
      <c r="P239" s="67"/>
    </row>
    <row r="240" spans="2:16" ht="75">
      <c r="B240" s="60" t="s">
        <v>187</v>
      </c>
      <c r="C240" s="114" t="s">
        <v>188</v>
      </c>
      <c r="D240" s="60" t="s">
        <v>189</v>
      </c>
      <c r="E240" s="108">
        <v>45675</v>
      </c>
      <c r="F240" s="62" t="s">
        <v>21</v>
      </c>
      <c r="G240" s="53" t="s">
        <v>190</v>
      </c>
      <c r="H240" s="60">
        <v>1</v>
      </c>
      <c r="I240" s="60">
        <v>150</v>
      </c>
      <c r="J240" s="63">
        <f>K240*L240*M240/1000000</f>
        <v>1.1894400000000001</v>
      </c>
      <c r="K240" s="60">
        <v>72</v>
      </c>
      <c r="L240" s="60">
        <v>118</v>
      </c>
      <c r="M240" s="60">
        <v>140</v>
      </c>
      <c r="N240" s="60" t="s">
        <v>82</v>
      </c>
      <c r="O240" s="60" t="s">
        <v>82</v>
      </c>
      <c r="P240" s="60"/>
    </row>
    <row r="241" spans="2:16" ht="22.5">
      <c r="B241" s="168" t="s">
        <v>12</v>
      </c>
      <c r="C241" s="168"/>
      <c r="D241" s="168"/>
      <c r="E241" s="168"/>
      <c r="F241" s="64" t="s">
        <v>21</v>
      </c>
      <c r="G241" s="52"/>
      <c r="H241" s="52"/>
      <c r="I241" s="52">
        <f>SUM(I240:I240)</f>
        <v>150</v>
      </c>
      <c r="J241" s="65">
        <f>SUM(J240:J240)</f>
        <v>1.1894400000000001</v>
      </c>
      <c r="K241" s="52"/>
      <c r="L241" s="52"/>
      <c r="M241" s="52"/>
      <c r="N241" s="55"/>
      <c r="O241" s="55"/>
      <c r="P241" s="55"/>
    </row>
    <row r="242" spans="2:16" ht="21">
      <c r="B242" s="161" t="s">
        <v>191</v>
      </c>
      <c r="C242" s="161" t="s">
        <v>192</v>
      </c>
      <c r="D242" s="161" t="s">
        <v>18</v>
      </c>
      <c r="E242" s="164">
        <v>45675</v>
      </c>
      <c r="F242" s="3" t="s">
        <v>14</v>
      </c>
      <c r="G242" s="161" t="s">
        <v>193</v>
      </c>
      <c r="H242" s="81">
        <f>247*2</f>
        <v>494</v>
      </c>
      <c r="I242" s="161">
        <v>1907</v>
      </c>
      <c r="J242" s="10">
        <f>K242*L242*M242/1000000*2</f>
        <v>5.5795999999999998E-2</v>
      </c>
      <c r="K242" s="81">
        <v>37</v>
      </c>
      <c r="L242" s="81">
        <v>29</v>
      </c>
      <c r="M242" s="81">
        <v>26</v>
      </c>
      <c r="N242" s="81"/>
      <c r="O242" s="81"/>
      <c r="P242" s="81"/>
    </row>
    <row r="243" spans="2:16" ht="21">
      <c r="B243" s="162"/>
      <c r="C243" s="162"/>
      <c r="D243" s="162"/>
      <c r="E243" s="165"/>
      <c r="F243" s="3" t="s">
        <v>194</v>
      </c>
      <c r="G243" s="162"/>
      <c r="H243" s="81">
        <f>247*5</f>
        <v>1235</v>
      </c>
      <c r="I243" s="162"/>
      <c r="J243" s="10">
        <f>K243*L243*M243/1000000*5</f>
        <v>0.30887999999999999</v>
      </c>
      <c r="K243" s="81">
        <v>39</v>
      </c>
      <c r="L243" s="81">
        <v>44</v>
      </c>
      <c r="M243" s="81">
        <v>36</v>
      </c>
      <c r="N243" s="81"/>
      <c r="O243" s="81"/>
      <c r="P243" s="81"/>
    </row>
    <row r="244" spans="2:16" ht="21">
      <c r="B244" s="162"/>
      <c r="C244" s="162"/>
      <c r="D244" s="162"/>
      <c r="E244" s="165"/>
      <c r="F244" s="3" t="s">
        <v>85</v>
      </c>
      <c r="G244" s="162"/>
      <c r="H244" s="81">
        <f>248*4</f>
        <v>992</v>
      </c>
      <c r="I244" s="162"/>
      <c r="J244" s="10">
        <f>K244*L244*M244/1000000*4</f>
        <v>6.0720000000000003E-2</v>
      </c>
      <c r="K244" s="81">
        <v>33</v>
      </c>
      <c r="L244" s="81">
        <v>23</v>
      </c>
      <c r="M244" s="81">
        <v>20</v>
      </c>
      <c r="N244" s="81"/>
      <c r="O244" s="81"/>
      <c r="P244" s="81"/>
    </row>
    <row r="245" spans="2:16" ht="21">
      <c r="B245" s="162"/>
      <c r="C245" s="162"/>
      <c r="D245" s="162"/>
      <c r="E245" s="165"/>
      <c r="F245" s="3" t="s">
        <v>195</v>
      </c>
      <c r="G245" s="162"/>
      <c r="H245" s="81">
        <f>247*25</f>
        <v>6175</v>
      </c>
      <c r="I245" s="162"/>
      <c r="J245" s="10">
        <f>K245*L245*M245/1000000*25</f>
        <v>0.39899999999999997</v>
      </c>
      <c r="K245" s="81">
        <v>35</v>
      </c>
      <c r="L245" s="81">
        <v>24</v>
      </c>
      <c r="M245" s="81">
        <v>19</v>
      </c>
      <c r="N245" s="81"/>
      <c r="O245" s="81"/>
      <c r="P245" s="81"/>
    </row>
    <row r="246" spans="2:16" ht="21">
      <c r="B246" s="162"/>
      <c r="C246" s="162"/>
      <c r="D246" s="162"/>
      <c r="E246" s="165"/>
      <c r="F246" s="3" t="s">
        <v>196</v>
      </c>
      <c r="G246" s="162"/>
      <c r="H246" s="81">
        <f>247*10</f>
        <v>2470</v>
      </c>
      <c r="I246" s="162"/>
      <c r="J246" s="10">
        <f>K246*L246*M246/1000000*10</f>
        <v>0.60060000000000002</v>
      </c>
      <c r="K246" s="81">
        <v>44</v>
      </c>
      <c r="L246" s="81">
        <v>39</v>
      </c>
      <c r="M246" s="81">
        <v>35</v>
      </c>
      <c r="N246" s="81"/>
      <c r="O246" s="81"/>
      <c r="P246" s="81"/>
    </row>
    <row r="247" spans="2:16" ht="21">
      <c r="B247" s="162"/>
      <c r="C247" s="162"/>
      <c r="D247" s="162"/>
      <c r="E247" s="165"/>
      <c r="F247" s="3" t="s">
        <v>197</v>
      </c>
      <c r="G247" s="162"/>
      <c r="H247" s="81">
        <f>248*5</f>
        <v>1240</v>
      </c>
      <c r="I247" s="162"/>
      <c r="J247" s="10">
        <f>K247*L247*M247/1000000*5</f>
        <v>0.16355999999999998</v>
      </c>
      <c r="K247" s="81">
        <v>47</v>
      </c>
      <c r="L247" s="81">
        <v>29</v>
      </c>
      <c r="M247" s="81">
        <v>24</v>
      </c>
      <c r="N247" s="81"/>
      <c r="O247" s="81"/>
      <c r="P247" s="81"/>
    </row>
    <row r="248" spans="2:16" ht="21">
      <c r="B248" s="163"/>
      <c r="C248" s="163"/>
      <c r="D248" s="163"/>
      <c r="E248" s="166"/>
      <c r="F248" s="3" t="s">
        <v>198</v>
      </c>
      <c r="G248" s="163"/>
      <c r="H248" s="81">
        <f>248*15</f>
        <v>3720</v>
      </c>
      <c r="I248" s="163"/>
      <c r="J248" s="10">
        <f>K248*L248*M248/1000000*15</f>
        <v>0.76690499999999995</v>
      </c>
      <c r="K248" s="81">
        <v>43</v>
      </c>
      <c r="L248" s="81">
        <v>41</v>
      </c>
      <c r="M248" s="81">
        <v>29</v>
      </c>
      <c r="N248" s="81"/>
      <c r="O248" s="81"/>
      <c r="P248" s="81"/>
    </row>
    <row r="249" spans="2:16" ht="22.5">
      <c r="B249" s="168" t="s">
        <v>12</v>
      </c>
      <c r="C249" s="168"/>
      <c r="D249" s="168"/>
      <c r="E249" s="168"/>
      <c r="F249" s="64" t="s">
        <v>199</v>
      </c>
      <c r="G249" s="69"/>
      <c r="H249" s="52"/>
      <c r="I249" s="52">
        <f>SUM(I242:I248)</f>
        <v>1907</v>
      </c>
      <c r="J249" s="65">
        <f>SUM(J242:J248)</f>
        <v>2.355461</v>
      </c>
      <c r="K249" s="52"/>
      <c r="L249" s="52"/>
      <c r="M249" s="52"/>
      <c r="N249" s="67"/>
      <c r="O249" s="67"/>
      <c r="P249" s="67"/>
    </row>
    <row r="250" spans="2:16" ht="21">
      <c r="B250" s="161" t="s">
        <v>200</v>
      </c>
      <c r="C250" s="161" t="s">
        <v>201</v>
      </c>
      <c r="D250" s="161" t="s">
        <v>73</v>
      </c>
      <c r="E250" s="164">
        <v>45676</v>
      </c>
      <c r="F250" s="3" t="s">
        <v>98</v>
      </c>
      <c r="G250" s="161" t="s">
        <v>71</v>
      </c>
      <c r="H250" s="81">
        <f>35*28</f>
        <v>980</v>
      </c>
      <c r="I250" s="161">
        <f>25*52</f>
        <v>1300</v>
      </c>
      <c r="J250" s="10">
        <f>K250*L250*M250/1000000*28</f>
        <v>4.4806159999999995</v>
      </c>
      <c r="K250" s="81">
        <v>89</v>
      </c>
      <c r="L250" s="81">
        <v>62</v>
      </c>
      <c r="M250" s="81">
        <v>29</v>
      </c>
      <c r="N250" s="167" t="s">
        <v>88</v>
      </c>
      <c r="O250" s="167" t="s">
        <v>88</v>
      </c>
      <c r="P250" s="111" t="s">
        <v>24</v>
      </c>
    </row>
    <row r="251" spans="2:16" ht="21">
      <c r="B251" s="163"/>
      <c r="C251" s="163"/>
      <c r="D251" s="163"/>
      <c r="E251" s="166"/>
      <c r="F251" s="3" t="s">
        <v>99</v>
      </c>
      <c r="G251" s="163"/>
      <c r="H251" s="81">
        <f>35*24</f>
        <v>840</v>
      </c>
      <c r="I251" s="163"/>
      <c r="J251" s="10">
        <f>K251*L251*M251/1000000*24</f>
        <v>2.3353920000000001</v>
      </c>
      <c r="K251" s="81">
        <v>53</v>
      </c>
      <c r="L251" s="81">
        <v>51</v>
      </c>
      <c r="M251" s="81">
        <v>36</v>
      </c>
      <c r="N251" s="163"/>
      <c r="O251" s="163"/>
      <c r="P251" s="112"/>
    </row>
    <row r="252" spans="2:16" ht="22.5">
      <c r="B252" s="168" t="s">
        <v>12</v>
      </c>
      <c r="C252" s="168"/>
      <c r="D252" s="168"/>
      <c r="E252" s="168"/>
      <c r="F252" s="64" t="s">
        <v>202</v>
      </c>
      <c r="G252" s="70"/>
      <c r="H252" s="52"/>
      <c r="I252" s="9">
        <f>SUM(I250:I251)</f>
        <v>1300</v>
      </c>
      <c r="J252" s="65">
        <f>SUM(J250:J251)</f>
        <v>6.8160080000000001</v>
      </c>
      <c r="K252" s="52"/>
      <c r="L252" s="52"/>
      <c r="M252" s="52"/>
      <c r="N252" s="67"/>
      <c r="O252" s="67"/>
      <c r="P252" s="67"/>
    </row>
    <row r="253" spans="2:16" ht="21">
      <c r="B253" s="161" t="s">
        <v>203</v>
      </c>
      <c r="C253" s="161"/>
      <c r="D253" s="161" t="s">
        <v>73</v>
      </c>
      <c r="E253" s="164">
        <v>45677</v>
      </c>
      <c r="F253" s="3" t="s">
        <v>204</v>
      </c>
      <c r="G253" s="161" t="s">
        <v>71</v>
      </c>
      <c r="H253" s="81">
        <f>50*20+60*32+40</f>
        <v>2960</v>
      </c>
      <c r="I253" s="161">
        <f>25*339</f>
        <v>8475</v>
      </c>
      <c r="J253" s="10">
        <f>K253*L253*M253/1000000*53</f>
        <v>6.3599999999999994</v>
      </c>
      <c r="K253" s="81">
        <v>50</v>
      </c>
      <c r="L253" s="81">
        <v>60</v>
      </c>
      <c r="M253" s="81">
        <v>40</v>
      </c>
      <c r="N253" s="161" t="s">
        <v>88</v>
      </c>
      <c r="O253" s="161" t="s">
        <v>88</v>
      </c>
      <c r="P253" s="81" t="s">
        <v>24</v>
      </c>
    </row>
    <row r="254" spans="2:16" ht="21">
      <c r="B254" s="162"/>
      <c r="C254" s="162"/>
      <c r="D254" s="162"/>
      <c r="E254" s="165"/>
      <c r="F254" s="3" t="s">
        <v>205</v>
      </c>
      <c r="G254" s="162"/>
      <c r="H254" s="81">
        <f>40*16</f>
        <v>640</v>
      </c>
      <c r="I254" s="162"/>
      <c r="J254" s="10">
        <f>K254*L254*M254/1000000*16</f>
        <v>1.66656</v>
      </c>
      <c r="K254" s="81">
        <v>62</v>
      </c>
      <c r="L254" s="81">
        <v>60</v>
      </c>
      <c r="M254" s="81">
        <v>28</v>
      </c>
      <c r="N254" s="162"/>
      <c r="O254" s="162"/>
      <c r="P254" s="81" t="s">
        <v>24</v>
      </c>
    </row>
    <row r="255" spans="2:16" ht="21">
      <c r="B255" s="163"/>
      <c r="C255" s="163"/>
      <c r="D255" s="163"/>
      <c r="E255" s="166"/>
      <c r="F255" s="3" t="s">
        <v>206</v>
      </c>
      <c r="G255" s="163"/>
      <c r="H255" s="81">
        <f>40*270</f>
        <v>10800</v>
      </c>
      <c r="I255" s="163"/>
      <c r="J255" s="10">
        <f>K255*L255*M255/1000000*270</f>
        <v>32.129999999999995</v>
      </c>
      <c r="K255" s="81">
        <v>50</v>
      </c>
      <c r="L255" s="81">
        <v>34</v>
      </c>
      <c r="M255" s="81">
        <v>70</v>
      </c>
      <c r="N255" s="163"/>
      <c r="O255" s="163"/>
      <c r="P255" s="81" t="s">
        <v>24</v>
      </c>
    </row>
    <row r="256" spans="2:16" ht="22.5">
      <c r="B256" s="168" t="s">
        <v>12</v>
      </c>
      <c r="C256" s="168"/>
      <c r="D256" s="168"/>
      <c r="E256" s="168"/>
      <c r="F256" s="64" t="s">
        <v>207</v>
      </c>
      <c r="G256" s="52"/>
      <c r="H256" s="52"/>
      <c r="I256" s="52">
        <f>SUM(I253:I255)</f>
        <v>8475</v>
      </c>
      <c r="J256" s="65">
        <f>SUM(J253:J255)</f>
        <v>40.156559999999999</v>
      </c>
      <c r="K256" s="52"/>
      <c r="L256" s="52"/>
      <c r="M256" s="52"/>
      <c r="N256" s="67"/>
      <c r="O256" s="67"/>
      <c r="P256" s="67"/>
    </row>
    <row r="257" spans="2:18" ht="21">
      <c r="B257" s="161" t="s">
        <v>208</v>
      </c>
      <c r="C257" s="169" t="s">
        <v>209</v>
      </c>
      <c r="D257" s="161" t="s">
        <v>210</v>
      </c>
      <c r="E257" s="164">
        <v>45678</v>
      </c>
      <c r="F257" s="3" t="s">
        <v>21</v>
      </c>
      <c r="G257" s="161" t="s">
        <v>32</v>
      </c>
      <c r="H257" s="81">
        <v>1</v>
      </c>
      <c r="I257" s="161">
        <v>37</v>
      </c>
      <c r="J257" s="10">
        <f t="shared" ref="J257:J263" si="2">K257*L257*M257/1000000</f>
        <v>8.9599999999999999E-2</v>
      </c>
      <c r="K257" s="81">
        <v>70</v>
      </c>
      <c r="L257" s="81">
        <v>32</v>
      </c>
      <c r="M257" s="81">
        <v>40</v>
      </c>
      <c r="N257" s="81"/>
      <c r="O257" s="81"/>
      <c r="P257" s="81"/>
    </row>
    <row r="258" spans="2:18" ht="21">
      <c r="B258" s="162"/>
      <c r="C258" s="162"/>
      <c r="D258" s="162"/>
      <c r="E258" s="165"/>
      <c r="F258" s="3" t="s">
        <v>15</v>
      </c>
      <c r="G258" s="162"/>
      <c r="H258" s="81">
        <v>10</v>
      </c>
      <c r="I258" s="162"/>
      <c r="J258" s="10">
        <f t="shared" si="2"/>
        <v>0.18360000000000001</v>
      </c>
      <c r="K258" s="81">
        <v>36</v>
      </c>
      <c r="L258" s="81">
        <v>60</v>
      </c>
      <c r="M258" s="81">
        <v>85</v>
      </c>
      <c r="N258" s="81"/>
      <c r="O258" s="81"/>
      <c r="P258" s="81"/>
      <c r="R258" s="206"/>
    </row>
    <row r="259" spans="2:18" ht="21">
      <c r="B259" s="162"/>
      <c r="C259" s="162"/>
      <c r="D259" s="162"/>
      <c r="E259" s="165"/>
      <c r="F259" s="3" t="s">
        <v>30</v>
      </c>
      <c r="G259" s="162"/>
      <c r="H259" s="81">
        <v>10</v>
      </c>
      <c r="I259" s="162"/>
      <c r="J259" s="10">
        <f t="shared" si="2"/>
        <v>0.18240999999999999</v>
      </c>
      <c r="K259" s="81">
        <v>85</v>
      </c>
      <c r="L259" s="81">
        <v>58</v>
      </c>
      <c r="M259" s="81">
        <v>37</v>
      </c>
      <c r="N259" s="81"/>
      <c r="O259" s="81"/>
      <c r="P259" s="81"/>
      <c r="R259" s="206"/>
    </row>
    <row r="260" spans="2:18" ht="21">
      <c r="B260" s="163"/>
      <c r="C260" s="163"/>
      <c r="D260" s="163"/>
      <c r="E260" s="166"/>
      <c r="F260" s="3" t="s">
        <v>25</v>
      </c>
      <c r="G260" s="163"/>
      <c r="H260" s="81">
        <v>2</v>
      </c>
      <c r="I260" s="163"/>
      <c r="J260" s="10">
        <f t="shared" si="2"/>
        <v>4.9919999999999999E-2</v>
      </c>
      <c r="K260" s="81">
        <v>96</v>
      </c>
      <c r="L260" s="81">
        <v>26</v>
      </c>
      <c r="M260" s="81">
        <v>20</v>
      </c>
      <c r="N260" s="81"/>
      <c r="O260" s="81"/>
      <c r="P260" s="81"/>
    </row>
    <row r="261" spans="2:18" ht="21">
      <c r="B261" s="161" t="s">
        <v>211</v>
      </c>
      <c r="C261" s="54" t="s">
        <v>212</v>
      </c>
      <c r="D261" s="161" t="s">
        <v>210</v>
      </c>
      <c r="E261" s="164">
        <v>45678</v>
      </c>
      <c r="F261" s="3" t="s">
        <v>13</v>
      </c>
      <c r="G261" s="161" t="s">
        <v>32</v>
      </c>
      <c r="H261" s="81">
        <v>3</v>
      </c>
      <c r="I261" s="161">
        <v>20</v>
      </c>
      <c r="J261" s="10">
        <f t="shared" si="2"/>
        <v>4.6199999999999998E-2</v>
      </c>
      <c r="K261" s="81">
        <v>33</v>
      </c>
      <c r="L261" s="81">
        <v>50</v>
      </c>
      <c r="M261" s="81">
        <v>28</v>
      </c>
      <c r="N261" s="81"/>
      <c r="O261" s="81"/>
      <c r="P261" s="81"/>
    </row>
    <row r="262" spans="2:18" ht="21">
      <c r="B262" s="162"/>
      <c r="C262" s="81">
        <v>2660</v>
      </c>
      <c r="D262" s="162"/>
      <c r="E262" s="165"/>
      <c r="F262" s="3" t="s">
        <v>17</v>
      </c>
      <c r="G262" s="162"/>
      <c r="H262" s="81">
        <v>10</v>
      </c>
      <c r="I262" s="162"/>
      <c r="J262" s="10">
        <f t="shared" si="2"/>
        <v>4.2335999999999999E-2</v>
      </c>
      <c r="K262" s="81">
        <v>28</v>
      </c>
      <c r="L262" s="81">
        <v>54</v>
      </c>
      <c r="M262" s="81">
        <v>28</v>
      </c>
      <c r="N262" s="81"/>
      <c r="O262" s="81"/>
      <c r="P262" s="81"/>
    </row>
    <row r="263" spans="2:18" ht="21">
      <c r="B263" s="163"/>
      <c r="C263" s="81">
        <v>2461</v>
      </c>
      <c r="D263" s="163"/>
      <c r="E263" s="166"/>
      <c r="F263" s="3" t="s">
        <v>31</v>
      </c>
      <c r="G263" s="163"/>
      <c r="H263" s="81">
        <v>130</v>
      </c>
      <c r="I263" s="163"/>
      <c r="J263" s="10">
        <f t="shared" si="2"/>
        <v>0.1176</v>
      </c>
      <c r="K263" s="81">
        <v>30</v>
      </c>
      <c r="L263" s="81">
        <v>70</v>
      </c>
      <c r="M263" s="81">
        <v>56</v>
      </c>
      <c r="N263" s="81"/>
      <c r="O263" s="81"/>
      <c r="P263" s="81"/>
    </row>
    <row r="264" spans="2:18" ht="22.5">
      <c r="B264" s="168" t="s">
        <v>12</v>
      </c>
      <c r="C264" s="168"/>
      <c r="D264" s="168"/>
      <c r="E264" s="168"/>
      <c r="F264" s="64" t="s">
        <v>31</v>
      </c>
      <c r="G264" s="52"/>
      <c r="H264" s="52"/>
      <c r="I264" s="9">
        <f>SUM(I257:I263)</f>
        <v>57</v>
      </c>
      <c r="J264" s="65">
        <f>SUM(J257:J263)</f>
        <v>0.71166600000000002</v>
      </c>
      <c r="K264" s="52"/>
      <c r="L264" s="52"/>
      <c r="M264" s="52"/>
      <c r="N264" s="67"/>
      <c r="O264" s="67"/>
      <c r="P264" s="67"/>
    </row>
  </sheetData>
  <mergeCells count="217">
    <mergeCell ref="B42:B44"/>
    <mergeCell ref="D42:D44"/>
    <mergeCell ref="E42:E44"/>
    <mergeCell ref="G42:G44"/>
    <mergeCell ref="H42:H44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J52:J53"/>
    <mergeCell ref="K52:K53"/>
    <mergeCell ref="L52:L53"/>
    <mergeCell ref="M52:M53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B75:B85"/>
    <mergeCell ref="C75:C85"/>
    <mergeCell ref="D75:D85"/>
    <mergeCell ref="E75:E85"/>
    <mergeCell ref="G75:G85"/>
    <mergeCell ref="D87:D89"/>
    <mergeCell ref="G87:G89"/>
    <mergeCell ref="H55:H56"/>
    <mergeCell ref="O55:O56"/>
    <mergeCell ref="B60:B61"/>
    <mergeCell ref="C60:C61"/>
    <mergeCell ref="D60:D61"/>
    <mergeCell ref="E60:E61"/>
    <mergeCell ref="G60:G61"/>
    <mergeCell ref="H60:H61"/>
    <mergeCell ref="O60:O61"/>
    <mergeCell ref="O87:O89"/>
    <mergeCell ref="B88:B89"/>
    <mergeCell ref="C88:C89"/>
    <mergeCell ref="E88:E89"/>
    <mergeCell ref="N88:N89"/>
    <mergeCell ref="L87:L89"/>
    <mergeCell ref="M87:M89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N137:N140"/>
    <mergeCell ref="O137:O140"/>
    <mergeCell ref="P137:P140"/>
    <mergeCell ref="B141:E141"/>
    <mergeCell ref="B143:E143"/>
    <mergeCell ref="B145:E145"/>
    <mergeCell ref="B136:E136"/>
    <mergeCell ref="B137:B140"/>
    <mergeCell ref="C137:C140"/>
    <mergeCell ref="D137:D140"/>
    <mergeCell ref="E137:E140"/>
    <mergeCell ref="I137:I140"/>
    <mergeCell ref="P148:P152"/>
    <mergeCell ref="B153:E153"/>
    <mergeCell ref="B155:E155"/>
    <mergeCell ref="B147:E147"/>
    <mergeCell ref="B148:B152"/>
    <mergeCell ref="C148:C152"/>
    <mergeCell ref="D148:D152"/>
    <mergeCell ref="E148:E152"/>
    <mergeCell ref="G148:G151"/>
    <mergeCell ref="B157:E157"/>
    <mergeCell ref="B158:B162"/>
    <mergeCell ref="C158:C162"/>
    <mergeCell ref="D158:D162"/>
    <mergeCell ref="E158:E162"/>
    <mergeCell ref="N158:N162"/>
    <mergeCell ref="I148:I152"/>
    <mergeCell ref="N148:N152"/>
    <mergeCell ref="O148:O152"/>
    <mergeCell ref="P166:P167"/>
    <mergeCell ref="B168:E168"/>
    <mergeCell ref="B170:E170"/>
    <mergeCell ref="O158:O162"/>
    <mergeCell ref="P158:P162"/>
    <mergeCell ref="G160:G161"/>
    <mergeCell ref="B163:E163"/>
    <mergeCell ref="B165:E165"/>
    <mergeCell ref="B166:B167"/>
    <mergeCell ref="C166:C167"/>
    <mergeCell ref="D166:D167"/>
    <mergeCell ref="E166:E167"/>
    <mergeCell ref="G166:G167"/>
    <mergeCell ref="B172:E172"/>
    <mergeCell ref="B174:E174"/>
    <mergeCell ref="B176:E176"/>
    <mergeCell ref="B178:E178"/>
    <mergeCell ref="B180:E180"/>
    <mergeCell ref="B182:E182"/>
    <mergeCell ref="I166:I167"/>
    <mergeCell ref="N166:N167"/>
    <mergeCell ref="O166:O167"/>
    <mergeCell ref="B200:E200"/>
    <mergeCell ref="B201:B206"/>
    <mergeCell ref="C201:C206"/>
    <mergeCell ref="D201:D206"/>
    <mergeCell ref="E201:E206"/>
    <mergeCell ref="G201:G202"/>
    <mergeCell ref="N183:N195"/>
    <mergeCell ref="O183:O195"/>
    <mergeCell ref="P183:P195"/>
    <mergeCell ref="G186:G191"/>
    <mergeCell ref="B196:E196"/>
    <mergeCell ref="B198:E198"/>
    <mergeCell ref="B183:B195"/>
    <mergeCell ref="C183:C195"/>
    <mergeCell ref="D183:D195"/>
    <mergeCell ref="E183:E195"/>
    <mergeCell ref="G183:G185"/>
    <mergeCell ref="I183:I195"/>
    <mergeCell ref="P208:P210"/>
    <mergeCell ref="B211:E211"/>
    <mergeCell ref="B213:E213"/>
    <mergeCell ref="I201:I206"/>
    <mergeCell ref="N201:N206"/>
    <mergeCell ref="O201:O206"/>
    <mergeCell ref="P201:P206"/>
    <mergeCell ref="B207:E207"/>
    <mergeCell ref="B208:B210"/>
    <mergeCell ref="C208:C210"/>
    <mergeCell ref="D208:D210"/>
    <mergeCell ref="E208:E210"/>
    <mergeCell ref="G208:G210"/>
    <mergeCell ref="B215:E215"/>
    <mergeCell ref="B217:E217"/>
    <mergeCell ref="B219:E219"/>
    <mergeCell ref="B220:B221"/>
    <mergeCell ref="D220:D221"/>
    <mergeCell ref="E220:E221"/>
    <mergeCell ref="I208:I210"/>
    <mergeCell ref="N208:N210"/>
    <mergeCell ref="O208:O210"/>
    <mergeCell ref="G220:G221"/>
    <mergeCell ref="I220:I221"/>
    <mergeCell ref="B222:E222"/>
    <mergeCell ref="B223:B230"/>
    <mergeCell ref="C223:C230"/>
    <mergeCell ref="D223:D230"/>
    <mergeCell ref="E223:E230"/>
    <mergeCell ref="G223:G230"/>
    <mergeCell ref="I223:I230"/>
    <mergeCell ref="C242:C248"/>
    <mergeCell ref="D242:D248"/>
    <mergeCell ref="E242:E248"/>
    <mergeCell ref="N223:N230"/>
    <mergeCell ref="O223:O230"/>
    <mergeCell ref="B231:E231"/>
    <mergeCell ref="B233:E233"/>
    <mergeCell ref="B234:B238"/>
    <mergeCell ref="C234:C238"/>
    <mergeCell ref="D234:D238"/>
    <mergeCell ref="E234:E238"/>
    <mergeCell ref="G234:G238"/>
    <mergeCell ref="I234:I238"/>
    <mergeCell ref="B264:E264"/>
    <mergeCell ref="O253:O255"/>
    <mergeCell ref="B256:E256"/>
    <mergeCell ref="B257:B260"/>
    <mergeCell ref="C257:C260"/>
    <mergeCell ref="D257:D260"/>
    <mergeCell ref="E257:E260"/>
    <mergeCell ref="G257:G260"/>
    <mergeCell ref="I257:I260"/>
    <mergeCell ref="B253:B255"/>
    <mergeCell ref="C253:C255"/>
    <mergeCell ref="D253:D255"/>
    <mergeCell ref="E253:E255"/>
    <mergeCell ref="G253:G255"/>
    <mergeCell ref="I253:I255"/>
    <mergeCell ref="N253:N255"/>
    <mergeCell ref="A133:B133"/>
    <mergeCell ref="A5:B5"/>
    <mergeCell ref="R2:X2"/>
    <mergeCell ref="Y2:AE2"/>
    <mergeCell ref="B261:B263"/>
    <mergeCell ref="D261:D263"/>
    <mergeCell ref="E261:E263"/>
    <mergeCell ref="G261:G263"/>
    <mergeCell ref="I261:I263"/>
    <mergeCell ref="N250:N251"/>
    <mergeCell ref="O250:O251"/>
    <mergeCell ref="B252:E252"/>
    <mergeCell ref="G242:G248"/>
    <mergeCell ref="I242:I248"/>
    <mergeCell ref="B249:E249"/>
    <mergeCell ref="B250:B251"/>
    <mergeCell ref="C250:C251"/>
    <mergeCell ref="D250:D251"/>
    <mergeCell ref="E250:E251"/>
    <mergeCell ref="G250:G251"/>
    <mergeCell ref="I250:I251"/>
    <mergeCell ref="B239:E239"/>
    <mergeCell ref="B241:E241"/>
    <mergeCell ref="B242:B2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68" t="s">
        <v>12</v>
      </c>
      <c r="C6" s="168"/>
      <c r="D6" s="168"/>
      <c r="E6" s="168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68" t="s">
        <v>12</v>
      </c>
      <c r="C9" s="168"/>
      <c r="D9" s="168"/>
      <c r="E9" s="168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68" t="s">
        <v>12</v>
      </c>
      <c r="C12" s="168"/>
      <c r="D12" s="168"/>
      <c r="E12" s="168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2025-02-13T11:35:56Z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