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0AB4DF39-0F1D-4081-A27A-750FF5E6226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0" i="12" l="1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I307" i="12" l="1"/>
  <c r="J306" i="12"/>
  <c r="J305" i="12"/>
  <c r="J304" i="12"/>
  <c r="J303" i="12"/>
  <c r="J302" i="12"/>
  <c r="J301" i="12"/>
  <c r="J300" i="12"/>
  <c r="J298" i="12"/>
  <c r="H298" i="12"/>
  <c r="J297" i="12"/>
  <c r="H297" i="12"/>
  <c r="J296" i="12"/>
  <c r="I296" i="12"/>
  <c r="I299" i="12" s="1"/>
  <c r="H296" i="12"/>
  <c r="J294" i="12"/>
  <c r="H294" i="12"/>
  <c r="J293" i="12"/>
  <c r="I293" i="12"/>
  <c r="I295" i="12" s="1"/>
  <c r="H293" i="12"/>
  <c r="I292" i="12"/>
  <c r="J291" i="12"/>
  <c r="H291" i="12"/>
  <c r="J290" i="12"/>
  <c r="H290" i="12"/>
  <c r="J289" i="12"/>
  <c r="H289" i="12"/>
  <c r="J288" i="12"/>
  <c r="H288" i="12"/>
  <c r="J287" i="12"/>
  <c r="H287" i="12"/>
  <c r="J286" i="12"/>
  <c r="H286" i="12"/>
  <c r="J285" i="12"/>
  <c r="H285" i="12"/>
  <c r="I284" i="12"/>
  <c r="J283" i="12"/>
  <c r="J284" i="12" s="1"/>
  <c r="I274" i="12"/>
  <c r="J273" i="12"/>
  <c r="J272" i="12"/>
  <c r="J271" i="12"/>
  <c r="J270" i="12"/>
  <c r="J269" i="12"/>
  <c r="J268" i="12"/>
  <c r="J267" i="12"/>
  <c r="J266" i="12"/>
  <c r="I260" i="12"/>
  <c r="J259" i="12"/>
  <c r="J260" i="12" s="1"/>
  <c r="J222" i="12"/>
  <c r="J223" i="12" s="1"/>
  <c r="I222" i="12"/>
  <c r="I223" i="12" s="1"/>
  <c r="H222" i="12"/>
  <c r="J220" i="12"/>
  <c r="J221" i="12" s="1"/>
  <c r="I220" i="12"/>
  <c r="I221" i="12" s="1"/>
  <c r="H220" i="12"/>
  <c r="J218" i="12"/>
  <c r="J219" i="12" s="1"/>
  <c r="I218" i="12"/>
  <c r="I219" i="12" s="1"/>
  <c r="H218" i="12"/>
  <c r="J216" i="12"/>
  <c r="J217" i="12" s="1"/>
  <c r="I216" i="12"/>
  <c r="I217" i="12" s="1"/>
  <c r="H216" i="12"/>
  <c r="J214" i="12"/>
  <c r="J215" i="12" s="1"/>
  <c r="I214" i="12"/>
  <c r="I215" i="12" s="1"/>
  <c r="H214" i="12"/>
  <c r="J212" i="12"/>
  <c r="J213" i="12" s="1"/>
  <c r="I212" i="12"/>
  <c r="I213" i="12" s="1"/>
  <c r="H212" i="12"/>
  <c r="I206" i="12"/>
  <c r="J205" i="12"/>
  <c r="H205" i="12"/>
  <c r="J204" i="12"/>
  <c r="J203" i="12"/>
  <c r="H203" i="12"/>
  <c r="J202" i="12"/>
  <c r="H202" i="12"/>
  <c r="J201" i="12"/>
  <c r="H201" i="12"/>
  <c r="J199" i="12"/>
  <c r="J200" i="12" s="1"/>
  <c r="I199" i="12"/>
  <c r="I200" i="12" s="1"/>
  <c r="H199" i="12"/>
  <c r="J187" i="12"/>
  <c r="J188" i="12" s="1"/>
  <c r="I187" i="12"/>
  <c r="I188" i="12" s="1"/>
  <c r="H187" i="12"/>
  <c r="J185" i="12"/>
  <c r="J186" i="12" s="1"/>
  <c r="I185" i="12"/>
  <c r="I186" i="12" s="1"/>
  <c r="H185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92" i="12"/>
  <c r="J206" i="12"/>
  <c r="J274" i="12"/>
  <c r="J307" i="12"/>
  <c r="J295" i="12"/>
  <c r="J115" i="12"/>
  <c r="J57" i="12"/>
  <c r="J299" i="12"/>
</calcChain>
</file>

<file path=xl/sharedStrings.xml><?xml version="1.0" encoding="utf-8"?>
<sst xmlns="http://schemas.openxmlformats.org/spreadsheetml/2006/main" count="846" uniqueCount="528">
  <si>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</si>
  <si>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</si>
  <si>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</si>
  <si>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</si>
  <si>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</si>
  <si>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</si>
  <si>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</si>
  <si>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</si>
  <si>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</si>
  <si>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</si>
  <si>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</si>
  <si>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</si>
  <si>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</si>
  <si>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</si>
  <si>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</si>
  <si>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</si>
  <si>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</si>
  <si>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</si>
  <si>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</si>
  <si>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</si>
  <si>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</si>
  <si>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</si>
  <si>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</si>
  <si>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</si>
  <si>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</si>
  <si>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</si>
  <si>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</si>
  <si>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</si>
  <si>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</si>
  <si>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</si>
  <si>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</si>
  <si>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</si>
  <si>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</si>
  <si>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</si>
  <si>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</si>
  <si>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</si>
  <si>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</si>
  <si>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</si>
  <si>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</si>
  <si>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</si>
  <si>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</si>
  <si>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</si>
  <si>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</si>
  <si>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</si>
  <si>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</si>
  <si>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</si>
  <si>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</si>
  <si>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</si>
  <si>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</si>
  <si>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</si>
  <si>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</si>
  <si>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</si>
  <si>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</si>
  <si>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</si>
  <si>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</si>
  <si>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</si>
  <si>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</si>
  <si>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</si>
  <si>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</si>
  <si>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</si>
  <si>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</si>
  <si>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</si>
  <si>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</si>
  <si>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</si>
  <si>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</si>
  <si>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</si>
  <si>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</si>
  <si>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</si>
  <si>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</si>
  <si>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</si>
  <si>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</si>
  <si>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</si>
  <si>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</si>
  <si>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</si>
  <si>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</si>
  <si>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</si>
  <si>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</si>
  <si>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</si>
  <si>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</si>
  <si>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</si>
  <si>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</si>
  <si>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</si>
  <si>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</si>
  <si>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</si>
  <si>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</si>
  <si>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</si>
  <si>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</si>
  <si>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</si>
  <si>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</si>
  <si>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</si>
  <si>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</si>
  <si>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</si>
  <si>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</si>
  <si>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</si>
  <si>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</si>
  <si>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</si>
  <si>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</si>
  <si>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</si>
  <si>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</si>
  <si>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</si>
  <si>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</si>
  <si>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</si>
  <si>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</si>
  <si>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</si>
  <si>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</si>
  <si>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</si>
  <si>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</si>
  <si>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</si>
  <si>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</si>
  <si>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</si>
  <si>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</si>
  <si>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</si>
  <si>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</si>
  <si>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</si>
  <si>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</si>
  <si>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</si>
  <si>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</si>
  <si>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</si>
  <si>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</si>
  <si>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</si>
  <si>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</si>
  <si>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</si>
  <si>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</si>
  <si>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</si>
  <si>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</si>
  <si>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</si>
  <si>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</si>
  <si>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</si>
  <si>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680006101479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</si>
  <si>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</si>
  <si>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</si>
  <si>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</si>
  <si>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</si>
  <si>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</si>
  <si>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</si>
  <si>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</si>
  <si>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</si>
  <si>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</si>
  <si>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</si>
  <si>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</si>
  <si>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</si>
  <si>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</si>
  <si>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</si>
  <si>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</si>
  <si>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</si>
  <si>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</si>
  <si>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</si>
  <si>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</si>
  <si>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</si>
  <si>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</si>
  <si>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</si>
  <si>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</si>
  <si>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</si>
  <si>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</si>
  <si>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</si>
  <si>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</si>
  <si>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</si>
  <si>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</si>
  <si>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</si>
  <si>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</si>
  <si>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</si>
  <si>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</si>
  <si>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</si>
  <si>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</si>
  <si>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</si>
  <si>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</si>
  <si>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</si>
  <si>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</si>
  <si>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</si>
  <si>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</si>
  <si>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</si>
  <si>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</si>
  <si>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</si>
  <si>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</si>
  <si>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</si>
  <si>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</si>
  <si>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</si>
  <si>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</si>
  <si>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</si>
  <si>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</si>
  <si>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</si>
  <si>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</si>
  <si>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</si>
  <si>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</si>
  <si>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</si>
  <si>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</si>
  <si>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</si>
  <si>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</si>
  <si>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</si>
  <si>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</si>
  <si>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</si>
  <si>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</si>
  <si>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</si>
  <si>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</si>
  <si>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</si>
  <si>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</si>
  <si>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</si>
  <si>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</si>
  <si>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</si>
  <si>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</si>
  <si>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</si>
  <si>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</si>
  <si>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</si>
  <si>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</si>
  <si>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</si>
  <si>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</si>
  <si>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</si>
  <si>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</si>
  <si>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</si>
  <si>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</si>
  <si>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</si>
  <si>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</si>
  <si>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</si>
  <si>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</si>
  <si>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</si>
  <si>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</si>
  <si>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</si>
  <si>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</si>
  <si>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</si>
  <si>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</si>
  <si>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</si>
  <si>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</si>
  <si>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</si>
  <si>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</si>
  <si>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</si>
  <si>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</si>
  <si>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</si>
  <si>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</si>
  <si>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</si>
  <si>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</si>
  <si>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</si>
  <si>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</si>
  <si>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</si>
  <si>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</si>
  <si>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</si>
  <si>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</si>
  <si>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</si>
  <si>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</si>
  <si>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</si>
  <si>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</si>
  <si>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</si>
  <si>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</si>
  <si>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</si>
  <si>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</si>
  <si>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</si>
  <si>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</si>
  <si>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</si>
  <si>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</si>
  <si>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</si>
  <si>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</si>
  <si>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</si>
  <si>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</si>
  <si>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</si>
  <si>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</si>
  <si>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</si>
  <si>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</si>
  <si>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</si>
  <si>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</si>
  <si>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</si>
  <si>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</si>
  <si>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</si>
  <si>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</si>
  <si>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</si>
  <si>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</si>
  <si>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</si>
  <si>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</si>
  <si>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</si>
  <si>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</si>
  <si>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</si>
  <si>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</si>
  <si>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</si>
  <si>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</si>
  <si>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</si>
  <si>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</si>
  <si>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</si>
  <si>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</si>
  <si>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</si>
  <si>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</si>
  <si>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</si>
  <si>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</si>
  <si>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</si>
  <si>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</si>
  <si>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</si>
  <si>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</si>
  <si>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</si>
  <si>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</si>
  <si>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</si>
  <si>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</si>
  <si>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</si>
  <si>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</si>
  <si>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</si>
  <si>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</si>
  <si>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</si>
  <si>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</si>
  <si>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</si>
  <si>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</si>
  <si>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</si>
  <si>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</si>
  <si>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</si>
  <si>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</si>
  <si>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</si>
  <si>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</si>
  <si>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</si>
  <si>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</si>
  <si>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</si>
  <si>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</si>
  <si>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</si>
  <si>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</si>
  <si>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</si>
  <si>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</si>
  <si>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</si>
  <si>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</si>
  <si>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</si>
  <si>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</si>
  <si>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</si>
  <si>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</si>
  <si>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</si>
  <si>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</si>
  <si>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</si>
  <si>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</si>
  <si>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</si>
  <si>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</si>
  <si>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</si>
  <si>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</si>
  <si>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</si>
  <si>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</si>
  <si>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</si>
  <si>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</si>
  <si>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</si>
  <si>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</si>
  <si>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</si>
  <si>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</si>
  <si>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</si>
  <si>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</si>
  <si>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</si>
  <si>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</si>
  <si>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</si>
  <si>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</si>
  <si>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</si>
  <si>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</si>
  <si>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</si>
  <si>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</si>
  <si>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</si>
  <si>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</si>
  <si>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</si>
  <si>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</si>
  <si>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</si>
  <si>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</si>
  <si>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</si>
  <si>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</si>
  <si>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</si>
  <si>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</si>
  <si>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</si>
  <si>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</si>
  <si>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</si>
  <si>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</si>
  <si>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</si>
  <si>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</si>
  <si>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</si>
  <si>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</si>
  <si>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</si>
  <si>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</si>
  <si>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</si>
  <si>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</si>
  <si>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</si>
  <si>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</si>
  <si>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</si>
  <si>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</si>
  <si>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</si>
  <si>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</si>
  <si>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</si>
  <si>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</si>
  <si>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</si>
  <si>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</si>
  <si>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</si>
  <si>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</si>
  <si>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</si>
  <si>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</si>
  <si>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</si>
  <si>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</si>
  <si>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</si>
  <si>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</si>
  <si>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</si>
  <si>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</si>
  <si>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</si>
  <si>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</si>
  <si>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</si>
  <si>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</si>
  <si>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</si>
  <si>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</si>
  <si>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</si>
  <si>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</si>
  <si>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</si>
  <si>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</si>
  <si>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</si>
  <si>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</si>
  <si>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</si>
  <si>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</si>
  <si>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</si>
  <si>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</si>
  <si>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</si>
  <si>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</si>
  <si>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</si>
  <si>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</si>
  <si>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</si>
  <si>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</si>
  <si>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</si>
  <si>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</si>
  <si>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</si>
  <si>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</si>
  <si>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</si>
  <si>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</si>
  <si>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</si>
  <si>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</si>
  <si>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</si>
  <si>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</si>
  <si>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</si>
  <si>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</si>
  <si>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</si>
  <si>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</si>
  <si>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</si>
  <si>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</si>
  <si>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</si>
  <si>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</si>
  <si>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</si>
  <si>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</si>
  <si>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</si>
  <si>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</si>
  <si>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</si>
  <si>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</si>
  <si>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</si>
  <si>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</si>
  <si>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</si>
  <si>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</si>
  <si>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</si>
  <si>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</si>
  <si>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</si>
  <si>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</si>
  <si>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</si>
  <si>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</si>
  <si>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</si>
  <si>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</si>
  <si>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</si>
  <si>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</si>
  <si>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750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</si>
  <si>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</si>
  <si>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</si>
  <si>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</si>
  <si>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</si>
  <si>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r>
      <t>运费</t>
    </r>
    <r>
      <rPr>
        <sz val="14"/>
        <color theme="1"/>
        <rFont val="Comic Sans MS"/>
        <family val="4"/>
      </rPr>
      <t>973RMB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</si>
  <si>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</si>
  <si>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</si>
  <si>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</si>
  <si>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</si>
  <si>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</si>
  <si>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</si>
  <si>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</si>
  <si>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</si>
  <si>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</si>
  <si>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</si>
  <si>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</si>
  <si>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</si>
  <si>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</si>
  <si>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</si>
  <si>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</si>
  <si>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</si>
  <si>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</si>
  <si>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</si>
  <si>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</si>
  <si>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</si>
  <si>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</si>
  <si>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</si>
  <si>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</si>
  <si>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</si>
  <si>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</si>
  <si>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</si>
  <si>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</si>
  <si>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</si>
  <si>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</si>
  <si>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</si>
  <si>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</si>
  <si>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</si>
  <si>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</si>
  <si>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</si>
  <si>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</si>
  <si>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</si>
  <si>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</si>
  <si>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</si>
  <si>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</si>
  <si>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r>
      <rPr>
        <sz val="14"/>
        <color theme="1"/>
        <rFont val="宋体"/>
        <charset val="134"/>
      </rPr>
      <t>金属卤化物灯</t>
    </r>
    <r>
      <rPr>
        <sz val="14"/>
        <color theme="1"/>
        <rFont val="Comic Sans MS"/>
        <charset val="134"/>
      </rPr>
      <t>Metal halide lamp</t>
    </r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</si>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</sst>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25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68" fontId="0" fillId="0" borderId="0" xfId="0" applyNumberFormat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170" fontId="37" fillId="10" borderId="1" xfId="0" applyNumberFormat="1" applyFont="1" applyFill="1" applyBorder="1" applyAlignment="1">
      <alignment horizontal="center" vertical="center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321"/>
  <sheetViews>
    <sheetView tabSelected="1" topLeftCell="A2" zoomScale="70" zoomScaleNormal="70" workbookViewId="0">
      <pane xSplit="4" ySplit="2" topLeftCell="F305" activePane="bottomRight" state="frozen"/>
      <selection activeCell="A2" sqref="A2"/>
      <selection pane="topRight" activeCell="E2" sqref="E2"/>
      <selection pane="bottomLeft" activeCell="A3" sqref="A3"/>
      <selection pane="bottomRight" activeCell="B320" sqref="B320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8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194" t="s">
        <v>36</v>
      </c>
      <c r="S1" s="195"/>
      <c r="T1" s="195"/>
      <c r="U1" s="195"/>
      <c r="V1" s="195"/>
      <c r="W1" s="195"/>
      <c r="X1" s="195"/>
      <c r="Y1" s="196" t="s">
        <v>40</v>
      </c>
      <c r="Z1" s="197"/>
      <c r="AA1" s="197"/>
      <c r="AB1" s="197"/>
      <c r="AC1" s="197"/>
      <c r="AD1" s="197"/>
      <c r="AE1" s="197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194" t="s">
        <v>36</v>
      </c>
      <c r="S2" s="195"/>
      <c r="T2" s="195"/>
      <c r="U2" s="195"/>
      <c r="V2" s="195"/>
      <c r="W2" s="195"/>
      <c r="X2" s="195"/>
      <c r="Y2" s="196" t="s">
        <v>40</v>
      </c>
      <c r="Z2" s="197"/>
      <c r="AA2" s="197"/>
      <c r="AB2" s="197"/>
      <c r="AC2" s="197"/>
      <c r="AD2" s="197"/>
      <c r="AE2" s="197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198" t="s">
        <v>0</v>
      </c>
      <c r="L3" s="198"/>
      <c r="M3" s="198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4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21" t="s">
        <v>451</v>
      </c>
      <c r="B5" s="221"/>
      <c r="C5" s="49"/>
      <c r="D5" s="49"/>
      <c r="E5" s="144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4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9" t="s">
        <v>214</v>
      </c>
      <c r="B7" s="115" t="s">
        <v>215</v>
      </c>
      <c r="C7" s="115" t="s">
        <v>216</v>
      </c>
      <c r="D7" s="115" t="s">
        <v>217</v>
      </c>
      <c r="E7" s="83">
        <v>45659</v>
      </c>
      <c r="F7" s="115">
        <v>1</v>
      </c>
      <c r="G7" s="115" t="s">
        <v>97</v>
      </c>
      <c r="H7" s="115">
        <v>1</v>
      </c>
      <c r="I7" s="115">
        <v>1.3</v>
      </c>
      <c r="J7" s="116">
        <v>1.1016E-2</v>
      </c>
      <c r="K7" s="115">
        <v>34</v>
      </c>
      <c r="L7" s="115">
        <v>27</v>
      </c>
      <c r="M7" s="115">
        <v>12</v>
      </c>
      <c r="N7" s="115"/>
      <c r="O7" s="117" t="s">
        <v>24</v>
      </c>
    </row>
    <row r="8" spans="1:39" s="11" customFormat="1" ht="22.5">
      <c r="A8" s="150"/>
      <c r="B8" s="129"/>
      <c r="C8" s="129"/>
      <c r="D8" s="129"/>
      <c r="E8" s="145"/>
      <c r="F8" s="118">
        <v>1</v>
      </c>
      <c r="G8" s="118"/>
      <c r="H8" s="118"/>
      <c r="I8" s="118">
        <f>SUM(I7:I7)</f>
        <v>1.3</v>
      </c>
      <c r="J8" s="119">
        <f>SUM(J7:J7)</f>
        <v>1.1016E-2</v>
      </c>
      <c r="K8" s="118"/>
      <c r="L8" s="118"/>
      <c r="M8" s="118"/>
      <c r="N8" s="120"/>
      <c r="O8" s="120"/>
    </row>
    <row r="9" spans="1:39" s="2" customFormat="1" ht="21">
      <c r="A9" s="149" t="s">
        <v>218</v>
      </c>
      <c r="B9" s="115" t="s">
        <v>219</v>
      </c>
      <c r="C9" s="115" t="s">
        <v>220</v>
      </c>
      <c r="D9" s="115" t="s">
        <v>217</v>
      </c>
      <c r="E9" s="83">
        <v>45659</v>
      </c>
      <c r="F9" s="115">
        <v>1</v>
      </c>
      <c r="G9" s="115" t="s">
        <v>97</v>
      </c>
      <c r="H9" s="115">
        <v>1</v>
      </c>
      <c r="I9" s="115">
        <v>1.3</v>
      </c>
      <c r="J9" s="116">
        <v>1.274E-2</v>
      </c>
      <c r="K9" s="115">
        <v>35</v>
      </c>
      <c r="L9" s="115">
        <v>26</v>
      </c>
      <c r="M9" s="115">
        <v>14</v>
      </c>
      <c r="N9" s="115"/>
      <c r="O9" s="117" t="s">
        <v>24</v>
      </c>
    </row>
    <row r="10" spans="1:39" s="11" customFormat="1" ht="22.5">
      <c r="A10" s="150"/>
      <c r="B10" s="129"/>
      <c r="C10" s="129"/>
      <c r="D10" s="129"/>
      <c r="E10" s="145"/>
      <c r="F10" s="118">
        <v>1</v>
      </c>
      <c r="G10" s="118"/>
      <c r="H10" s="118"/>
      <c r="I10" s="118">
        <f>SUM(I9:I9)</f>
        <v>1.3</v>
      </c>
      <c r="J10" s="119">
        <f>SUM(J9:J9)</f>
        <v>1.274E-2</v>
      </c>
      <c r="K10" s="118"/>
      <c r="L10" s="118"/>
      <c r="M10" s="118"/>
      <c r="N10" s="120"/>
      <c r="O10" s="120"/>
    </row>
    <row r="11" spans="1:39" s="2" customFormat="1" ht="42">
      <c r="A11" s="149" t="s">
        <v>221</v>
      </c>
      <c r="B11" s="115" t="s">
        <v>222</v>
      </c>
      <c r="C11" s="115" t="s">
        <v>223</v>
      </c>
      <c r="D11" s="115" t="s">
        <v>217</v>
      </c>
      <c r="E11" s="83">
        <v>45659</v>
      </c>
      <c r="F11" s="115">
        <v>1</v>
      </c>
      <c r="G11" s="115" t="s">
        <v>97</v>
      </c>
      <c r="H11" s="115">
        <v>1</v>
      </c>
      <c r="I11" s="115">
        <v>1.7</v>
      </c>
      <c r="J11" s="116">
        <v>1.0200000000000001E-2</v>
      </c>
      <c r="K11" s="115">
        <v>34</v>
      </c>
      <c r="L11" s="115">
        <v>25</v>
      </c>
      <c r="M11" s="115">
        <v>12</v>
      </c>
      <c r="N11" s="115"/>
      <c r="O11" s="117" t="s">
        <v>24</v>
      </c>
    </row>
    <row r="12" spans="1:39" s="11" customFormat="1" ht="22.5">
      <c r="A12" s="150"/>
      <c r="B12" s="129"/>
      <c r="C12" s="129"/>
      <c r="D12" s="129"/>
      <c r="E12" s="145"/>
      <c r="F12" s="118">
        <v>1</v>
      </c>
      <c r="G12" s="118"/>
      <c r="H12" s="118"/>
      <c r="I12" s="118">
        <f>SUM(I11:I11)</f>
        <v>1.7</v>
      </c>
      <c r="J12" s="119">
        <f>SUM(J11:J11)</f>
        <v>1.0200000000000001E-2</v>
      </c>
      <c r="K12" s="118"/>
      <c r="L12" s="118"/>
      <c r="M12" s="118"/>
      <c r="N12" s="120"/>
      <c r="O12" s="120"/>
    </row>
    <row r="13" spans="1:39" s="2" customFormat="1" ht="42">
      <c r="A13" s="149" t="s">
        <v>224</v>
      </c>
      <c r="B13" s="115" t="s">
        <v>225</v>
      </c>
      <c r="C13" s="115" t="s">
        <v>226</v>
      </c>
      <c r="D13" s="115" t="s">
        <v>217</v>
      </c>
      <c r="E13" s="83">
        <v>45659</v>
      </c>
      <c r="F13" s="115">
        <v>1</v>
      </c>
      <c r="G13" s="115" t="s">
        <v>97</v>
      </c>
      <c r="H13" s="115">
        <v>1</v>
      </c>
      <c r="I13" s="115">
        <v>1.5</v>
      </c>
      <c r="J13" s="116">
        <v>1.274E-2</v>
      </c>
      <c r="K13" s="115">
        <v>35</v>
      </c>
      <c r="L13" s="115">
        <v>26</v>
      </c>
      <c r="M13" s="115">
        <v>14</v>
      </c>
      <c r="N13" s="115"/>
      <c r="O13" s="117" t="s">
        <v>24</v>
      </c>
    </row>
    <row r="14" spans="1:39" s="11" customFormat="1" ht="22.5">
      <c r="A14" s="150"/>
      <c r="B14" s="129"/>
      <c r="C14" s="129"/>
      <c r="D14" s="129"/>
      <c r="E14" s="145"/>
      <c r="F14" s="118">
        <v>1</v>
      </c>
      <c r="G14" s="118"/>
      <c r="H14" s="118"/>
      <c r="I14" s="118">
        <f>SUM(I13:I13)</f>
        <v>1.5</v>
      </c>
      <c r="J14" s="119">
        <f>SUM(J13:J13)</f>
        <v>1.274E-2</v>
      </c>
      <c r="K14" s="118"/>
      <c r="L14" s="118"/>
      <c r="M14" s="118"/>
      <c r="N14" s="120"/>
      <c r="O14" s="120"/>
    </row>
    <row r="15" spans="1:39" s="2" customFormat="1" ht="21">
      <c r="A15" s="149" t="s">
        <v>227</v>
      </c>
      <c r="B15" s="115" t="s">
        <v>228</v>
      </c>
      <c r="C15" s="115" t="s">
        <v>229</v>
      </c>
      <c r="D15" s="115" t="s">
        <v>44</v>
      </c>
      <c r="E15" s="83">
        <v>45659</v>
      </c>
      <c r="F15" s="115">
        <v>1</v>
      </c>
      <c r="G15" s="115" t="s">
        <v>230</v>
      </c>
      <c r="H15" s="115"/>
      <c r="I15" s="115">
        <v>7.6</v>
      </c>
      <c r="J15" s="116">
        <v>3.7905000000000001E-2</v>
      </c>
      <c r="K15" s="115">
        <v>57</v>
      </c>
      <c r="L15" s="115">
        <v>35</v>
      </c>
      <c r="M15" s="115">
        <v>19</v>
      </c>
      <c r="N15" s="115"/>
      <c r="O15" s="115"/>
    </row>
    <row r="16" spans="1:39" s="11" customFormat="1" ht="22.5">
      <c r="A16" s="150"/>
      <c r="B16" s="129"/>
      <c r="C16" s="129"/>
      <c r="D16" s="129"/>
      <c r="E16" s="145"/>
      <c r="F16" s="118">
        <v>1</v>
      </c>
      <c r="G16" s="118"/>
      <c r="H16" s="118"/>
      <c r="I16" s="118">
        <f>SUM(I15:I15)</f>
        <v>7.6</v>
      </c>
      <c r="J16" s="119">
        <f>SUM(J15:J15)</f>
        <v>3.7905000000000001E-2</v>
      </c>
      <c r="K16" s="118"/>
      <c r="L16" s="118"/>
      <c r="M16" s="118"/>
      <c r="N16" s="120"/>
      <c r="O16" s="120"/>
    </row>
    <row r="17" spans="1:15" s="2" customFormat="1" ht="21">
      <c r="A17" s="149" t="s">
        <v>231</v>
      </c>
      <c r="B17" s="115" t="s">
        <v>232</v>
      </c>
      <c r="C17" s="115" t="s">
        <v>233</v>
      </c>
      <c r="D17" s="115" t="s">
        <v>217</v>
      </c>
      <c r="E17" s="83">
        <v>45660</v>
      </c>
      <c r="F17" s="115">
        <v>1</v>
      </c>
      <c r="G17" s="115" t="s">
        <v>234</v>
      </c>
      <c r="H17" s="115">
        <v>1</v>
      </c>
      <c r="I17" s="115">
        <v>1.9</v>
      </c>
      <c r="J17" s="116">
        <v>1.8096000000000001E-2</v>
      </c>
      <c r="K17" s="115">
        <v>39</v>
      </c>
      <c r="L17" s="115">
        <v>29</v>
      </c>
      <c r="M17" s="115">
        <v>16</v>
      </c>
      <c r="N17" s="115"/>
      <c r="O17" s="115" t="s">
        <v>24</v>
      </c>
    </row>
    <row r="18" spans="1:15" s="11" customFormat="1" ht="22.5">
      <c r="A18" s="150"/>
      <c r="B18" s="129"/>
      <c r="C18" s="129"/>
      <c r="D18" s="129"/>
      <c r="E18" s="145"/>
      <c r="F18" s="118">
        <v>1</v>
      </c>
      <c r="G18" s="118"/>
      <c r="H18" s="118"/>
      <c r="I18" s="118">
        <f>SUM(I17:I17)</f>
        <v>1.9</v>
      </c>
      <c r="J18" s="119">
        <f>SUM(J17:J17)</f>
        <v>1.8096000000000001E-2</v>
      </c>
      <c r="K18" s="118"/>
      <c r="L18" s="118"/>
      <c r="M18" s="118"/>
      <c r="N18" s="120"/>
      <c r="O18" s="120"/>
    </row>
    <row r="19" spans="1:15" s="2" customFormat="1" ht="21">
      <c r="A19" s="149" t="s">
        <v>235</v>
      </c>
      <c r="B19" s="115" t="s">
        <v>236</v>
      </c>
      <c r="C19" s="115" t="s">
        <v>237</v>
      </c>
      <c r="D19" s="115" t="s">
        <v>217</v>
      </c>
      <c r="E19" s="83">
        <v>45660</v>
      </c>
      <c r="F19" s="115">
        <v>1</v>
      </c>
      <c r="G19" s="115" t="s">
        <v>234</v>
      </c>
      <c r="H19" s="115">
        <v>1</v>
      </c>
      <c r="I19" s="115">
        <v>1.3</v>
      </c>
      <c r="J19" s="116">
        <v>8.4480000000000006E-3</v>
      </c>
      <c r="K19" s="115">
        <v>32</v>
      </c>
      <c r="L19" s="115">
        <v>22</v>
      </c>
      <c r="M19" s="115">
        <v>12</v>
      </c>
      <c r="N19" s="115"/>
      <c r="O19" s="115" t="s">
        <v>24</v>
      </c>
    </row>
    <row r="20" spans="1:15" s="11" customFormat="1" ht="22.5">
      <c r="A20" s="150"/>
      <c r="B20" s="129"/>
      <c r="C20" s="129"/>
      <c r="D20" s="129"/>
      <c r="E20" s="145"/>
      <c r="F20" s="118">
        <v>1</v>
      </c>
      <c r="G20" s="118"/>
      <c r="H20" s="118"/>
      <c r="I20" s="118">
        <f>SUM(I19:I19)</f>
        <v>1.3</v>
      </c>
      <c r="J20" s="119">
        <f>SUM(J19:J19)</f>
        <v>8.4480000000000006E-3</v>
      </c>
      <c r="K20" s="118"/>
      <c r="L20" s="118"/>
      <c r="M20" s="118"/>
      <c r="N20" s="120"/>
      <c r="O20" s="120"/>
    </row>
    <row r="21" spans="1:15" s="2" customFormat="1" ht="42">
      <c r="A21" s="149" t="s">
        <v>238</v>
      </c>
      <c r="B21" s="115" t="s">
        <v>239</v>
      </c>
      <c r="C21" s="115" t="s">
        <v>240</v>
      </c>
      <c r="D21" s="115" t="s">
        <v>241</v>
      </c>
      <c r="E21" s="83">
        <v>45661</v>
      </c>
      <c r="F21" s="115">
        <v>1</v>
      </c>
      <c r="G21" s="115" t="s">
        <v>97</v>
      </c>
      <c r="H21" s="115">
        <v>1</v>
      </c>
      <c r="I21" s="115">
        <v>1.8</v>
      </c>
      <c r="J21" s="116">
        <v>1.6015999999999999E-2</v>
      </c>
      <c r="K21" s="115">
        <v>44</v>
      </c>
      <c r="L21" s="115">
        <v>26</v>
      </c>
      <c r="M21" s="115">
        <v>14</v>
      </c>
      <c r="N21" s="115"/>
      <c r="O21" s="107" t="s">
        <v>242</v>
      </c>
    </row>
    <row r="22" spans="1:15" s="11" customFormat="1" ht="22.5">
      <c r="A22" s="150"/>
      <c r="B22" s="129"/>
      <c r="C22" s="129"/>
      <c r="D22" s="129"/>
      <c r="E22" s="145"/>
      <c r="F22" s="118">
        <v>1</v>
      </c>
      <c r="G22" s="118"/>
      <c r="H22" s="118"/>
      <c r="I22" s="118">
        <f>SUM(I21:I21)</f>
        <v>1.8</v>
      </c>
      <c r="J22" s="119">
        <f>SUM(J21:J21)</f>
        <v>1.6015999999999999E-2</v>
      </c>
      <c r="K22" s="118"/>
      <c r="L22" s="118"/>
      <c r="M22" s="118"/>
      <c r="N22" s="120"/>
      <c r="O22" s="120"/>
    </row>
    <row r="23" spans="1:15" s="2" customFormat="1" ht="42">
      <c r="A23" s="149" t="s">
        <v>243</v>
      </c>
      <c r="B23" s="188" t="s">
        <v>244</v>
      </c>
      <c r="C23" s="115" t="s">
        <v>245</v>
      </c>
      <c r="D23" s="188" t="s">
        <v>241</v>
      </c>
      <c r="E23" s="191">
        <v>45661</v>
      </c>
      <c r="F23" s="115">
        <v>1</v>
      </c>
      <c r="G23" s="188" t="s">
        <v>97</v>
      </c>
      <c r="H23" s="188">
        <v>2</v>
      </c>
      <c r="I23" s="115">
        <v>1.3</v>
      </c>
      <c r="J23" s="116">
        <v>9.672E-3</v>
      </c>
      <c r="K23" s="115">
        <v>31</v>
      </c>
      <c r="L23" s="115">
        <v>24</v>
      </c>
      <c r="M23" s="115">
        <v>13</v>
      </c>
      <c r="N23" s="115"/>
      <c r="O23" s="188" t="s">
        <v>24</v>
      </c>
    </row>
    <row r="24" spans="1:15" s="2" customFormat="1" ht="42">
      <c r="A24" s="149" t="s">
        <v>246</v>
      </c>
      <c r="B24" s="190"/>
      <c r="C24" s="115" t="s">
        <v>247</v>
      </c>
      <c r="D24" s="190"/>
      <c r="E24" s="193"/>
      <c r="F24" s="115">
        <v>2</v>
      </c>
      <c r="G24" s="190"/>
      <c r="H24" s="190"/>
      <c r="I24" s="115">
        <v>1.1000000000000001</v>
      </c>
      <c r="J24" s="116">
        <v>1.0296E-2</v>
      </c>
      <c r="K24" s="115">
        <v>36</v>
      </c>
      <c r="L24" s="115">
        <v>22</v>
      </c>
      <c r="M24" s="115">
        <v>13</v>
      </c>
      <c r="N24" s="115"/>
      <c r="O24" s="190"/>
    </row>
    <row r="25" spans="1:15" s="11" customFormat="1" ht="22.5">
      <c r="A25" s="150"/>
      <c r="B25" s="129"/>
      <c r="C25" s="129"/>
      <c r="D25" s="129"/>
      <c r="E25" s="145"/>
      <c r="F25" s="118">
        <v>2</v>
      </c>
      <c r="G25" s="118"/>
      <c r="H25" s="118"/>
      <c r="I25" s="118">
        <f>SUM(I23:I24)</f>
        <v>2.4000000000000004</v>
      </c>
      <c r="J25" s="119">
        <f>SUM(J23:J24)</f>
        <v>1.9968E-2</v>
      </c>
      <c r="K25" s="118"/>
      <c r="L25" s="118"/>
      <c r="M25" s="118"/>
      <c r="N25" s="120"/>
      <c r="O25" s="120"/>
    </row>
    <row r="26" spans="1:15" s="2" customFormat="1" ht="42">
      <c r="A26" s="149" t="s">
        <v>248</v>
      </c>
      <c r="B26" s="115" t="s">
        <v>249</v>
      </c>
      <c r="C26" s="115" t="s">
        <v>250</v>
      </c>
      <c r="D26" s="115" t="s">
        <v>241</v>
      </c>
      <c r="E26" s="83">
        <v>45661</v>
      </c>
      <c r="F26" s="115">
        <v>1</v>
      </c>
      <c r="G26" s="115" t="s">
        <v>97</v>
      </c>
      <c r="H26" s="115">
        <v>1</v>
      </c>
      <c r="I26" s="115">
        <v>1.3</v>
      </c>
      <c r="J26" s="116">
        <v>1.2768E-2</v>
      </c>
      <c r="K26" s="115">
        <v>32</v>
      </c>
      <c r="L26" s="115">
        <v>21</v>
      </c>
      <c r="M26" s="115">
        <v>19</v>
      </c>
      <c r="N26" s="115"/>
      <c r="O26" s="115" t="s">
        <v>24</v>
      </c>
    </row>
    <row r="27" spans="1:15" s="11" customFormat="1" ht="22.5">
      <c r="A27" s="150"/>
      <c r="B27" s="129"/>
      <c r="C27" s="129"/>
      <c r="D27" s="129"/>
      <c r="E27" s="145"/>
      <c r="F27" s="118">
        <v>1</v>
      </c>
      <c r="G27" s="118"/>
      <c r="H27" s="118"/>
      <c r="I27" s="118">
        <f>SUM(I26:I26)</f>
        <v>1.3</v>
      </c>
      <c r="J27" s="119">
        <f>SUM(J26:J26)</f>
        <v>1.2768E-2</v>
      </c>
      <c r="K27" s="118"/>
      <c r="L27" s="118"/>
      <c r="M27" s="118"/>
      <c r="N27" s="120"/>
      <c r="O27" s="120"/>
    </row>
    <row r="28" spans="1:15" s="2" customFormat="1" ht="21">
      <c r="A28" s="149" t="s">
        <v>251</v>
      </c>
      <c r="B28" s="115" t="s">
        <v>252</v>
      </c>
      <c r="C28" s="115" t="s">
        <v>253</v>
      </c>
      <c r="D28" s="115" t="s">
        <v>241</v>
      </c>
      <c r="E28" s="83">
        <v>45661</v>
      </c>
      <c r="F28" s="115">
        <v>1</v>
      </c>
      <c r="G28" s="115" t="s">
        <v>97</v>
      </c>
      <c r="H28" s="115">
        <v>1</v>
      </c>
      <c r="I28" s="115">
        <v>2.2000000000000002</v>
      </c>
      <c r="J28" s="116">
        <v>1.8096000000000001E-2</v>
      </c>
      <c r="K28" s="115">
        <v>39</v>
      </c>
      <c r="L28" s="115">
        <v>29</v>
      </c>
      <c r="M28" s="115">
        <v>16</v>
      </c>
      <c r="N28" s="115"/>
      <c r="O28" s="115" t="s">
        <v>24</v>
      </c>
    </row>
    <row r="29" spans="1:15" s="11" customFormat="1" ht="22.5">
      <c r="A29" s="150"/>
      <c r="B29" s="129"/>
      <c r="C29" s="129"/>
      <c r="D29" s="129"/>
      <c r="E29" s="145"/>
      <c r="F29" s="118">
        <v>1</v>
      </c>
      <c r="G29" s="118"/>
      <c r="H29" s="118"/>
      <c r="I29" s="118">
        <f>SUM(I28:I28)</f>
        <v>2.2000000000000002</v>
      </c>
      <c r="J29" s="119">
        <f>SUM(J28:J28)</f>
        <v>1.8096000000000001E-2</v>
      </c>
      <c r="K29" s="118"/>
      <c r="L29" s="118"/>
      <c r="M29" s="118"/>
      <c r="N29" s="120"/>
      <c r="O29" s="120"/>
    </row>
    <row r="30" spans="1:15" s="2" customFormat="1" ht="21">
      <c r="A30" s="149" t="s">
        <v>254</v>
      </c>
      <c r="B30" s="115" t="s">
        <v>255</v>
      </c>
      <c r="C30" s="115" t="s">
        <v>256</v>
      </c>
      <c r="D30" s="115" t="s">
        <v>257</v>
      </c>
      <c r="E30" s="83">
        <v>45661</v>
      </c>
      <c r="F30" s="115">
        <v>1</v>
      </c>
      <c r="G30" s="115" t="s">
        <v>97</v>
      </c>
      <c r="H30" s="115"/>
      <c r="I30" s="115">
        <v>24.5</v>
      </c>
      <c r="J30" s="116">
        <v>0.15140400000000001</v>
      </c>
      <c r="K30" s="115">
        <v>62</v>
      </c>
      <c r="L30" s="115">
        <v>37</v>
      </c>
      <c r="M30" s="115">
        <v>66</v>
      </c>
      <c r="N30" s="115"/>
      <c r="O30" s="115" t="s">
        <v>24</v>
      </c>
    </row>
    <row r="31" spans="1:15" s="11" customFormat="1" ht="22.5">
      <c r="A31" s="150"/>
      <c r="B31" s="129"/>
      <c r="C31" s="129"/>
      <c r="D31" s="129"/>
      <c r="E31" s="145"/>
      <c r="F31" s="118">
        <v>1</v>
      </c>
      <c r="G31" s="118"/>
      <c r="H31" s="118"/>
      <c r="I31" s="118">
        <f>SUM(I30:I30)</f>
        <v>24.5</v>
      </c>
      <c r="J31" s="119">
        <f>SUM(J30:J30)</f>
        <v>0.15140400000000001</v>
      </c>
      <c r="K31" s="118"/>
      <c r="L31" s="118"/>
      <c r="M31" s="118"/>
      <c r="N31" s="120"/>
      <c r="O31" s="120"/>
    </row>
    <row r="32" spans="1:15" s="2" customFormat="1" ht="21">
      <c r="A32" s="149" t="s">
        <v>258</v>
      </c>
      <c r="B32" s="115" t="s">
        <v>259</v>
      </c>
      <c r="C32" s="115" t="s">
        <v>260</v>
      </c>
      <c r="D32" s="115" t="s">
        <v>241</v>
      </c>
      <c r="E32" s="83">
        <v>45663</v>
      </c>
      <c r="F32" s="115">
        <v>1</v>
      </c>
      <c r="G32" s="115" t="s">
        <v>97</v>
      </c>
      <c r="H32" s="115">
        <v>1</v>
      </c>
      <c r="I32" s="115">
        <v>1</v>
      </c>
      <c r="J32" s="116">
        <f>K32*L32*M32/1000000</f>
        <v>1.0584E-2</v>
      </c>
      <c r="K32" s="115">
        <v>42</v>
      </c>
      <c r="L32" s="115">
        <v>21</v>
      </c>
      <c r="M32" s="115">
        <v>12</v>
      </c>
      <c r="N32" s="115"/>
      <c r="O32" s="115" t="s">
        <v>24</v>
      </c>
    </row>
    <row r="33" spans="1:15" s="11" customFormat="1" ht="22.5">
      <c r="A33" s="150"/>
      <c r="B33" s="129"/>
      <c r="C33" s="129"/>
      <c r="D33" s="129"/>
      <c r="E33" s="145"/>
      <c r="F33" s="118">
        <v>1</v>
      </c>
      <c r="G33" s="118"/>
      <c r="H33" s="118"/>
      <c r="I33" s="118">
        <f>SUM(I32:I32)</f>
        <v>1</v>
      </c>
      <c r="J33" s="119">
        <f>SUM(J32:J32)</f>
        <v>1.0584E-2</v>
      </c>
      <c r="K33" s="118"/>
      <c r="L33" s="118"/>
      <c r="M33" s="118"/>
      <c r="N33" s="120"/>
      <c r="O33" s="120"/>
    </row>
    <row r="34" spans="1:15" s="2" customFormat="1" ht="21">
      <c r="A34" s="149" t="s">
        <v>261</v>
      </c>
      <c r="B34" s="115" t="s">
        <v>262</v>
      </c>
      <c r="C34" s="115" t="s">
        <v>263</v>
      </c>
      <c r="D34" s="115" t="s">
        <v>241</v>
      </c>
      <c r="E34" s="83">
        <v>45663</v>
      </c>
      <c r="F34" s="115">
        <v>1</v>
      </c>
      <c r="G34" s="115" t="s">
        <v>97</v>
      </c>
      <c r="H34" s="115">
        <v>1</v>
      </c>
      <c r="I34" s="115">
        <v>1.4</v>
      </c>
      <c r="J34" s="116">
        <f>K34*L34*M34/1000000</f>
        <v>1.4858E-2</v>
      </c>
      <c r="K34" s="115">
        <v>34</v>
      </c>
      <c r="L34" s="115">
        <v>19</v>
      </c>
      <c r="M34" s="115">
        <v>23</v>
      </c>
      <c r="N34" s="115"/>
      <c r="O34" s="115" t="s">
        <v>24</v>
      </c>
    </row>
    <row r="35" spans="1:15" s="11" customFormat="1" ht="22.5">
      <c r="A35" s="150"/>
      <c r="B35" s="129"/>
      <c r="C35" s="129"/>
      <c r="D35" s="129"/>
      <c r="E35" s="145"/>
      <c r="F35" s="118">
        <v>1</v>
      </c>
      <c r="G35" s="118"/>
      <c r="H35" s="118"/>
      <c r="I35" s="118">
        <f>SUM(I34:I34)</f>
        <v>1.4</v>
      </c>
      <c r="J35" s="119">
        <f>SUM(J34:J34)</f>
        <v>1.4858E-2</v>
      </c>
      <c r="K35" s="118"/>
      <c r="L35" s="118"/>
      <c r="M35" s="118"/>
      <c r="N35" s="120"/>
      <c r="O35" s="120"/>
    </row>
    <row r="36" spans="1:15" s="2" customFormat="1" ht="21">
      <c r="A36" s="149" t="s">
        <v>264</v>
      </c>
      <c r="B36" s="81" t="s">
        <v>265</v>
      </c>
      <c r="C36" s="81" t="s">
        <v>266</v>
      </c>
      <c r="D36" s="81" t="s">
        <v>267</v>
      </c>
      <c r="E36" s="83">
        <v>45664</v>
      </c>
      <c r="F36" s="81">
        <v>1</v>
      </c>
      <c r="G36" s="54" t="s">
        <v>268</v>
      </c>
      <c r="H36" s="81">
        <v>10</v>
      </c>
      <c r="I36" s="81">
        <v>2.4</v>
      </c>
      <c r="J36" s="121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50"/>
      <c r="B37" s="129"/>
      <c r="C37" s="129"/>
      <c r="D37" s="129"/>
      <c r="E37" s="145"/>
      <c r="F37" s="118">
        <v>1</v>
      </c>
      <c r="G37" s="118"/>
      <c r="H37" s="118"/>
      <c r="I37" s="118">
        <f>SUM(I36:I36)</f>
        <v>2.4</v>
      </c>
      <c r="J37" s="119">
        <f>SUM(J36:J36)</f>
        <v>3.7399999999999998E-3</v>
      </c>
      <c r="K37" s="118"/>
      <c r="L37" s="118"/>
      <c r="M37" s="118"/>
      <c r="N37" s="120"/>
      <c r="O37" s="120"/>
    </row>
    <row r="38" spans="1:15" s="2" customFormat="1" ht="21">
      <c r="A38" s="149" t="s">
        <v>269</v>
      </c>
      <c r="B38" s="115" t="s">
        <v>270</v>
      </c>
      <c r="C38" s="115" t="s">
        <v>271</v>
      </c>
      <c r="D38" s="115" t="s">
        <v>272</v>
      </c>
      <c r="E38" s="83">
        <v>45665</v>
      </c>
      <c r="F38" s="115">
        <v>1</v>
      </c>
      <c r="G38" s="107" t="s">
        <v>273</v>
      </c>
      <c r="H38" s="115"/>
      <c r="I38" s="115">
        <v>0.7</v>
      </c>
      <c r="J38" s="116">
        <v>8.6999999999999994E-3</v>
      </c>
      <c r="K38" s="115">
        <v>29</v>
      </c>
      <c r="L38" s="115">
        <v>20</v>
      </c>
      <c r="M38" s="115">
        <v>15</v>
      </c>
      <c r="N38" s="115"/>
      <c r="O38" s="115"/>
    </row>
    <row r="39" spans="1:15" s="11" customFormat="1" ht="22.5">
      <c r="A39" s="150"/>
      <c r="B39" s="129"/>
      <c r="C39" s="129"/>
      <c r="D39" s="129"/>
      <c r="E39" s="145"/>
      <c r="F39" s="118">
        <v>1</v>
      </c>
      <c r="G39" s="118"/>
      <c r="H39" s="118"/>
      <c r="I39" s="118">
        <f>SUM(I38:I38)</f>
        <v>0.7</v>
      </c>
      <c r="J39" s="119">
        <f>SUM(J38:J38)</f>
        <v>8.6999999999999994E-3</v>
      </c>
      <c r="K39" s="118"/>
      <c r="L39" s="118"/>
      <c r="M39" s="118"/>
      <c r="N39" s="120"/>
      <c r="O39" s="120"/>
    </row>
    <row r="40" spans="1:15" s="2" customFormat="1" ht="42">
      <c r="A40" s="149" t="s">
        <v>274</v>
      </c>
      <c r="B40" s="115" t="s">
        <v>275</v>
      </c>
      <c r="C40" s="115" t="s">
        <v>276</v>
      </c>
      <c r="D40" s="115" t="s">
        <v>277</v>
      </c>
      <c r="E40" s="83">
        <v>45664</v>
      </c>
      <c r="F40" s="115">
        <v>1</v>
      </c>
      <c r="G40" s="115" t="s">
        <v>97</v>
      </c>
      <c r="H40" s="115">
        <v>1</v>
      </c>
      <c r="I40" s="115">
        <v>1.5</v>
      </c>
      <c r="J40" s="116">
        <v>1.3468000000000001E-2</v>
      </c>
      <c r="K40" s="115">
        <v>37</v>
      </c>
      <c r="L40" s="115">
        <v>26</v>
      </c>
      <c r="M40" s="115">
        <v>14</v>
      </c>
      <c r="N40" s="115"/>
      <c r="O40" s="115" t="s">
        <v>24</v>
      </c>
    </row>
    <row r="41" spans="1:15" s="11" customFormat="1" ht="22.5">
      <c r="A41" s="150"/>
      <c r="B41" s="129"/>
      <c r="C41" s="129"/>
      <c r="D41" s="129"/>
      <c r="E41" s="145"/>
      <c r="F41" s="118">
        <v>1</v>
      </c>
      <c r="G41" s="118"/>
      <c r="H41" s="118"/>
      <c r="I41" s="118">
        <f>SUM(I40:I40)</f>
        <v>1.5</v>
      </c>
      <c r="J41" s="119">
        <f>SUM(J40:J40)</f>
        <v>1.3468000000000001E-2</v>
      </c>
      <c r="K41" s="118"/>
      <c r="L41" s="118"/>
      <c r="M41" s="118"/>
      <c r="N41" s="120"/>
      <c r="O41" s="120"/>
    </row>
    <row r="42" spans="1:15" s="2" customFormat="1" ht="21">
      <c r="A42" s="149" t="s">
        <v>278</v>
      </c>
      <c r="B42" s="188" t="s">
        <v>279</v>
      </c>
      <c r="C42" s="115" t="s">
        <v>280</v>
      </c>
      <c r="D42" s="188" t="s">
        <v>241</v>
      </c>
      <c r="E42" s="191">
        <v>45664</v>
      </c>
      <c r="F42" s="115">
        <v>1</v>
      </c>
      <c r="G42" s="188" t="s">
        <v>97</v>
      </c>
      <c r="H42" s="188">
        <v>3</v>
      </c>
      <c r="I42" s="115">
        <v>1.8</v>
      </c>
      <c r="J42" s="116">
        <v>2.3400000000000001E-2</v>
      </c>
      <c r="K42" s="115">
        <v>39</v>
      </c>
      <c r="L42" s="115">
        <v>30</v>
      </c>
      <c r="M42" s="115">
        <v>20</v>
      </c>
      <c r="N42" s="115"/>
      <c r="O42" s="188" t="s">
        <v>24</v>
      </c>
    </row>
    <row r="43" spans="1:15" s="2" customFormat="1" ht="21">
      <c r="A43" s="149" t="s">
        <v>281</v>
      </c>
      <c r="B43" s="189"/>
      <c r="C43" s="115" t="s">
        <v>282</v>
      </c>
      <c r="D43" s="189"/>
      <c r="E43" s="192"/>
      <c r="F43" s="115">
        <v>2</v>
      </c>
      <c r="G43" s="189"/>
      <c r="H43" s="189"/>
      <c r="I43" s="115">
        <v>1.4</v>
      </c>
      <c r="J43" s="116">
        <v>2.3400000000000001E-2</v>
      </c>
      <c r="K43" s="115">
        <v>39</v>
      </c>
      <c r="L43" s="115">
        <v>30</v>
      </c>
      <c r="M43" s="115">
        <v>20</v>
      </c>
      <c r="N43" s="115"/>
      <c r="O43" s="189"/>
    </row>
    <row r="44" spans="1:15" s="2" customFormat="1" ht="21">
      <c r="A44" s="149" t="s">
        <v>283</v>
      </c>
      <c r="B44" s="190"/>
      <c r="C44" s="115" t="s">
        <v>284</v>
      </c>
      <c r="D44" s="190"/>
      <c r="E44" s="193"/>
      <c r="F44" s="115">
        <v>3</v>
      </c>
      <c r="G44" s="190"/>
      <c r="H44" s="190"/>
      <c r="I44" s="115">
        <v>2</v>
      </c>
      <c r="J44" s="116">
        <v>2.3400000000000001E-2</v>
      </c>
      <c r="K44" s="115">
        <v>39</v>
      </c>
      <c r="L44" s="115">
        <v>30</v>
      </c>
      <c r="M44" s="115">
        <v>20</v>
      </c>
      <c r="N44" s="115"/>
      <c r="O44" s="190"/>
    </row>
    <row r="45" spans="1:15" s="11" customFormat="1" ht="22.5">
      <c r="A45" s="150"/>
      <c r="B45" s="129"/>
      <c r="C45" s="129"/>
      <c r="D45" s="129"/>
      <c r="E45" s="145"/>
      <c r="F45" s="118">
        <v>3</v>
      </c>
      <c r="G45" s="118"/>
      <c r="H45" s="118"/>
      <c r="I45" s="118">
        <f>SUM(I42:I44)</f>
        <v>5.2</v>
      </c>
      <c r="J45" s="119">
        <f>SUM(J42:J44)</f>
        <v>7.0199999999999999E-2</v>
      </c>
      <c r="K45" s="118"/>
      <c r="L45" s="118"/>
      <c r="M45" s="118"/>
      <c r="N45" s="120"/>
      <c r="O45" s="120"/>
    </row>
    <row r="46" spans="1:15" s="2" customFormat="1" ht="21">
      <c r="A46" s="149" t="s">
        <v>285</v>
      </c>
      <c r="B46" s="115" t="s">
        <v>286</v>
      </c>
      <c r="C46" s="115" t="s">
        <v>287</v>
      </c>
      <c r="D46" s="115" t="s">
        <v>288</v>
      </c>
      <c r="E46" s="83">
        <v>45665</v>
      </c>
      <c r="F46" s="115">
        <v>1</v>
      </c>
      <c r="G46" s="115" t="s">
        <v>97</v>
      </c>
      <c r="H46" s="115">
        <v>1</v>
      </c>
      <c r="I46" s="115">
        <v>1.8</v>
      </c>
      <c r="J46" s="116">
        <v>2.3400000000000001E-2</v>
      </c>
      <c r="K46" s="115">
        <v>39</v>
      </c>
      <c r="L46" s="115">
        <v>30</v>
      </c>
      <c r="M46" s="115">
        <v>20</v>
      </c>
      <c r="N46" s="115"/>
      <c r="O46" s="115" t="s">
        <v>24</v>
      </c>
    </row>
    <row r="47" spans="1:15" s="11" customFormat="1" ht="22.5">
      <c r="A47" s="150"/>
      <c r="B47" s="129"/>
      <c r="C47" s="129"/>
      <c r="D47" s="129"/>
      <c r="E47" s="145"/>
      <c r="F47" s="118">
        <v>1</v>
      </c>
      <c r="G47" s="118"/>
      <c r="H47" s="118"/>
      <c r="I47" s="118">
        <f>SUM(I46:I46)</f>
        <v>1.8</v>
      </c>
      <c r="J47" s="119">
        <f>SUM(J46:J46)</f>
        <v>2.3400000000000001E-2</v>
      </c>
      <c r="K47" s="118"/>
      <c r="L47" s="118"/>
      <c r="M47" s="118"/>
      <c r="N47" s="120"/>
      <c r="O47" s="120"/>
    </row>
    <row r="48" spans="1:15" s="101" customFormat="1" ht="21">
      <c r="A48" s="151" t="s">
        <v>289</v>
      </c>
      <c r="B48" s="90" t="s">
        <v>290</v>
      </c>
      <c r="C48" s="90" t="s">
        <v>291</v>
      </c>
      <c r="D48" s="90" t="s">
        <v>241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2">
        <v>8.8319999999999996E-3</v>
      </c>
      <c r="K48" s="90">
        <v>32</v>
      </c>
      <c r="L48" s="90">
        <v>23</v>
      </c>
      <c r="M48" s="90">
        <v>12</v>
      </c>
      <c r="N48" s="54" t="s">
        <v>292</v>
      </c>
      <c r="O48" s="90" t="s">
        <v>24</v>
      </c>
    </row>
    <row r="49" spans="1:15" s="11" customFormat="1" ht="22.5">
      <c r="A49" s="150"/>
      <c r="B49" s="129"/>
      <c r="C49" s="129"/>
      <c r="D49" s="129"/>
      <c r="E49" s="145"/>
      <c r="F49" s="118">
        <v>1</v>
      </c>
      <c r="G49" s="118"/>
      <c r="H49" s="118"/>
      <c r="I49" s="118">
        <f>SUM(I48:I48)</f>
        <v>1.1000000000000001</v>
      </c>
      <c r="J49" s="119">
        <f>SUM(J48:J48)</f>
        <v>8.8319999999999996E-3</v>
      </c>
      <c r="K49" s="118"/>
      <c r="L49" s="118"/>
      <c r="M49" s="118"/>
      <c r="N49" s="120"/>
      <c r="O49" s="120"/>
    </row>
    <row r="50" spans="1:15" s="101" customFormat="1" ht="42">
      <c r="A50" s="151" t="s">
        <v>293</v>
      </c>
      <c r="B50" s="90" t="s">
        <v>294</v>
      </c>
      <c r="C50" s="90" t="s">
        <v>295</v>
      </c>
      <c r="D50" s="90" t="s">
        <v>241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2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50"/>
      <c r="B51" s="129"/>
      <c r="C51" s="129"/>
      <c r="D51" s="129"/>
      <c r="E51" s="145"/>
      <c r="F51" s="118">
        <v>1</v>
      </c>
      <c r="G51" s="118"/>
      <c r="H51" s="118"/>
      <c r="I51" s="118">
        <f>SUM(I50:I50)</f>
        <v>1.3</v>
      </c>
      <c r="J51" s="119">
        <f>SUM(J50:J50)</f>
        <v>1.0919999999999999E-2</v>
      </c>
      <c r="K51" s="118"/>
      <c r="L51" s="118"/>
      <c r="M51" s="118"/>
      <c r="N51" s="120"/>
      <c r="O51" s="120"/>
    </row>
    <row r="52" spans="1:15" s="101" customFormat="1" ht="20.25" customHeight="1">
      <c r="A52" s="151" t="s">
        <v>296</v>
      </c>
      <c r="B52" s="201" t="s">
        <v>297</v>
      </c>
      <c r="C52" s="201" t="s">
        <v>298</v>
      </c>
      <c r="D52" s="201" t="s">
        <v>217</v>
      </c>
      <c r="E52" s="182">
        <v>45666</v>
      </c>
      <c r="F52" s="90">
        <v>1</v>
      </c>
      <c r="G52" s="201" t="s">
        <v>97</v>
      </c>
      <c r="H52" s="90"/>
      <c r="I52" s="201">
        <v>10.199999999999999</v>
      </c>
      <c r="J52" s="199">
        <v>0.10335</v>
      </c>
      <c r="K52" s="201">
        <v>53</v>
      </c>
      <c r="L52" s="201">
        <v>39</v>
      </c>
      <c r="M52" s="201">
        <v>50</v>
      </c>
      <c r="N52" s="90"/>
      <c r="O52" s="201" t="s">
        <v>299</v>
      </c>
    </row>
    <row r="53" spans="1:15" s="101" customFormat="1" ht="21">
      <c r="A53" s="151" t="s">
        <v>300</v>
      </c>
      <c r="B53" s="202"/>
      <c r="C53" s="202"/>
      <c r="D53" s="202"/>
      <c r="E53" s="184"/>
      <c r="F53" s="90">
        <v>2</v>
      </c>
      <c r="G53" s="202"/>
      <c r="H53" s="90"/>
      <c r="I53" s="202"/>
      <c r="J53" s="200"/>
      <c r="K53" s="202"/>
      <c r="L53" s="202"/>
      <c r="M53" s="202"/>
      <c r="N53" s="90"/>
      <c r="O53" s="202"/>
    </row>
    <row r="54" spans="1:15" s="11" customFormat="1" ht="22.5">
      <c r="A54" s="150"/>
      <c r="B54" s="129"/>
      <c r="C54" s="129"/>
      <c r="D54" s="129"/>
      <c r="E54" s="145"/>
      <c r="F54" s="118">
        <v>2</v>
      </c>
      <c r="G54" s="118"/>
      <c r="H54" s="118"/>
      <c r="I54" s="118">
        <f>I52</f>
        <v>10.199999999999999</v>
      </c>
      <c r="J54" s="119">
        <f>J52</f>
        <v>0.10335</v>
      </c>
      <c r="K54" s="118"/>
      <c r="L54" s="118"/>
      <c r="M54" s="118"/>
      <c r="N54" s="120"/>
      <c r="O54" s="120"/>
    </row>
    <row r="55" spans="1:15" s="101" customFormat="1" ht="21">
      <c r="A55" s="151" t="s">
        <v>301</v>
      </c>
      <c r="B55" s="170" t="s">
        <v>302</v>
      </c>
      <c r="C55" s="170" t="s">
        <v>303</v>
      </c>
      <c r="D55" s="170" t="s">
        <v>44</v>
      </c>
      <c r="E55" s="173">
        <v>45668</v>
      </c>
      <c r="F55" s="94">
        <v>1</v>
      </c>
      <c r="G55" s="176" t="s">
        <v>304</v>
      </c>
      <c r="H55" s="170">
        <v>1676</v>
      </c>
      <c r="I55" s="94">
        <v>14.7</v>
      </c>
      <c r="J55" s="109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70" t="s">
        <v>305</v>
      </c>
    </row>
    <row r="56" spans="1:15" s="101" customFormat="1" ht="21">
      <c r="A56" s="151" t="s">
        <v>306</v>
      </c>
      <c r="B56" s="172"/>
      <c r="C56" s="172"/>
      <c r="D56" s="172"/>
      <c r="E56" s="175"/>
      <c r="F56" s="94">
        <v>2</v>
      </c>
      <c r="G56" s="178"/>
      <c r="H56" s="172"/>
      <c r="I56" s="94">
        <v>16.7</v>
      </c>
      <c r="J56" s="109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72"/>
    </row>
    <row r="57" spans="1:15" s="105" customFormat="1" ht="22.5">
      <c r="A57" s="150"/>
      <c r="B57" s="129"/>
      <c r="C57" s="129"/>
      <c r="D57" s="129"/>
      <c r="E57" s="145"/>
      <c r="F57" s="102">
        <v>2</v>
      </c>
      <c r="G57" s="123"/>
      <c r="H57" s="110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51" t="s">
        <v>307</v>
      </c>
      <c r="B58" s="99" t="s">
        <v>308</v>
      </c>
      <c r="C58" s="99" t="s">
        <v>309</v>
      </c>
      <c r="D58" s="99" t="s">
        <v>310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7" t="s">
        <v>311</v>
      </c>
      <c r="O58" s="99"/>
    </row>
    <row r="59" spans="1:15" s="105" customFormat="1" ht="22.5">
      <c r="A59" s="150"/>
      <c r="B59" s="129"/>
      <c r="C59" s="129"/>
      <c r="D59" s="129"/>
      <c r="E59" s="145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4"/>
      <c r="O59" s="104"/>
    </row>
    <row r="60" spans="1:15" s="101" customFormat="1" ht="48.75" customHeight="1">
      <c r="A60" s="151" t="s">
        <v>312</v>
      </c>
      <c r="B60" s="170" t="s">
        <v>313</v>
      </c>
      <c r="C60" s="170" t="s">
        <v>314</v>
      </c>
      <c r="D60" s="170" t="s">
        <v>272</v>
      </c>
      <c r="E60" s="173">
        <v>45670</v>
      </c>
      <c r="F60" s="94">
        <v>1</v>
      </c>
      <c r="G60" s="176" t="s">
        <v>315</v>
      </c>
      <c r="H60" s="170">
        <v>145</v>
      </c>
      <c r="I60" s="94">
        <v>4.5</v>
      </c>
      <c r="J60" s="109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70" t="s">
        <v>316</v>
      </c>
    </row>
    <row r="61" spans="1:15" s="101" customFormat="1" ht="21">
      <c r="A61" s="151" t="s">
        <v>317</v>
      </c>
      <c r="B61" s="172"/>
      <c r="C61" s="172"/>
      <c r="D61" s="172"/>
      <c r="E61" s="175"/>
      <c r="F61" s="94">
        <v>2</v>
      </c>
      <c r="G61" s="178"/>
      <c r="H61" s="172"/>
      <c r="I61" s="94">
        <v>13.7</v>
      </c>
      <c r="J61" s="109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72"/>
    </row>
    <row r="62" spans="1:15" s="105" customFormat="1" ht="22.5">
      <c r="A62" s="150"/>
      <c r="B62" s="129"/>
      <c r="C62" s="129"/>
      <c r="D62" s="129"/>
      <c r="E62" s="145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51" t="s">
        <v>318</v>
      </c>
      <c r="B63" s="99" t="s">
        <v>319</v>
      </c>
      <c r="C63" s="99" t="s">
        <v>320</v>
      </c>
      <c r="D63" s="99" t="s">
        <v>321</v>
      </c>
      <c r="E63" s="91">
        <v>45671</v>
      </c>
      <c r="F63" s="99">
        <v>1</v>
      </c>
      <c r="G63" s="107" t="s">
        <v>322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50"/>
      <c r="B64" s="129"/>
      <c r="C64" s="129"/>
      <c r="D64" s="129"/>
      <c r="E64" s="145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4"/>
      <c r="O64" s="104"/>
    </row>
    <row r="65" spans="1:15" s="101" customFormat="1" ht="37.5">
      <c r="A65" s="151" t="s">
        <v>323</v>
      </c>
      <c r="B65" s="99" t="s">
        <v>324</v>
      </c>
      <c r="C65" s="99" t="s">
        <v>320</v>
      </c>
      <c r="D65" s="99" t="s">
        <v>325</v>
      </c>
      <c r="E65" s="91">
        <v>45671</v>
      </c>
      <c r="F65" s="99">
        <v>1</v>
      </c>
      <c r="G65" s="107" t="s">
        <v>326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50"/>
      <c r="B66" s="129"/>
      <c r="C66" s="129"/>
      <c r="D66" s="129"/>
      <c r="E66" s="145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4"/>
      <c r="O66" s="104"/>
    </row>
    <row r="67" spans="1:15" s="101" customFormat="1" ht="42">
      <c r="A67" s="151" t="s">
        <v>327</v>
      </c>
      <c r="B67" s="99" t="s">
        <v>328</v>
      </c>
      <c r="C67" s="99" t="s">
        <v>329</v>
      </c>
      <c r="D67" s="99" t="s">
        <v>330</v>
      </c>
      <c r="E67" s="91">
        <v>45672</v>
      </c>
      <c r="F67" s="99">
        <v>1</v>
      </c>
      <c r="G67" s="99" t="s">
        <v>331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50"/>
      <c r="B68" s="129"/>
      <c r="C68" s="129"/>
      <c r="D68" s="129"/>
      <c r="E68" s="145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4"/>
      <c r="O68" s="104"/>
    </row>
    <row r="69" spans="1:15" s="101" customFormat="1" ht="60.75">
      <c r="A69" s="151" t="s">
        <v>332</v>
      </c>
      <c r="B69" s="94" t="s">
        <v>333</v>
      </c>
      <c r="C69" s="94" t="s">
        <v>334</v>
      </c>
      <c r="D69" s="94" t="s">
        <v>335</v>
      </c>
      <c r="E69" s="98">
        <v>45672</v>
      </c>
      <c r="F69" s="94">
        <v>1</v>
      </c>
      <c r="G69" s="94" t="s">
        <v>336</v>
      </c>
      <c r="H69" s="94">
        <v>4</v>
      </c>
      <c r="I69" s="94">
        <v>1.5</v>
      </c>
      <c r="J69" s="109">
        <v>1.728E-2</v>
      </c>
      <c r="K69" s="94">
        <v>36</v>
      </c>
      <c r="L69" s="94">
        <v>32</v>
      </c>
      <c r="M69" s="94">
        <v>15</v>
      </c>
      <c r="N69" s="53" t="s">
        <v>337</v>
      </c>
      <c r="O69" s="94" t="s">
        <v>338</v>
      </c>
    </row>
    <row r="70" spans="1:15" s="105" customFormat="1" ht="22.5">
      <c r="A70" s="150"/>
      <c r="B70" s="129"/>
      <c r="C70" s="129"/>
      <c r="D70" s="129"/>
      <c r="E70" s="145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51" t="s">
        <v>339</v>
      </c>
      <c r="B71" s="94" t="s">
        <v>340</v>
      </c>
      <c r="C71" s="94" t="s">
        <v>334</v>
      </c>
      <c r="D71" s="94" t="s">
        <v>341</v>
      </c>
      <c r="E71" s="98">
        <v>45672</v>
      </c>
      <c r="F71" s="94">
        <v>1</v>
      </c>
      <c r="G71" s="94" t="s">
        <v>342</v>
      </c>
      <c r="H71" s="94">
        <v>1</v>
      </c>
      <c r="I71" s="94">
        <v>7.4</v>
      </c>
      <c r="J71" s="109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338</v>
      </c>
    </row>
    <row r="72" spans="1:15" s="105" customFormat="1" ht="22.5">
      <c r="A72" s="150"/>
      <c r="B72" s="129"/>
      <c r="C72" s="129"/>
      <c r="D72" s="129"/>
      <c r="E72" s="145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52"/>
      <c r="B73" s="125" t="s">
        <v>129</v>
      </c>
      <c r="C73" s="53" t="s">
        <v>343</v>
      </c>
      <c r="D73" s="125" t="s">
        <v>75</v>
      </c>
      <c r="E73" s="98">
        <v>45671</v>
      </c>
      <c r="F73" s="93" t="s">
        <v>131</v>
      </c>
      <c r="G73" s="126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50"/>
      <c r="B74" s="129"/>
      <c r="C74" s="129"/>
      <c r="D74" s="129"/>
      <c r="E74" s="145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51" t="s">
        <v>344</v>
      </c>
      <c r="B75" s="179" t="s">
        <v>345</v>
      </c>
      <c r="C75" s="179"/>
      <c r="D75" s="179" t="s">
        <v>346</v>
      </c>
      <c r="E75" s="182">
        <v>45673</v>
      </c>
      <c r="F75" s="99">
        <v>1</v>
      </c>
      <c r="G75" s="179" t="s">
        <v>347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51" t="s">
        <v>348</v>
      </c>
      <c r="B76" s="180"/>
      <c r="C76" s="180"/>
      <c r="D76" s="180"/>
      <c r="E76" s="183"/>
      <c r="F76" s="99">
        <v>2</v>
      </c>
      <c r="G76" s="180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51" t="s">
        <v>349</v>
      </c>
      <c r="B77" s="180"/>
      <c r="C77" s="180"/>
      <c r="D77" s="180"/>
      <c r="E77" s="183"/>
      <c r="F77" s="99">
        <v>3</v>
      </c>
      <c r="G77" s="180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51" t="s">
        <v>350</v>
      </c>
      <c r="B78" s="180"/>
      <c r="C78" s="180"/>
      <c r="D78" s="180"/>
      <c r="E78" s="183"/>
      <c r="F78" s="99">
        <v>4</v>
      </c>
      <c r="G78" s="180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51" t="s">
        <v>351</v>
      </c>
      <c r="B79" s="180"/>
      <c r="C79" s="180"/>
      <c r="D79" s="180"/>
      <c r="E79" s="183"/>
      <c r="F79" s="99">
        <v>5</v>
      </c>
      <c r="G79" s="180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51" t="s">
        <v>352</v>
      </c>
      <c r="B80" s="180"/>
      <c r="C80" s="180"/>
      <c r="D80" s="180"/>
      <c r="E80" s="183"/>
      <c r="F80" s="99">
        <v>6</v>
      </c>
      <c r="G80" s="180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51" t="s">
        <v>353</v>
      </c>
      <c r="B81" s="180"/>
      <c r="C81" s="180"/>
      <c r="D81" s="180"/>
      <c r="E81" s="183"/>
      <c r="F81" s="99">
        <v>7</v>
      </c>
      <c r="G81" s="180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51" t="s">
        <v>354</v>
      </c>
      <c r="B82" s="180"/>
      <c r="C82" s="180"/>
      <c r="D82" s="180"/>
      <c r="E82" s="183"/>
      <c r="F82" s="99">
        <v>8</v>
      </c>
      <c r="G82" s="180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51" t="s">
        <v>355</v>
      </c>
      <c r="B83" s="180"/>
      <c r="C83" s="180"/>
      <c r="D83" s="180"/>
      <c r="E83" s="183"/>
      <c r="F83" s="99">
        <v>9</v>
      </c>
      <c r="G83" s="180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51" t="s">
        <v>356</v>
      </c>
      <c r="B84" s="180"/>
      <c r="C84" s="180"/>
      <c r="D84" s="180"/>
      <c r="E84" s="183"/>
      <c r="F84" s="99">
        <v>10</v>
      </c>
      <c r="G84" s="180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51" t="s">
        <v>357</v>
      </c>
      <c r="B85" s="181"/>
      <c r="C85" s="181"/>
      <c r="D85" s="181"/>
      <c r="E85" s="184"/>
      <c r="F85" s="99">
        <v>11</v>
      </c>
      <c r="G85" s="181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50"/>
      <c r="B86" s="129"/>
      <c r="C86" s="129"/>
      <c r="D86" s="129"/>
      <c r="E86" s="145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51" t="s">
        <v>358</v>
      </c>
      <c r="B87" s="94" t="s">
        <v>359</v>
      </c>
      <c r="C87" s="94" t="s">
        <v>360</v>
      </c>
      <c r="D87" s="170" t="s">
        <v>361</v>
      </c>
      <c r="E87" s="98">
        <v>45640</v>
      </c>
      <c r="F87" s="94">
        <v>1</v>
      </c>
      <c r="G87" s="176" t="s">
        <v>362</v>
      </c>
      <c r="H87" s="170">
        <v>62</v>
      </c>
      <c r="I87" s="170">
        <v>11.7</v>
      </c>
      <c r="J87" s="222">
        <f>K87*L87*M87/1000000</f>
        <v>4.8543999999999997E-2</v>
      </c>
      <c r="K87" s="170">
        <v>32</v>
      </c>
      <c r="L87" s="170">
        <v>37</v>
      </c>
      <c r="M87" s="170">
        <v>41</v>
      </c>
      <c r="N87" s="53" t="s">
        <v>363</v>
      </c>
      <c r="O87" s="176" t="s">
        <v>364</v>
      </c>
    </row>
    <row r="88" spans="1:15" s="101" customFormat="1" ht="21">
      <c r="A88" s="151" t="s">
        <v>365</v>
      </c>
      <c r="B88" s="170" t="s">
        <v>366</v>
      </c>
      <c r="C88" s="170" t="s">
        <v>367</v>
      </c>
      <c r="D88" s="171"/>
      <c r="E88" s="173">
        <v>45673</v>
      </c>
      <c r="F88" s="94">
        <v>1</v>
      </c>
      <c r="G88" s="177"/>
      <c r="H88" s="171"/>
      <c r="I88" s="171"/>
      <c r="J88" s="223"/>
      <c r="K88" s="171"/>
      <c r="L88" s="171"/>
      <c r="M88" s="171"/>
      <c r="N88" s="176" t="s">
        <v>368</v>
      </c>
      <c r="O88" s="177"/>
    </row>
    <row r="89" spans="1:15" s="101" customFormat="1" ht="21">
      <c r="A89" s="151" t="s">
        <v>369</v>
      </c>
      <c r="B89" s="172"/>
      <c r="C89" s="172"/>
      <c r="D89" s="172"/>
      <c r="E89" s="175"/>
      <c r="F89" s="94">
        <v>2</v>
      </c>
      <c r="G89" s="178"/>
      <c r="H89" s="172"/>
      <c r="I89" s="172"/>
      <c r="J89" s="224"/>
      <c r="K89" s="172"/>
      <c r="L89" s="172"/>
      <c r="M89" s="172"/>
      <c r="N89" s="178"/>
      <c r="O89" s="178"/>
    </row>
    <row r="90" spans="1:15" s="105" customFormat="1" ht="22.5">
      <c r="A90" s="150"/>
      <c r="B90" s="129"/>
      <c r="C90" s="129"/>
      <c r="D90" s="129"/>
      <c r="E90" s="145"/>
      <c r="F90" s="102">
        <v>1</v>
      </c>
      <c r="G90" s="123"/>
      <c r="H90" s="110"/>
      <c r="I90" s="110">
        <f>SUM(I87:I89)</f>
        <v>11.7</v>
      </c>
      <c r="J90" s="127">
        <f>SUM(J87:J89)</f>
        <v>4.8543999999999997E-2</v>
      </c>
      <c r="K90" s="110"/>
      <c r="L90" s="110"/>
      <c r="M90" s="110"/>
      <c r="N90" s="128"/>
      <c r="O90" s="128"/>
    </row>
    <row r="91" spans="1:15" s="101" customFormat="1" ht="21">
      <c r="A91" s="151" t="s">
        <v>370</v>
      </c>
      <c r="B91" s="99" t="s">
        <v>371</v>
      </c>
      <c r="C91" s="99" t="s">
        <v>372</v>
      </c>
      <c r="D91" s="99" t="s">
        <v>373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50"/>
      <c r="B92" s="129"/>
      <c r="C92" s="129"/>
      <c r="D92" s="129"/>
      <c r="E92" s="145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51" t="s">
        <v>59</v>
      </c>
      <c r="B93" s="99" t="s">
        <v>139</v>
      </c>
      <c r="C93" s="99" t="s">
        <v>140</v>
      </c>
      <c r="D93" s="99" t="s">
        <v>45</v>
      </c>
      <c r="E93" s="91">
        <v>45675</v>
      </c>
      <c r="F93" s="99">
        <v>1</v>
      </c>
      <c r="G93" s="99" t="s">
        <v>141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50"/>
      <c r="B94" s="42"/>
      <c r="C94" s="42"/>
      <c r="D94" s="42"/>
      <c r="E94" s="146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51" t="s">
        <v>142</v>
      </c>
      <c r="B95" s="99" t="s">
        <v>143</v>
      </c>
      <c r="C95" s="99" t="s">
        <v>144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50"/>
      <c r="B96" s="42"/>
      <c r="C96" s="42"/>
      <c r="D96" s="42"/>
      <c r="E96" s="146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51" t="s">
        <v>145</v>
      </c>
      <c r="B97" s="99" t="s">
        <v>146</v>
      </c>
      <c r="C97" s="99" t="s">
        <v>147</v>
      </c>
      <c r="D97" s="99" t="s">
        <v>45</v>
      </c>
      <c r="E97" s="91">
        <v>45676</v>
      </c>
      <c r="F97" s="99">
        <v>1</v>
      </c>
      <c r="G97" s="107" t="s">
        <v>148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50"/>
      <c r="B98" s="42"/>
      <c r="C98" s="42"/>
      <c r="D98" s="42"/>
      <c r="E98" s="146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51" t="s">
        <v>149</v>
      </c>
      <c r="B99" s="99" t="s">
        <v>150</v>
      </c>
      <c r="C99" s="99" t="s">
        <v>151</v>
      </c>
      <c r="D99" s="99" t="s">
        <v>45</v>
      </c>
      <c r="E99" s="91">
        <v>45676</v>
      </c>
      <c r="F99" s="99">
        <v>1</v>
      </c>
      <c r="G99" s="99" t="s">
        <v>152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50"/>
      <c r="B100" s="42"/>
      <c r="C100" s="42"/>
      <c r="D100" s="42"/>
      <c r="E100" s="146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51" t="s">
        <v>153</v>
      </c>
      <c r="B101" s="99" t="s">
        <v>154</v>
      </c>
      <c r="C101" s="99" t="s">
        <v>155</v>
      </c>
      <c r="D101" s="99" t="s">
        <v>156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53"/>
      <c r="B102" s="129"/>
      <c r="C102" s="129"/>
      <c r="D102" s="129"/>
      <c r="E102" s="145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51" t="s">
        <v>157</v>
      </c>
      <c r="B103" s="94" t="s">
        <v>158</v>
      </c>
      <c r="C103" s="94" t="s">
        <v>159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9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160</v>
      </c>
    </row>
    <row r="104" spans="1:15" s="105" customFormat="1" ht="22.5">
      <c r="A104" s="150"/>
      <c r="B104" s="42"/>
      <c r="C104" s="42"/>
      <c r="D104" s="42"/>
      <c r="E104" s="146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51" t="s">
        <v>161</v>
      </c>
      <c r="B105" s="99" t="s">
        <v>162</v>
      </c>
      <c r="C105" s="99" t="s">
        <v>163</v>
      </c>
      <c r="D105" s="99" t="s">
        <v>156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50"/>
      <c r="B106" s="42"/>
      <c r="C106" s="42"/>
      <c r="D106" s="42"/>
      <c r="E106" s="146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51" t="s">
        <v>164</v>
      </c>
      <c r="B107" s="99" t="s">
        <v>165</v>
      </c>
      <c r="C107" s="99" t="s">
        <v>166</v>
      </c>
      <c r="D107" s="99" t="s">
        <v>45</v>
      </c>
      <c r="E107" s="91">
        <v>45678</v>
      </c>
      <c r="F107" s="99">
        <v>1</v>
      </c>
      <c r="G107" s="107" t="s">
        <v>167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50"/>
      <c r="B108" s="42"/>
      <c r="C108" s="42"/>
      <c r="D108" s="42"/>
      <c r="E108" s="146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51" t="s">
        <v>168</v>
      </c>
      <c r="B109" s="99" t="s">
        <v>169</v>
      </c>
      <c r="C109" s="99" t="s">
        <v>170</v>
      </c>
      <c r="D109" s="99" t="s">
        <v>45</v>
      </c>
      <c r="E109" s="91">
        <v>45678</v>
      </c>
      <c r="F109" s="99">
        <v>1</v>
      </c>
      <c r="G109" s="107" t="s">
        <v>171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50"/>
      <c r="B110" s="42"/>
      <c r="C110" s="42"/>
      <c r="D110" s="42"/>
      <c r="E110" s="146"/>
      <c r="F110" s="102">
        <v>1</v>
      </c>
      <c r="G110" s="113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172</v>
      </c>
      <c r="B111" s="179" t="s">
        <v>173</v>
      </c>
      <c r="C111" s="179" t="s">
        <v>174</v>
      </c>
      <c r="D111" s="179" t="s">
        <v>44</v>
      </c>
      <c r="E111" s="182">
        <v>45680</v>
      </c>
      <c r="F111" s="99">
        <v>1</v>
      </c>
      <c r="G111" s="185" t="s">
        <v>175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176</v>
      </c>
      <c r="B112" s="180"/>
      <c r="C112" s="180"/>
      <c r="D112" s="180"/>
      <c r="E112" s="183"/>
      <c r="F112" s="99">
        <v>2</v>
      </c>
      <c r="G112" s="180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177</v>
      </c>
      <c r="B113" s="180"/>
      <c r="C113" s="180"/>
      <c r="D113" s="180"/>
      <c r="E113" s="183"/>
      <c r="F113" s="99">
        <v>3</v>
      </c>
      <c r="G113" s="180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178</v>
      </c>
      <c r="B114" s="181"/>
      <c r="C114" s="181"/>
      <c r="D114" s="181"/>
      <c r="E114" s="184"/>
      <c r="F114" s="99">
        <v>4</v>
      </c>
      <c r="G114" s="181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6"/>
      <c r="F115" s="102">
        <v>4</v>
      </c>
      <c r="G115" s="110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452</v>
      </c>
      <c r="B116" s="99" t="s">
        <v>453</v>
      </c>
      <c r="C116" s="99" t="s">
        <v>454</v>
      </c>
      <c r="D116" s="99" t="s">
        <v>455</v>
      </c>
      <c r="E116" s="156">
        <v>45698</v>
      </c>
      <c r="F116" s="99">
        <v>1</v>
      </c>
      <c r="G116" s="99" t="s">
        <v>456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457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3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458</v>
      </c>
      <c r="B118" s="218" t="s">
        <v>459</v>
      </c>
      <c r="C118" s="99" t="s">
        <v>460</v>
      </c>
      <c r="D118" s="218" t="s">
        <v>455</v>
      </c>
      <c r="E118" s="219">
        <v>45698</v>
      </c>
      <c r="F118" s="99">
        <v>1</v>
      </c>
      <c r="G118" s="218" t="s">
        <v>456</v>
      </c>
      <c r="H118" s="218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18" t="s">
        <v>24</v>
      </c>
    </row>
    <row r="119" spans="1:15" s="56" customFormat="1" ht="21" customHeight="1">
      <c r="A119" s="99" t="s">
        <v>461</v>
      </c>
      <c r="B119" s="218"/>
      <c r="C119" s="99" t="s">
        <v>462</v>
      </c>
      <c r="D119" s="218"/>
      <c r="E119" s="219"/>
      <c r="F119" s="99">
        <v>2</v>
      </c>
      <c r="G119" s="218"/>
      <c r="H119" s="218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18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3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463</v>
      </c>
      <c r="B121" s="99" t="s">
        <v>464</v>
      </c>
      <c r="C121" s="99" t="s">
        <v>465</v>
      </c>
      <c r="D121" s="99" t="s">
        <v>466</v>
      </c>
      <c r="E121" s="156">
        <v>45698</v>
      </c>
      <c r="F121" s="99">
        <v>1</v>
      </c>
      <c r="G121" s="99" t="s">
        <v>456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3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467</v>
      </c>
      <c r="B123" s="99" t="s">
        <v>468</v>
      </c>
      <c r="C123" s="99" t="s">
        <v>469</v>
      </c>
      <c r="D123" s="99" t="s">
        <v>156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470</v>
      </c>
      <c r="B125" s="99" t="s">
        <v>471</v>
      </c>
      <c r="C125" s="99" t="s">
        <v>472</v>
      </c>
      <c r="D125" s="99" t="s">
        <v>473</v>
      </c>
      <c r="E125" s="91">
        <v>45703</v>
      </c>
      <c r="F125" s="99">
        <v>1</v>
      </c>
      <c r="G125" s="107" t="s">
        <v>474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3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475</v>
      </c>
      <c r="B127" s="99" t="s">
        <v>476</v>
      </c>
      <c r="C127" s="99" t="s">
        <v>477</v>
      </c>
      <c r="D127" s="99" t="s">
        <v>478</v>
      </c>
      <c r="E127" s="91">
        <v>45705</v>
      </c>
      <c r="F127" s="99">
        <v>1</v>
      </c>
      <c r="G127" s="99" t="s">
        <v>479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3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499</v>
      </c>
      <c r="B129" s="99" t="s">
        <v>500</v>
      </c>
      <c r="C129" s="99" t="s">
        <v>501</v>
      </c>
      <c r="D129" s="99" t="s">
        <v>217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3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502</v>
      </c>
      <c r="B131" s="179" t="s">
        <v>503</v>
      </c>
      <c r="C131" s="179" t="s">
        <v>504</v>
      </c>
      <c r="D131" s="179" t="s">
        <v>361</v>
      </c>
      <c r="E131" s="182">
        <v>45706</v>
      </c>
      <c r="F131" s="99">
        <v>1</v>
      </c>
      <c r="G131" s="179" t="s">
        <v>505</v>
      </c>
      <c r="H131" s="179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185" t="s">
        <v>506</v>
      </c>
      <c r="O131" s="99"/>
    </row>
    <row r="132" spans="1:15" s="56" customFormat="1" ht="21" customHeight="1">
      <c r="A132" s="99" t="s">
        <v>507</v>
      </c>
      <c r="B132" s="180"/>
      <c r="C132" s="180"/>
      <c r="D132" s="180"/>
      <c r="E132" s="183"/>
      <c r="F132" s="99">
        <v>2</v>
      </c>
      <c r="G132" s="180"/>
      <c r="H132" s="180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186"/>
      <c r="O132" s="99"/>
    </row>
    <row r="133" spans="1:15" s="56" customFormat="1" ht="21" customHeight="1">
      <c r="A133" s="99" t="s">
        <v>218</v>
      </c>
      <c r="B133" s="180"/>
      <c r="C133" s="180"/>
      <c r="D133" s="180"/>
      <c r="E133" s="183"/>
      <c r="F133" s="99">
        <v>3</v>
      </c>
      <c r="G133" s="180"/>
      <c r="H133" s="180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186"/>
      <c r="O133" s="99"/>
    </row>
    <row r="134" spans="1:15" s="56" customFormat="1" ht="21" customHeight="1">
      <c r="A134" s="99" t="s">
        <v>508</v>
      </c>
      <c r="B134" s="181"/>
      <c r="C134" s="181"/>
      <c r="D134" s="181"/>
      <c r="E134" s="184"/>
      <c r="F134" s="99">
        <v>4</v>
      </c>
      <c r="G134" s="181"/>
      <c r="H134" s="181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187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10"/>
      <c r="H135" s="110"/>
      <c r="I135" s="102">
        <v>40.799999999999997</v>
      </c>
      <c r="J135" s="103">
        <v>0.15190000000000001</v>
      </c>
      <c r="K135" s="102"/>
      <c r="L135" s="102"/>
      <c r="M135" s="102"/>
      <c r="N135" s="167"/>
      <c r="O135" s="104"/>
    </row>
    <row r="136" spans="1:15" s="56" customFormat="1" ht="21" customHeight="1">
      <c r="A136" s="94" t="s">
        <v>509</v>
      </c>
      <c r="B136" s="170" t="s">
        <v>510</v>
      </c>
      <c r="C136" s="170" t="s">
        <v>511</v>
      </c>
      <c r="D136" s="170" t="s">
        <v>512</v>
      </c>
      <c r="E136" s="173">
        <v>45706</v>
      </c>
      <c r="F136" s="94">
        <v>1</v>
      </c>
      <c r="G136" s="176" t="s">
        <v>513</v>
      </c>
      <c r="H136" s="170">
        <v>553</v>
      </c>
      <c r="I136" s="94">
        <v>14.2</v>
      </c>
      <c r="J136" s="109">
        <v>8.5260000000000002E-2</v>
      </c>
      <c r="K136" s="94">
        <v>58</v>
      </c>
      <c r="L136" s="94">
        <v>30</v>
      </c>
      <c r="M136" s="94">
        <v>49</v>
      </c>
      <c r="N136" s="94"/>
      <c r="O136" s="170" t="s">
        <v>160</v>
      </c>
    </row>
    <row r="137" spans="1:15" s="56" customFormat="1" ht="21" customHeight="1">
      <c r="A137" s="94" t="s">
        <v>514</v>
      </c>
      <c r="B137" s="171"/>
      <c r="C137" s="171"/>
      <c r="D137" s="171"/>
      <c r="E137" s="174"/>
      <c r="F137" s="94">
        <v>2</v>
      </c>
      <c r="G137" s="177"/>
      <c r="H137" s="171"/>
      <c r="I137" s="94">
        <v>11.9</v>
      </c>
      <c r="J137" s="109">
        <v>8.5260000000000002E-2</v>
      </c>
      <c r="K137" s="94">
        <v>58</v>
      </c>
      <c r="L137" s="94">
        <v>30</v>
      </c>
      <c r="M137" s="94">
        <v>49</v>
      </c>
      <c r="N137" s="94"/>
      <c r="O137" s="171"/>
    </row>
    <row r="138" spans="1:15" s="56" customFormat="1" ht="21" customHeight="1">
      <c r="A138" s="94" t="s">
        <v>515</v>
      </c>
      <c r="B138" s="171"/>
      <c r="C138" s="171"/>
      <c r="D138" s="171"/>
      <c r="E138" s="174"/>
      <c r="F138" s="94">
        <v>3</v>
      </c>
      <c r="G138" s="177"/>
      <c r="H138" s="171"/>
      <c r="I138" s="94">
        <v>13.8</v>
      </c>
      <c r="J138" s="109">
        <v>8.5260000000000002E-2</v>
      </c>
      <c r="K138" s="94">
        <v>58</v>
      </c>
      <c r="L138" s="94">
        <v>30</v>
      </c>
      <c r="M138" s="94">
        <v>49</v>
      </c>
      <c r="N138" s="94"/>
      <c r="O138" s="171"/>
    </row>
    <row r="139" spans="1:15" s="56" customFormat="1" ht="21" customHeight="1">
      <c r="A139" s="94" t="s">
        <v>516</v>
      </c>
      <c r="B139" s="171"/>
      <c r="C139" s="171"/>
      <c r="D139" s="171"/>
      <c r="E139" s="174"/>
      <c r="F139" s="94">
        <v>4</v>
      </c>
      <c r="G139" s="177"/>
      <c r="H139" s="171"/>
      <c r="I139" s="94">
        <v>17.600000000000001</v>
      </c>
      <c r="J139" s="109">
        <v>8.5260000000000002E-2</v>
      </c>
      <c r="K139" s="94">
        <v>58</v>
      </c>
      <c r="L139" s="94">
        <v>30</v>
      </c>
      <c r="M139" s="94">
        <v>49</v>
      </c>
      <c r="N139" s="94"/>
      <c r="O139" s="171"/>
    </row>
    <row r="140" spans="1:15" s="56" customFormat="1" ht="21" customHeight="1">
      <c r="A140" s="94" t="s">
        <v>517</v>
      </c>
      <c r="B140" s="171"/>
      <c r="C140" s="171"/>
      <c r="D140" s="171"/>
      <c r="E140" s="174"/>
      <c r="F140" s="94">
        <v>5</v>
      </c>
      <c r="G140" s="177"/>
      <c r="H140" s="171"/>
      <c r="I140" s="94">
        <v>7.8</v>
      </c>
      <c r="J140" s="109">
        <v>4.8160000000000001E-2</v>
      </c>
      <c r="K140" s="94">
        <v>35</v>
      </c>
      <c r="L140" s="94">
        <v>32</v>
      </c>
      <c r="M140" s="94">
        <v>43</v>
      </c>
      <c r="N140" s="94"/>
      <c r="O140" s="171"/>
    </row>
    <row r="141" spans="1:15" s="56" customFormat="1" ht="21" customHeight="1">
      <c r="A141" s="94" t="s">
        <v>518</v>
      </c>
      <c r="B141" s="171"/>
      <c r="C141" s="171"/>
      <c r="D141" s="171"/>
      <c r="E141" s="174"/>
      <c r="F141" s="94">
        <v>6</v>
      </c>
      <c r="G141" s="177"/>
      <c r="H141" s="171"/>
      <c r="I141" s="94">
        <v>15.5</v>
      </c>
      <c r="J141" s="109">
        <v>8.5260000000000002E-2</v>
      </c>
      <c r="K141" s="94">
        <v>58</v>
      </c>
      <c r="L141" s="94">
        <v>30</v>
      </c>
      <c r="M141" s="94">
        <v>49</v>
      </c>
      <c r="N141" s="94"/>
      <c r="O141" s="171"/>
    </row>
    <row r="142" spans="1:15" s="56" customFormat="1" ht="21" customHeight="1">
      <c r="A142" s="94" t="s">
        <v>519</v>
      </c>
      <c r="B142" s="172"/>
      <c r="C142" s="172"/>
      <c r="D142" s="172"/>
      <c r="E142" s="175"/>
      <c r="F142" s="94">
        <v>7</v>
      </c>
      <c r="G142" s="178"/>
      <c r="H142" s="172"/>
      <c r="I142" s="94">
        <v>14.6</v>
      </c>
      <c r="J142" s="109">
        <v>8.5260000000000002E-2</v>
      </c>
      <c r="K142" s="94">
        <v>58</v>
      </c>
      <c r="L142" s="94">
        <v>30</v>
      </c>
      <c r="M142" s="94">
        <v>49</v>
      </c>
      <c r="N142" s="94"/>
      <c r="O142" s="172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3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E144" s="147"/>
    </row>
    <row r="145" spans="5:5" s="56" customFormat="1" ht="21" customHeight="1">
      <c r="E145" s="147"/>
    </row>
    <row r="146" spans="5:5" s="56" customFormat="1" ht="21" customHeight="1">
      <c r="E146" s="147"/>
    </row>
    <row r="147" spans="5:5" s="56" customFormat="1" ht="21" customHeight="1">
      <c r="E147" s="147"/>
    </row>
    <row r="148" spans="5:5" s="56" customFormat="1" ht="21" customHeight="1">
      <c r="E148" s="147"/>
    </row>
    <row r="149" spans="5:5" s="56" customFormat="1" ht="21" customHeight="1">
      <c r="E149" s="147"/>
    </row>
    <row r="150" spans="5:5" s="56" customFormat="1" ht="21" customHeight="1">
      <c r="E150" s="147"/>
    </row>
    <row r="151" spans="5:5" s="56" customFormat="1" ht="21" customHeight="1">
      <c r="E151" s="147"/>
    </row>
    <row r="152" spans="5:5" s="56" customFormat="1" ht="21" customHeight="1">
      <c r="E152" s="147"/>
    </row>
    <row r="153" spans="5:5" s="56" customFormat="1" ht="21" customHeight="1">
      <c r="E153" s="147"/>
    </row>
    <row r="154" spans="5:5" s="56" customFormat="1" ht="21" customHeight="1">
      <c r="E154" s="147"/>
    </row>
    <row r="155" spans="5:5" s="56" customFormat="1" ht="21" customHeight="1">
      <c r="E155" s="147"/>
    </row>
    <row r="156" spans="5:5" s="56" customFormat="1" ht="21" customHeight="1">
      <c r="E156" s="147"/>
    </row>
    <row r="157" spans="5:5" s="56" customFormat="1" ht="21" customHeight="1">
      <c r="E157" s="147"/>
    </row>
    <row r="158" spans="5:5" s="56" customFormat="1" ht="21" customHeight="1">
      <c r="E158" s="147"/>
    </row>
    <row r="159" spans="5:5" s="56" customFormat="1" ht="21" customHeight="1">
      <c r="E159" s="147"/>
    </row>
    <row r="176" spans="1:2" ht="40.5">
      <c r="A176" s="220" t="s">
        <v>450</v>
      </c>
      <c r="B176" s="220"/>
    </row>
    <row r="178" spans="1:16" ht="84">
      <c r="A178" s="154"/>
      <c r="B178" s="81" t="s">
        <v>374</v>
      </c>
      <c r="C178" s="54" t="s">
        <v>375</v>
      </c>
      <c r="D178" s="81" t="s">
        <v>73</v>
      </c>
      <c r="E178" s="83">
        <v>45659</v>
      </c>
      <c r="F178" s="3" t="s">
        <v>376</v>
      </c>
      <c r="G178" s="81" t="s">
        <v>72</v>
      </c>
      <c r="H178" s="81"/>
      <c r="I178" s="81">
        <v>240</v>
      </c>
      <c r="J178" s="10">
        <v>1.1200000000000001</v>
      </c>
      <c r="K178" s="81">
        <v>50</v>
      </c>
      <c r="L178" s="81">
        <v>50</v>
      </c>
      <c r="M178" s="81">
        <v>32</v>
      </c>
      <c r="N178" s="82">
        <v>45672</v>
      </c>
      <c r="O178" s="82">
        <v>45700</v>
      </c>
      <c r="P178" s="81" t="s">
        <v>377</v>
      </c>
    </row>
    <row r="179" spans="1:16" ht="22.5">
      <c r="A179" s="154"/>
      <c r="B179" s="169" t="s">
        <v>12</v>
      </c>
      <c r="C179" s="169"/>
      <c r="D179" s="169"/>
      <c r="E179" s="169"/>
      <c r="F179" s="64" t="s">
        <v>378</v>
      </c>
      <c r="G179" s="52"/>
      <c r="H179" s="52"/>
      <c r="I179" s="52">
        <v>240</v>
      </c>
      <c r="J179" s="65">
        <v>1.1200000000000001</v>
      </c>
      <c r="K179" s="52"/>
      <c r="L179" s="52"/>
      <c r="M179" s="52"/>
      <c r="N179" s="67"/>
      <c r="O179" s="67"/>
      <c r="P179" s="67"/>
    </row>
    <row r="180" spans="1:16" ht="37.5">
      <c r="A180" s="154"/>
      <c r="B180" s="206" t="s">
        <v>379</v>
      </c>
      <c r="C180" s="176" t="s">
        <v>380</v>
      </c>
      <c r="D180" s="206" t="s">
        <v>381</v>
      </c>
      <c r="E180" s="207">
        <v>45659</v>
      </c>
      <c r="F180" s="62" t="s">
        <v>21</v>
      </c>
      <c r="G180" s="53" t="s">
        <v>382</v>
      </c>
      <c r="H180" s="60">
        <v>1</v>
      </c>
      <c r="I180" s="206">
        <v>255</v>
      </c>
      <c r="J180" s="63">
        <v>0.65100000000000002</v>
      </c>
      <c r="K180" s="60">
        <v>100</v>
      </c>
      <c r="L180" s="60">
        <v>105</v>
      </c>
      <c r="M180" s="60">
        <v>62</v>
      </c>
      <c r="N180" s="203">
        <v>45663</v>
      </c>
      <c r="O180" s="203">
        <v>45705</v>
      </c>
      <c r="P180" s="206" t="s">
        <v>383</v>
      </c>
    </row>
    <row r="181" spans="1:16" ht="21">
      <c r="A181" s="154"/>
      <c r="B181" s="204"/>
      <c r="C181" s="177"/>
      <c r="D181" s="204"/>
      <c r="E181" s="208"/>
      <c r="F181" s="62" t="s">
        <v>15</v>
      </c>
      <c r="G181" s="53" t="s">
        <v>384</v>
      </c>
      <c r="H181" s="60">
        <v>1</v>
      </c>
      <c r="I181" s="204"/>
      <c r="J181" s="63">
        <v>0.54978000000000005</v>
      </c>
      <c r="K181" s="60">
        <v>68</v>
      </c>
      <c r="L181" s="60">
        <v>105</v>
      </c>
      <c r="M181" s="60">
        <v>77</v>
      </c>
      <c r="N181" s="204"/>
      <c r="O181" s="204"/>
      <c r="P181" s="204"/>
    </row>
    <row r="182" spans="1:16" ht="37.5">
      <c r="A182" s="154"/>
      <c r="B182" s="204"/>
      <c r="C182" s="177"/>
      <c r="D182" s="204"/>
      <c r="E182" s="208"/>
      <c r="F182" s="62" t="s">
        <v>30</v>
      </c>
      <c r="G182" s="53" t="s">
        <v>385</v>
      </c>
      <c r="H182" s="60">
        <v>1</v>
      </c>
      <c r="I182" s="204"/>
      <c r="J182" s="63">
        <v>0.51480000000000004</v>
      </c>
      <c r="K182" s="60">
        <v>72</v>
      </c>
      <c r="L182" s="60">
        <v>110</v>
      </c>
      <c r="M182" s="60">
        <v>65</v>
      </c>
      <c r="N182" s="204"/>
      <c r="O182" s="204"/>
      <c r="P182" s="204"/>
    </row>
    <row r="183" spans="1:16" ht="56.25">
      <c r="A183" s="154"/>
      <c r="B183" s="205"/>
      <c r="C183" s="178"/>
      <c r="D183" s="205"/>
      <c r="E183" s="209"/>
      <c r="F183" s="62" t="s">
        <v>25</v>
      </c>
      <c r="G183" s="53" t="s">
        <v>386</v>
      </c>
      <c r="H183" s="60">
        <v>1</v>
      </c>
      <c r="I183" s="205"/>
      <c r="J183" s="63">
        <v>7.3800000000000004E-2</v>
      </c>
      <c r="K183" s="60">
        <v>100</v>
      </c>
      <c r="L183" s="60">
        <v>41</v>
      </c>
      <c r="M183" s="60">
        <v>18</v>
      </c>
      <c r="N183" s="205"/>
      <c r="O183" s="205"/>
      <c r="P183" s="205"/>
    </row>
    <row r="184" spans="1:16" ht="22.5">
      <c r="A184" s="154"/>
      <c r="B184" s="169" t="s">
        <v>12</v>
      </c>
      <c r="C184" s="169"/>
      <c r="D184" s="169"/>
      <c r="E184" s="169"/>
      <c r="F184" s="64" t="s">
        <v>25</v>
      </c>
      <c r="G184" s="52"/>
      <c r="H184" s="52"/>
      <c r="I184" s="52">
        <v>255</v>
      </c>
      <c r="J184" s="65">
        <v>1.7893800000000002</v>
      </c>
      <c r="K184" s="52"/>
      <c r="L184" s="52"/>
      <c r="M184" s="52"/>
      <c r="N184" s="132"/>
      <c r="O184" s="132"/>
      <c r="P184" s="55"/>
    </row>
    <row r="185" spans="1:16" ht="117">
      <c r="A185" s="154"/>
      <c r="B185" s="81" t="s">
        <v>387</v>
      </c>
      <c r="C185" s="133" t="s">
        <v>388</v>
      </c>
      <c r="D185" s="81" t="s">
        <v>73</v>
      </c>
      <c r="E185" s="83">
        <v>45659</v>
      </c>
      <c r="F185" s="3" t="s">
        <v>389</v>
      </c>
      <c r="G185" s="81" t="s">
        <v>71</v>
      </c>
      <c r="H185" s="81">
        <f>40*222</f>
        <v>8880</v>
      </c>
      <c r="I185" s="81">
        <f>4800/222*150</f>
        <v>3243.2432432432433</v>
      </c>
      <c r="J185" s="10">
        <f>K185*L185*M185/1000000*150</f>
        <v>14.363999999999999</v>
      </c>
      <c r="K185" s="81">
        <v>60</v>
      </c>
      <c r="L185" s="81">
        <v>57</v>
      </c>
      <c r="M185" s="81">
        <v>28</v>
      </c>
      <c r="N185" s="82">
        <v>45663</v>
      </c>
      <c r="O185" s="82">
        <v>45705</v>
      </c>
      <c r="P185" s="54" t="s">
        <v>390</v>
      </c>
    </row>
    <row r="186" spans="1:16" ht="22.5">
      <c r="A186" s="154"/>
      <c r="B186" s="169" t="s">
        <v>12</v>
      </c>
      <c r="C186" s="169"/>
      <c r="D186" s="169"/>
      <c r="E186" s="169"/>
      <c r="F186" s="64" t="s">
        <v>391</v>
      </c>
      <c r="G186" s="7"/>
      <c r="H186" s="52"/>
      <c r="I186" s="7">
        <f>SUM(I185:I185)</f>
        <v>3243.2432432432433</v>
      </c>
      <c r="J186" s="65">
        <f>SUM(J185:J185)</f>
        <v>14.363999999999999</v>
      </c>
      <c r="K186" s="52"/>
      <c r="L186" s="52"/>
      <c r="M186" s="52"/>
      <c r="N186" s="67"/>
      <c r="O186" s="67"/>
      <c r="P186" s="67"/>
    </row>
    <row r="187" spans="1:16" ht="117">
      <c r="A187" s="154"/>
      <c r="B187" s="81" t="s">
        <v>387</v>
      </c>
      <c r="C187" s="133" t="s">
        <v>388</v>
      </c>
      <c r="D187" s="81" t="s">
        <v>73</v>
      </c>
      <c r="E187" s="83">
        <v>45659</v>
      </c>
      <c r="F187" s="3" t="s">
        <v>392</v>
      </c>
      <c r="G187" s="81" t="s">
        <v>71</v>
      </c>
      <c r="H187" s="81">
        <f>40*222</f>
        <v>8880</v>
      </c>
      <c r="I187" s="81">
        <f>4800/222*72</f>
        <v>1556.7567567567567</v>
      </c>
      <c r="J187" s="10">
        <f>K187*L187*M187/1000000*72</f>
        <v>6.8947199999999995</v>
      </c>
      <c r="K187" s="81">
        <v>60</v>
      </c>
      <c r="L187" s="81">
        <v>57</v>
      </c>
      <c r="M187" s="81">
        <v>28</v>
      </c>
      <c r="N187" s="82">
        <v>45665</v>
      </c>
      <c r="O187" s="82">
        <v>45706</v>
      </c>
      <c r="P187" s="54" t="s">
        <v>393</v>
      </c>
    </row>
    <row r="188" spans="1:16" ht="22.5">
      <c r="A188" s="154"/>
      <c r="B188" s="169" t="s">
        <v>12</v>
      </c>
      <c r="C188" s="169"/>
      <c r="D188" s="169"/>
      <c r="E188" s="169"/>
      <c r="F188" s="64" t="s">
        <v>394</v>
      </c>
      <c r="G188" s="7"/>
      <c r="H188" s="52"/>
      <c r="I188" s="7">
        <f>SUM(I187:I187)</f>
        <v>1556.7567567567567</v>
      </c>
      <c r="J188" s="65">
        <f>SUM(J187:J187)</f>
        <v>6.8947199999999995</v>
      </c>
      <c r="K188" s="52"/>
      <c r="L188" s="52"/>
      <c r="M188" s="52"/>
      <c r="N188" s="67"/>
      <c r="O188" s="67"/>
      <c r="P188" s="67"/>
    </row>
    <row r="189" spans="1:16" ht="98.25">
      <c r="A189" s="154"/>
      <c r="B189" s="81" t="s">
        <v>387</v>
      </c>
      <c r="C189" s="133" t="s">
        <v>388</v>
      </c>
      <c r="D189" s="81" t="s">
        <v>73</v>
      </c>
      <c r="E189" s="83">
        <v>45659</v>
      </c>
      <c r="F189" s="3" t="s">
        <v>395</v>
      </c>
      <c r="G189" s="81" t="s">
        <v>71</v>
      </c>
      <c r="H189" s="81">
        <v>8880</v>
      </c>
      <c r="I189" s="81">
        <v>4800</v>
      </c>
      <c r="J189" s="10">
        <v>21.25872</v>
      </c>
      <c r="K189" s="81">
        <v>60</v>
      </c>
      <c r="L189" s="81">
        <v>57</v>
      </c>
      <c r="M189" s="81">
        <v>28</v>
      </c>
      <c r="N189" s="81" t="s">
        <v>88</v>
      </c>
      <c r="O189" s="81" t="s">
        <v>88</v>
      </c>
      <c r="P189" s="54" t="s">
        <v>396</v>
      </c>
    </row>
    <row r="190" spans="1:16" ht="22.5">
      <c r="A190" s="154"/>
      <c r="B190" s="169" t="s">
        <v>12</v>
      </c>
      <c r="C190" s="169"/>
      <c r="D190" s="169"/>
      <c r="E190" s="169"/>
      <c r="F190" s="64" t="s">
        <v>397</v>
      </c>
      <c r="G190" s="52"/>
      <c r="H190" s="52"/>
      <c r="I190" s="52">
        <v>4800</v>
      </c>
      <c r="J190" s="65">
        <v>21.25872</v>
      </c>
      <c r="K190" s="52"/>
      <c r="L190" s="52"/>
      <c r="M190" s="52"/>
      <c r="N190" s="67"/>
      <c r="O190" s="67"/>
      <c r="P190" s="67"/>
    </row>
    <row r="191" spans="1:16" ht="21">
      <c r="A191" s="154"/>
      <c r="B191" s="210" t="s">
        <v>398</v>
      </c>
      <c r="C191" s="210" t="s">
        <v>399</v>
      </c>
      <c r="D191" s="210" t="s">
        <v>400</v>
      </c>
      <c r="E191" s="191">
        <v>45660</v>
      </c>
      <c r="F191" s="3" t="s">
        <v>21</v>
      </c>
      <c r="G191" s="213" t="s">
        <v>401</v>
      </c>
      <c r="H191" s="81">
        <v>130</v>
      </c>
      <c r="I191" s="210">
        <v>7600</v>
      </c>
      <c r="J191" s="10">
        <v>2.863146</v>
      </c>
      <c r="K191" s="81">
        <v>611</v>
      </c>
      <c r="L191" s="81">
        <v>71</v>
      </c>
      <c r="M191" s="81">
        <v>66</v>
      </c>
      <c r="N191" s="216">
        <v>45665</v>
      </c>
      <c r="O191" s="216">
        <v>45706</v>
      </c>
      <c r="P191" s="210" t="s">
        <v>402</v>
      </c>
    </row>
    <row r="192" spans="1:16" ht="21">
      <c r="A192" s="154"/>
      <c r="B192" s="211"/>
      <c r="C192" s="211"/>
      <c r="D192" s="211"/>
      <c r="E192" s="192"/>
      <c r="F192" s="3" t="s">
        <v>15</v>
      </c>
      <c r="G192" s="214"/>
      <c r="H192" s="81">
        <v>120</v>
      </c>
      <c r="I192" s="211"/>
      <c r="J192" s="10">
        <v>3.167424</v>
      </c>
      <c r="K192" s="81">
        <v>611</v>
      </c>
      <c r="L192" s="81">
        <v>72</v>
      </c>
      <c r="M192" s="81">
        <v>72</v>
      </c>
      <c r="N192" s="211"/>
      <c r="O192" s="211"/>
      <c r="P192" s="211"/>
    </row>
    <row r="193" spans="1:16" ht="21">
      <c r="A193" s="154"/>
      <c r="B193" s="211"/>
      <c r="C193" s="211"/>
      <c r="D193" s="211"/>
      <c r="E193" s="192"/>
      <c r="F193" s="3" t="s">
        <v>30</v>
      </c>
      <c r="G193" s="214"/>
      <c r="H193" s="81">
        <v>130</v>
      </c>
      <c r="I193" s="211"/>
      <c r="J193" s="10">
        <v>3.383718</v>
      </c>
      <c r="K193" s="81">
        <v>611</v>
      </c>
      <c r="L193" s="81">
        <v>78</v>
      </c>
      <c r="M193" s="81">
        <v>71</v>
      </c>
      <c r="N193" s="211"/>
      <c r="O193" s="211"/>
      <c r="P193" s="211"/>
    </row>
    <row r="194" spans="1:16" ht="21">
      <c r="A194" s="154"/>
      <c r="B194" s="211"/>
      <c r="C194" s="211"/>
      <c r="D194" s="211"/>
      <c r="E194" s="192"/>
      <c r="F194" s="3" t="s">
        <v>25</v>
      </c>
      <c r="G194" s="215"/>
      <c r="H194" s="81">
        <v>220</v>
      </c>
      <c r="I194" s="211"/>
      <c r="J194" s="10">
        <v>2.5405380000000002</v>
      </c>
      <c r="K194" s="81">
        <v>611</v>
      </c>
      <c r="L194" s="81">
        <v>66</v>
      </c>
      <c r="M194" s="81">
        <v>63</v>
      </c>
      <c r="N194" s="211"/>
      <c r="O194" s="211"/>
      <c r="P194" s="211"/>
    </row>
    <row r="195" spans="1:16" ht="21">
      <c r="A195" s="154"/>
      <c r="B195" s="212"/>
      <c r="C195" s="212"/>
      <c r="D195" s="212"/>
      <c r="E195" s="193"/>
      <c r="F195" s="3" t="s">
        <v>13</v>
      </c>
      <c r="G195" s="54" t="s">
        <v>403</v>
      </c>
      <c r="H195" s="81">
        <v>1599</v>
      </c>
      <c r="I195" s="212"/>
      <c r="J195" s="10">
        <v>0.68834399999999996</v>
      </c>
      <c r="K195" s="81">
        <v>87</v>
      </c>
      <c r="L195" s="81">
        <v>86</v>
      </c>
      <c r="M195" s="81">
        <v>92</v>
      </c>
      <c r="N195" s="212"/>
      <c r="O195" s="212"/>
      <c r="P195" s="212"/>
    </row>
    <row r="196" spans="1:16" ht="22.5">
      <c r="A196" s="154"/>
      <c r="B196" s="169" t="s">
        <v>12</v>
      </c>
      <c r="C196" s="169"/>
      <c r="D196" s="169"/>
      <c r="E196" s="169"/>
      <c r="F196" s="64" t="s">
        <v>13</v>
      </c>
      <c r="G196" s="69"/>
      <c r="H196" s="52"/>
      <c r="I196" s="9">
        <v>7600</v>
      </c>
      <c r="J196" s="65">
        <v>12.64317</v>
      </c>
      <c r="K196" s="52"/>
      <c r="L196" s="52"/>
      <c r="M196" s="52"/>
      <c r="N196" s="67"/>
      <c r="O196" s="67"/>
      <c r="P196" s="67"/>
    </row>
    <row r="197" spans="1:16" ht="42">
      <c r="A197" s="154"/>
      <c r="B197" s="60" t="s">
        <v>404</v>
      </c>
      <c r="C197" s="60"/>
      <c r="D197" s="60" t="s">
        <v>405</v>
      </c>
      <c r="E197" s="108">
        <v>45660</v>
      </c>
      <c r="F197" s="62" t="s">
        <v>406</v>
      </c>
      <c r="G197" s="60" t="s">
        <v>407</v>
      </c>
      <c r="H197" s="60">
        <v>130</v>
      </c>
      <c r="I197" s="60">
        <v>149</v>
      </c>
      <c r="J197" s="63">
        <v>1.1248</v>
      </c>
      <c r="K197" s="60">
        <v>74</v>
      </c>
      <c r="L197" s="60">
        <v>38</v>
      </c>
      <c r="M197" s="60">
        <v>40</v>
      </c>
      <c r="N197" s="60" t="s">
        <v>82</v>
      </c>
      <c r="O197" s="60" t="s">
        <v>82</v>
      </c>
      <c r="P197" s="53" t="s">
        <v>408</v>
      </c>
    </row>
    <row r="198" spans="1:16" ht="22.5">
      <c r="A198" s="154"/>
      <c r="B198" s="169" t="s">
        <v>12</v>
      </c>
      <c r="C198" s="169"/>
      <c r="D198" s="169"/>
      <c r="E198" s="169"/>
      <c r="F198" s="64" t="s">
        <v>409</v>
      </c>
      <c r="G198" s="52"/>
      <c r="H198" s="52"/>
      <c r="I198" s="52">
        <v>149</v>
      </c>
      <c r="J198" s="65">
        <v>1.1248</v>
      </c>
      <c r="K198" s="52"/>
      <c r="L198" s="52"/>
      <c r="M198" s="52"/>
      <c r="N198" s="55"/>
      <c r="O198" s="55"/>
      <c r="P198" s="55"/>
    </row>
    <row r="199" spans="1:16" ht="42">
      <c r="A199" s="154"/>
      <c r="B199" s="81" t="s">
        <v>410</v>
      </c>
      <c r="C199" s="81"/>
      <c r="D199" s="81" t="s">
        <v>73</v>
      </c>
      <c r="E199" s="83">
        <v>45663</v>
      </c>
      <c r="F199" s="3" t="s">
        <v>411</v>
      </c>
      <c r="G199" s="81" t="s">
        <v>71</v>
      </c>
      <c r="H199" s="81">
        <f>40*107</f>
        <v>4280</v>
      </c>
      <c r="I199" s="81">
        <f>21*107</f>
        <v>2247</v>
      </c>
      <c r="J199" s="10">
        <f>K199*L199*M199/1000000*107</f>
        <v>11.234999999999999</v>
      </c>
      <c r="K199" s="81">
        <v>50</v>
      </c>
      <c r="L199" s="81">
        <v>50</v>
      </c>
      <c r="M199" s="81">
        <v>42</v>
      </c>
      <c r="N199" s="81" t="s">
        <v>88</v>
      </c>
      <c r="O199" s="81" t="s">
        <v>88</v>
      </c>
      <c r="P199" s="81" t="s">
        <v>24</v>
      </c>
    </row>
    <row r="200" spans="1:16" ht="22.5">
      <c r="A200" s="154"/>
      <c r="B200" s="169" t="s">
        <v>12</v>
      </c>
      <c r="C200" s="169"/>
      <c r="D200" s="169"/>
      <c r="E200" s="169"/>
      <c r="F200" s="64" t="s">
        <v>412</v>
      </c>
      <c r="G200" s="52"/>
      <c r="H200" s="52"/>
      <c r="I200" s="52">
        <f>SUM(I199:I199)</f>
        <v>2247</v>
      </c>
      <c r="J200" s="65">
        <f>SUM(J199:J199)</f>
        <v>11.234999999999999</v>
      </c>
      <c r="K200" s="52"/>
      <c r="L200" s="52"/>
      <c r="M200" s="52"/>
      <c r="N200" s="67"/>
      <c r="O200" s="67"/>
      <c r="P200" s="67"/>
    </row>
    <row r="201" spans="1:16" ht="37.5">
      <c r="B201" s="210" t="s">
        <v>413</v>
      </c>
      <c r="C201" s="210" t="s">
        <v>414</v>
      </c>
      <c r="D201" s="210" t="s">
        <v>415</v>
      </c>
      <c r="E201" s="191">
        <v>45665</v>
      </c>
      <c r="F201" s="3" t="s">
        <v>98</v>
      </c>
      <c r="G201" s="54" t="s">
        <v>416</v>
      </c>
      <c r="H201" s="81">
        <f>12*28</f>
        <v>336</v>
      </c>
      <c r="I201" s="81">
        <v>322</v>
      </c>
      <c r="J201" s="10">
        <f>K201*L201*M201/1000000*28</f>
        <v>2.1785399999999999</v>
      </c>
      <c r="K201" s="81">
        <v>57</v>
      </c>
      <c r="L201" s="81">
        <v>35</v>
      </c>
      <c r="M201" s="81">
        <v>39</v>
      </c>
      <c r="N201" s="216">
        <v>45670</v>
      </c>
      <c r="O201" s="216">
        <v>45712</v>
      </c>
      <c r="P201" s="210" t="s">
        <v>417</v>
      </c>
    </row>
    <row r="202" spans="1:16" ht="37.5">
      <c r="B202" s="211"/>
      <c r="C202" s="211"/>
      <c r="D202" s="211"/>
      <c r="E202" s="192"/>
      <c r="F202" s="3" t="s">
        <v>99</v>
      </c>
      <c r="G202" s="54" t="s">
        <v>418</v>
      </c>
      <c r="H202" s="81">
        <f>15*24</f>
        <v>360</v>
      </c>
      <c r="I202" s="81">
        <v>230</v>
      </c>
      <c r="J202" s="10">
        <f>K202*L202*M202/1000000*24</f>
        <v>1.2949439999999999</v>
      </c>
      <c r="K202" s="81">
        <v>47</v>
      </c>
      <c r="L202" s="81">
        <v>41</v>
      </c>
      <c r="M202" s="81">
        <v>28</v>
      </c>
      <c r="N202" s="211"/>
      <c r="O202" s="211"/>
      <c r="P202" s="211"/>
    </row>
    <row r="203" spans="1:16" ht="21">
      <c r="B203" s="211"/>
      <c r="C203" s="211"/>
      <c r="D203" s="211"/>
      <c r="E203" s="192"/>
      <c r="F203" s="3" t="s">
        <v>419</v>
      </c>
      <c r="G203" s="213" t="s">
        <v>420</v>
      </c>
      <c r="H203" s="81">
        <f>104*3</f>
        <v>312</v>
      </c>
      <c r="I203" s="81">
        <v>38</v>
      </c>
      <c r="J203" s="10">
        <f>K203*L203*M203/1000000*3</f>
        <v>0.139932</v>
      </c>
      <c r="K203" s="81">
        <v>52</v>
      </c>
      <c r="L203" s="81">
        <v>23</v>
      </c>
      <c r="M203" s="81">
        <v>39</v>
      </c>
      <c r="N203" s="211"/>
      <c r="O203" s="211"/>
      <c r="P203" s="211"/>
    </row>
    <row r="204" spans="1:16" ht="21">
      <c r="B204" s="211"/>
      <c r="C204" s="211"/>
      <c r="D204" s="211"/>
      <c r="E204" s="192"/>
      <c r="F204" s="3" t="s">
        <v>421</v>
      </c>
      <c r="G204" s="215"/>
      <c r="H204" s="81">
        <v>48</v>
      </c>
      <c r="I204" s="81">
        <v>6</v>
      </c>
      <c r="J204" s="10">
        <f>K204*L204*M204/1000000</f>
        <v>2.7508000000000001E-2</v>
      </c>
      <c r="K204" s="81">
        <v>52</v>
      </c>
      <c r="L204" s="81">
        <v>23</v>
      </c>
      <c r="M204" s="81">
        <v>23</v>
      </c>
      <c r="N204" s="211"/>
      <c r="O204" s="211"/>
      <c r="P204" s="211"/>
    </row>
    <row r="205" spans="1:16" ht="37.5">
      <c r="B205" s="212"/>
      <c r="C205" s="212"/>
      <c r="D205" s="212"/>
      <c r="E205" s="193"/>
      <c r="F205" s="3" t="s">
        <v>422</v>
      </c>
      <c r="G205" s="54" t="s">
        <v>423</v>
      </c>
      <c r="H205" s="81">
        <f>24/12</f>
        <v>2</v>
      </c>
      <c r="I205" s="81">
        <v>160</v>
      </c>
      <c r="J205" s="10">
        <f>K205*L205*M205/1000000*12</f>
        <v>0.92496</v>
      </c>
      <c r="K205" s="81">
        <v>41</v>
      </c>
      <c r="L205" s="81">
        <v>40</v>
      </c>
      <c r="M205" s="81">
        <v>47</v>
      </c>
      <c r="N205" s="212"/>
      <c r="O205" s="212"/>
      <c r="P205" s="212"/>
    </row>
    <row r="206" spans="1:16" ht="22.5">
      <c r="B206" s="169" t="s">
        <v>12</v>
      </c>
      <c r="C206" s="169"/>
      <c r="D206" s="169"/>
      <c r="E206" s="169"/>
      <c r="F206" s="64" t="s">
        <v>424</v>
      </c>
      <c r="G206" s="69"/>
      <c r="H206" s="52"/>
      <c r="I206" s="52">
        <f>SUM(I201:I205)</f>
        <v>756</v>
      </c>
      <c r="J206" s="65">
        <f>SUM(J201:J205)</f>
        <v>4.5658840000000005</v>
      </c>
      <c r="K206" s="52"/>
      <c r="L206" s="52"/>
      <c r="M206" s="52"/>
      <c r="N206" s="67"/>
      <c r="O206" s="67"/>
      <c r="P206" s="67"/>
    </row>
    <row r="207" spans="1:16" ht="21">
      <c r="B207" s="81" t="s">
        <v>425</v>
      </c>
      <c r="C207" s="54" t="s">
        <v>426</v>
      </c>
      <c r="D207" s="81" t="s">
        <v>427</v>
      </c>
      <c r="E207" s="83">
        <v>45666</v>
      </c>
      <c r="F207" s="3" t="s">
        <v>16</v>
      </c>
      <c r="G207" s="54" t="s">
        <v>428</v>
      </c>
      <c r="H207" s="81">
        <v>4</v>
      </c>
      <c r="I207" s="81">
        <v>65</v>
      </c>
      <c r="J207" s="10">
        <v>0.17399999999999999</v>
      </c>
      <c r="K207" s="81">
        <v>50</v>
      </c>
      <c r="L207" s="81">
        <v>29</v>
      </c>
      <c r="M207" s="81">
        <v>30</v>
      </c>
      <c r="N207" s="82">
        <v>45670</v>
      </c>
      <c r="O207" s="82">
        <v>45712</v>
      </c>
      <c r="P207" s="81" t="s">
        <v>417</v>
      </c>
    </row>
    <row r="208" spans="1:16" ht="22.5">
      <c r="B208" s="169" t="s">
        <v>12</v>
      </c>
      <c r="C208" s="169"/>
      <c r="D208" s="169"/>
      <c r="E208" s="169"/>
      <c r="F208" s="64" t="s">
        <v>25</v>
      </c>
      <c r="G208" s="69"/>
      <c r="H208" s="52"/>
      <c r="I208" s="52">
        <v>65</v>
      </c>
      <c r="J208" s="65">
        <v>0.17399999999999999</v>
      </c>
      <c r="K208" s="52"/>
      <c r="L208" s="52"/>
      <c r="M208" s="52"/>
      <c r="N208" s="67"/>
      <c r="O208" s="67"/>
      <c r="P208" s="67"/>
    </row>
    <row r="209" spans="2:16" ht="21">
      <c r="B209" s="210" t="s">
        <v>429</v>
      </c>
      <c r="C209" s="213" t="s">
        <v>430</v>
      </c>
      <c r="D209" s="210" t="s">
        <v>18</v>
      </c>
      <c r="E209" s="191">
        <v>45666</v>
      </c>
      <c r="F209" s="3" t="s">
        <v>21</v>
      </c>
      <c r="G209" s="213" t="s">
        <v>431</v>
      </c>
      <c r="H209" s="81"/>
      <c r="I209" s="210">
        <v>13</v>
      </c>
      <c r="J209" s="10">
        <v>5.6160000000000002E-2</v>
      </c>
      <c r="K209" s="81">
        <v>40</v>
      </c>
      <c r="L209" s="81">
        <v>39</v>
      </c>
      <c r="M209" s="81">
        <v>36</v>
      </c>
      <c r="N209" s="216">
        <v>45670</v>
      </c>
      <c r="O209" s="216">
        <v>45712</v>
      </c>
      <c r="P209" s="210" t="s">
        <v>432</v>
      </c>
    </row>
    <row r="210" spans="2:16" ht="21">
      <c r="B210" s="212"/>
      <c r="C210" s="215"/>
      <c r="D210" s="212"/>
      <c r="E210" s="193"/>
      <c r="F210" s="3" t="s">
        <v>15</v>
      </c>
      <c r="G210" s="212"/>
      <c r="H210" s="81"/>
      <c r="I210" s="212"/>
      <c r="J210" s="10">
        <v>2.3751000000000001E-2</v>
      </c>
      <c r="K210" s="81">
        <v>39</v>
      </c>
      <c r="L210" s="81">
        <v>21</v>
      </c>
      <c r="M210" s="81">
        <v>29</v>
      </c>
      <c r="N210" s="212"/>
      <c r="O210" s="212"/>
      <c r="P210" s="212"/>
    </row>
    <row r="211" spans="2:16" ht="22.5">
      <c r="B211" s="169" t="s">
        <v>12</v>
      </c>
      <c r="C211" s="169"/>
      <c r="D211" s="169"/>
      <c r="E211" s="169"/>
      <c r="F211" s="64" t="s">
        <v>15</v>
      </c>
      <c r="G211" s="9"/>
      <c r="H211" s="52"/>
      <c r="I211" s="9">
        <v>13</v>
      </c>
      <c r="J211" s="65">
        <v>7.991100000000001E-2</v>
      </c>
      <c r="K211" s="52"/>
      <c r="L211" s="52"/>
      <c r="M211" s="52"/>
      <c r="N211" s="67"/>
      <c r="O211" s="67"/>
      <c r="P211" s="67"/>
    </row>
    <row r="212" spans="2:16" ht="42">
      <c r="B212" s="134" t="s">
        <v>433</v>
      </c>
      <c r="C212" s="134"/>
      <c r="D212" s="134" t="s">
        <v>53</v>
      </c>
      <c r="E212" s="135">
        <v>45667</v>
      </c>
      <c r="F212" s="136" t="s">
        <v>434</v>
      </c>
      <c r="G212" s="137" t="s">
        <v>54</v>
      </c>
      <c r="H212" s="134">
        <f>2*750</f>
        <v>1500</v>
      </c>
      <c r="I212" s="134">
        <f>24*200</f>
        <v>4800</v>
      </c>
      <c r="J212" s="138">
        <f>K212*L212*M212/1000000*200</f>
        <v>8.16</v>
      </c>
      <c r="K212" s="134">
        <v>40</v>
      </c>
      <c r="L212" s="134">
        <v>34</v>
      </c>
      <c r="M212" s="134">
        <v>30</v>
      </c>
      <c r="N212" s="82">
        <v>45673</v>
      </c>
      <c r="O212" s="82">
        <v>45715</v>
      </c>
      <c r="P212" s="81" t="s">
        <v>435</v>
      </c>
    </row>
    <row r="213" spans="2:16" ht="22.5">
      <c r="B213" s="169" t="s">
        <v>12</v>
      </c>
      <c r="C213" s="169"/>
      <c r="D213" s="169"/>
      <c r="E213" s="169"/>
      <c r="F213" s="139" t="s">
        <v>436</v>
      </c>
      <c r="G213" s="140"/>
      <c r="H213" s="141"/>
      <c r="I213" s="142">
        <f>SUM(I212:I212)</f>
        <v>4800</v>
      </c>
      <c r="J213" s="143">
        <f>SUM(J212:J212)</f>
        <v>8.16</v>
      </c>
      <c r="K213" s="141"/>
      <c r="L213" s="141"/>
      <c r="M213" s="141"/>
      <c r="N213" s="67"/>
      <c r="O213" s="67"/>
      <c r="P213" s="67"/>
    </row>
    <row r="214" spans="2:16" ht="42">
      <c r="B214" s="81" t="s">
        <v>433</v>
      </c>
      <c r="C214" s="81"/>
      <c r="D214" s="81" t="s">
        <v>53</v>
      </c>
      <c r="E214" s="83">
        <v>45667</v>
      </c>
      <c r="F214" s="3" t="s">
        <v>437</v>
      </c>
      <c r="G214" s="54" t="s">
        <v>54</v>
      </c>
      <c r="H214" s="81">
        <f>2*750</f>
        <v>1500</v>
      </c>
      <c r="I214" s="81">
        <f>24*150</f>
        <v>3600</v>
      </c>
      <c r="J214" s="10">
        <f>K214*L214*M214/1000000*150</f>
        <v>6.12</v>
      </c>
      <c r="K214" s="81">
        <v>40</v>
      </c>
      <c r="L214" s="81">
        <v>34</v>
      </c>
      <c r="M214" s="81">
        <v>30</v>
      </c>
      <c r="N214" s="82">
        <v>45673</v>
      </c>
      <c r="O214" s="82">
        <v>45715</v>
      </c>
      <c r="P214" s="81" t="s">
        <v>438</v>
      </c>
    </row>
    <row r="215" spans="2:16" ht="22.5">
      <c r="B215" s="169" t="s">
        <v>12</v>
      </c>
      <c r="C215" s="169"/>
      <c r="D215" s="169"/>
      <c r="E215" s="169"/>
      <c r="F215" s="64" t="s">
        <v>391</v>
      </c>
      <c r="G215" s="69"/>
      <c r="H215" s="52"/>
      <c r="I215" s="52">
        <f>SUM(I214:I214)</f>
        <v>3600</v>
      </c>
      <c r="J215" s="65">
        <f>SUM(J214:J214)</f>
        <v>6.12</v>
      </c>
      <c r="K215" s="52"/>
      <c r="L215" s="52"/>
      <c r="M215" s="52"/>
      <c r="N215" s="67"/>
      <c r="O215" s="67"/>
      <c r="P215" s="67"/>
    </row>
    <row r="216" spans="2:16" ht="42">
      <c r="B216" s="81" t="s">
        <v>433</v>
      </c>
      <c r="C216" s="81"/>
      <c r="D216" s="81" t="s">
        <v>53</v>
      </c>
      <c r="E216" s="83">
        <v>45667</v>
      </c>
      <c r="F216" s="3" t="s">
        <v>439</v>
      </c>
      <c r="G216" s="54" t="s">
        <v>54</v>
      </c>
      <c r="H216" s="81">
        <f>2*750</f>
        <v>1500</v>
      </c>
      <c r="I216" s="81">
        <f>24*200</f>
        <v>4800</v>
      </c>
      <c r="J216" s="10">
        <f>K216*L216*M216/1000000*200</f>
        <v>8.16</v>
      </c>
      <c r="K216" s="81">
        <v>40</v>
      </c>
      <c r="L216" s="81">
        <v>34</v>
      </c>
      <c r="M216" s="81">
        <v>30</v>
      </c>
      <c r="N216" s="82">
        <v>45671</v>
      </c>
      <c r="O216" s="82">
        <v>45714</v>
      </c>
      <c r="P216" s="81" t="s">
        <v>440</v>
      </c>
    </row>
    <row r="217" spans="2:16" ht="22.5">
      <c r="B217" s="169" t="s">
        <v>12</v>
      </c>
      <c r="C217" s="169"/>
      <c r="D217" s="169"/>
      <c r="E217" s="169"/>
      <c r="F217" s="64" t="s">
        <v>436</v>
      </c>
      <c r="G217" s="69"/>
      <c r="H217" s="52"/>
      <c r="I217" s="7">
        <f>SUM(I216:I216)</f>
        <v>4800</v>
      </c>
      <c r="J217" s="65">
        <f>SUM(J216:J216)</f>
        <v>8.16</v>
      </c>
      <c r="K217" s="52"/>
      <c r="L217" s="52"/>
      <c r="M217" s="52"/>
      <c r="N217" s="67"/>
      <c r="O217" s="67"/>
      <c r="P217" s="67"/>
    </row>
    <row r="218" spans="2:16" ht="42">
      <c r="B218" s="134" t="s">
        <v>433</v>
      </c>
      <c r="C218" s="134"/>
      <c r="D218" s="134" t="s">
        <v>53</v>
      </c>
      <c r="E218" s="135">
        <v>45667</v>
      </c>
      <c r="F218" s="136" t="s">
        <v>434</v>
      </c>
      <c r="G218" s="137" t="s">
        <v>54</v>
      </c>
      <c r="H218" s="134">
        <f>2*750</f>
        <v>1500</v>
      </c>
      <c r="I218" s="134">
        <f>24*200</f>
        <v>4800</v>
      </c>
      <c r="J218" s="138">
        <f>K218*L218*M218/1000000*200</f>
        <v>8.16</v>
      </c>
      <c r="K218" s="134">
        <v>40</v>
      </c>
      <c r="L218" s="134">
        <v>34</v>
      </c>
      <c r="M218" s="134">
        <v>30</v>
      </c>
      <c r="N218" s="82">
        <v>45673</v>
      </c>
      <c r="O218" s="82">
        <v>45715</v>
      </c>
      <c r="P218" s="81" t="s">
        <v>435</v>
      </c>
    </row>
    <row r="219" spans="2:16" ht="22.5">
      <c r="B219" s="169" t="s">
        <v>12</v>
      </c>
      <c r="C219" s="169"/>
      <c r="D219" s="169"/>
      <c r="E219" s="169"/>
      <c r="F219" s="139" t="s">
        <v>436</v>
      </c>
      <c r="G219" s="140"/>
      <c r="H219" s="141"/>
      <c r="I219" s="142">
        <f>SUM(I218:I218)</f>
        <v>4800</v>
      </c>
      <c r="J219" s="143">
        <f>SUM(J218:J218)</f>
        <v>8.16</v>
      </c>
      <c r="K219" s="141"/>
      <c r="L219" s="141"/>
      <c r="M219" s="141"/>
      <c r="N219" s="67"/>
      <c r="O219" s="67"/>
      <c r="P219" s="67"/>
    </row>
    <row r="220" spans="2:16" ht="42">
      <c r="B220" s="81" t="s">
        <v>433</v>
      </c>
      <c r="C220" s="81"/>
      <c r="D220" s="81" t="s">
        <v>53</v>
      </c>
      <c r="E220" s="83">
        <v>45667</v>
      </c>
      <c r="F220" s="3" t="s">
        <v>437</v>
      </c>
      <c r="G220" s="54" t="s">
        <v>54</v>
      </c>
      <c r="H220" s="81">
        <f>2*750</f>
        <v>1500</v>
      </c>
      <c r="I220" s="81">
        <f>24*150</f>
        <v>3600</v>
      </c>
      <c r="J220" s="10">
        <f>K220*L220*M220/1000000*150</f>
        <v>6.12</v>
      </c>
      <c r="K220" s="81">
        <v>40</v>
      </c>
      <c r="L220" s="81">
        <v>34</v>
      </c>
      <c r="M220" s="81">
        <v>30</v>
      </c>
      <c r="N220" s="82">
        <v>45673</v>
      </c>
      <c r="O220" s="82">
        <v>45715</v>
      </c>
      <c r="P220" s="81" t="s">
        <v>438</v>
      </c>
    </row>
    <row r="221" spans="2:16" ht="22.5">
      <c r="B221" s="169" t="s">
        <v>12</v>
      </c>
      <c r="C221" s="169"/>
      <c r="D221" s="169"/>
      <c r="E221" s="169"/>
      <c r="F221" s="64" t="s">
        <v>391</v>
      </c>
      <c r="G221" s="69"/>
      <c r="H221" s="52"/>
      <c r="I221" s="52">
        <f>SUM(I220:I220)</f>
        <v>3600</v>
      </c>
      <c r="J221" s="65">
        <f>SUM(J220:J220)</f>
        <v>6.12</v>
      </c>
      <c r="K221" s="52"/>
      <c r="L221" s="52"/>
      <c r="M221" s="52"/>
      <c r="N221" s="67"/>
      <c r="O221" s="67"/>
      <c r="P221" s="67"/>
    </row>
    <row r="222" spans="2:16" ht="42">
      <c r="B222" s="81" t="s">
        <v>433</v>
      </c>
      <c r="C222" s="81"/>
      <c r="D222" s="81" t="s">
        <v>53</v>
      </c>
      <c r="E222" s="83">
        <v>45667</v>
      </c>
      <c r="F222" s="3" t="s">
        <v>441</v>
      </c>
      <c r="G222" s="54" t="s">
        <v>54</v>
      </c>
      <c r="H222" s="81">
        <f>2*750</f>
        <v>1500</v>
      </c>
      <c r="I222" s="81">
        <f>24*200</f>
        <v>4800</v>
      </c>
      <c r="J222" s="10">
        <f>K222*L222*M222/1000000*200</f>
        <v>8.16</v>
      </c>
      <c r="K222" s="81">
        <v>40</v>
      </c>
      <c r="L222" s="81">
        <v>34</v>
      </c>
      <c r="M222" s="81">
        <v>30</v>
      </c>
      <c r="N222" s="82">
        <v>45675</v>
      </c>
      <c r="O222" s="82"/>
      <c r="P222" s="81" t="s">
        <v>442</v>
      </c>
    </row>
    <row r="223" spans="2:16" ht="22.5">
      <c r="B223" s="169" t="s">
        <v>12</v>
      </c>
      <c r="C223" s="169"/>
      <c r="D223" s="169"/>
      <c r="E223" s="169"/>
      <c r="F223" s="64" t="s">
        <v>436</v>
      </c>
      <c r="G223" s="69"/>
      <c r="H223" s="52"/>
      <c r="I223" s="7">
        <f>SUM(I222:I222)</f>
        <v>4800</v>
      </c>
      <c r="J223" s="65">
        <f>SUM(J222:J222)</f>
        <v>8.16</v>
      </c>
      <c r="K223" s="52"/>
      <c r="L223" s="52"/>
      <c r="M223" s="52"/>
      <c r="N223" s="67"/>
      <c r="O223" s="67"/>
      <c r="P223" s="67"/>
    </row>
    <row r="224" spans="2:16" ht="21">
      <c r="B224" s="81" t="s">
        <v>433</v>
      </c>
      <c r="C224" s="81"/>
      <c r="D224" s="81" t="s">
        <v>53</v>
      </c>
      <c r="E224" s="83">
        <v>45667</v>
      </c>
      <c r="F224" s="3" t="s">
        <v>443</v>
      </c>
      <c r="G224" s="54" t="s">
        <v>54</v>
      </c>
      <c r="H224" s="81">
        <v>1500</v>
      </c>
      <c r="I224" s="81">
        <v>18000</v>
      </c>
      <c r="J224" s="10">
        <v>30.6</v>
      </c>
      <c r="K224" s="81">
        <v>40</v>
      </c>
      <c r="L224" s="81">
        <v>34</v>
      </c>
      <c r="M224" s="81">
        <v>30</v>
      </c>
      <c r="N224" s="81" t="s">
        <v>52</v>
      </c>
      <c r="O224" s="81" t="s">
        <v>52</v>
      </c>
      <c r="P224" s="81"/>
    </row>
    <row r="225" spans="2:16" ht="22.5">
      <c r="B225" s="169" t="s">
        <v>12</v>
      </c>
      <c r="C225" s="169"/>
      <c r="D225" s="169"/>
      <c r="E225" s="169"/>
      <c r="F225" s="64" t="s">
        <v>444</v>
      </c>
      <c r="G225" s="69"/>
      <c r="H225" s="52"/>
      <c r="I225" s="7">
        <v>18000</v>
      </c>
      <c r="J225" s="65">
        <v>30.6</v>
      </c>
      <c r="K225" s="52"/>
      <c r="L225" s="52"/>
      <c r="M225" s="52"/>
      <c r="N225" s="67"/>
      <c r="O225" s="67"/>
      <c r="P225" s="67"/>
    </row>
    <row r="226" spans="2:16" ht="21">
      <c r="B226" s="210" t="s">
        <v>100</v>
      </c>
      <c r="C226" s="210">
        <v>1392620920</v>
      </c>
      <c r="D226" s="210" t="s">
        <v>20</v>
      </c>
      <c r="E226" s="191">
        <v>45667</v>
      </c>
      <c r="F226" s="3" t="s">
        <v>14</v>
      </c>
      <c r="G226" s="213" t="s">
        <v>68</v>
      </c>
      <c r="H226" s="81">
        <v>8</v>
      </c>
      <c r="I226" s="210">
        <v>357</v>
      </c>
      <c r="J226" s="10">
        <v>0.15443999999999999</v>
      </c>
      <c r="K226" s="81">
        <v>110</v>
      </c>
      <c r="L226" s="81">
        <v>27</v>
      </c>
      <c r="M226" s="81">
        <v>26</v>
      </c>
      <c r="N226" s="216">
        <v>45670</v>
      </c>
      <c r="O226" s="216">
        <v>45699</v>
      </c>
      <c r="P226" s="210" t="s">
        <v>137</v>
      </c>
    </row>
    <row r="227" spans="2:16" ht="21">
      <c r="B227" s="211"/>
      <c r="C227" s="211"/>
      <c r="D227" s="211"/>
      <c r="E227" s="192"/>
      <c r="F227" s="3" t="s">
        <v>30</v>
      </c>
      <c r="G227" s="214"/>
      <c r="H227" s="81">
        <v>2</v>
      </c>
      <c r="I227" s="211"/>
      <c r="J227" s="10">
        <v>7.7219999999999997E-2</v>
      </c>
      <c r="K227" s="81">
        <v>110</v>
      </c>
      <c r="L227" s="81">
        <v>27</v>
      </c>
      <c r="M227" s="81">
        <v>26</v>
      </c>
      <c r="N227" s="211"/>
      <c r="O227" s="211"/>
      <c r="P227" s="211"/>
    </row>
    <row r="228" spans="2:16" ht="21">
      <c r="B228" s="211"/>
      <c r="C228" s="211"/>
      <c r="D228" s="211"/>
      <c r="E228" s="192"/>
      <c r="F228" s="3" t="s">
        <v>25</v>
      </c>
      <c r="G228" s="215"/>
      <c r="H228" s="81">
        <v>4</v>
      </c>
      <c r="I228" s="211"/>
      <c r="J228" s="10">
        <v>0.12675</v>
      </c>
      <c r="K228" s="81">
        <v>130</v>
      </c>
      <c r="L228" s="81">
        <v>39</v>
      </c>
      <c r="M228" s="81">
        <v>25</v>
      </c>
      <c r="N228" s="211"/>
      <c r="O228" s="211"/>
      <c r="P228" s="211"/>
    </row>
    <row r="229" spans="2:16" ht="21">
      <c r="B229" s="211"/>
      <c r="C229" s="211"/>
      <c r="D229" s="211"/>
      <c r="E229" s="192"/>
      <c r="F229" s="3" t="s">
        <v>61</v>
      </c>
      <c r="G229" s="213" t="s">
        <v>58</v>
      </c>
      <c r="H229" s="81">
        <v>20</v>
      </c>
      <c r="I229" s="211"/>
      <c r="J229" s="10">
        <v>0.31099199999999999</v>
      </c>
      <c r="K229" s="81">
        <v>93</v>
      </c>
      <c r="L229" s="81">
        <v>44</v>
      </c>
      <c r="M229" s="81">
        <v>38</v>
      </c>
      <c r="N229" s="211"/>
      <c r="O229" s="211"/>
      <c r="P229" s="211"/>
    </row>
    <row r="230" spans="2:16" ht="21">
      <c r="B230" s="211"/>
      <c r="C230" s="211"/>
      <c r="D230" s="211"/>
      <c r="E230" s="192"/>
      <c r="F230" s="3" t="s">
        <v>31</v>
      </c>
      <c r="G230" s="214"/>
      <c r="H230" s="81">
        <v>10</v>
      </c>
      <c r="I230" s="211"/>
      <c r="J230" s="10">
        <v>0.13718</v>
      </c>
      <c r="K230" s="81">
        <v>95</v>
      </c>
      <c r="L230" s="81">
        <v>38</v>
      </c>
      <c r="M230" s="81">
        <v>38</v>
      </c>
      <c r="N230" s="211"/>
      <c r="O230" s="211"/>
      <c r="P230" s="211"/>
    </row>
    <row r="231" spans="2:16" ht="21">
      <c r="B231" s="211"/>
      <c r="C231" s="211"/>
      <c r="D231" s="211"/>
      <c r="E231" s="192"/>
      <c r="F231" s="3" t="s">
        <v>26</v>
      </c>
      <c r="G231" s="214"/>
      <c r="H231" s="81">
        <v>10</v>
      </c>
      <c r="I231" s="211"/>
      <c r="J231" s="10">
        <v>0.13718</v>
      </c>
      <c r="K231" s="81">
        <v>95</v>
      </c>
      <c r="L231" s="81">
        <v>38</v>
      </c>
      <c r="M231" s="81">
        <v>38</v>
      </c>
      <c r="N231" s="211"/>
      <c r="O231" s="211"/>
      <c r="P231" s="211"/>
    </row>
    <row r="232" spans="2:16" ht="21">
      <c r="B232" s="211"/>
      <c r="C232" s="211"/>
      <c r="D232" s="211"/>
      <c r="E232" s="192"/>
      <c r="F232" s="3" t="s">
        <v>22</v>
      </c>
      <c r="G232" s="214"/>
      <c r="H232" s="81">
        <v>20</v>
      </c>
      <c r="I232" s="211"/>
      <c r="J232" s="10">
        <v>0.13718</v>
      </c>
      <c r="K232" s="81">
        <v>95</v>
      </c>
      <c r="L232" s="81">
        <v>38</v>
      </c>
      <c r="M232" s="81">
        <v>38</v>
      </c>
      <c r="N232" s="211"/>
      <c r="O232" s="211"/>
      <c r="P232" s="211"/>
    </row>
    <row r="233" spans="2:16" ht="21">
      <c r="B233" s="211"/>
      <c r="C233" s="211"/>
      <c r="D233" s="211"/>
      <c r="E233" s="192"/>
      <c r="F233" s="3" t="s">
        <v>101</v>
      </c>
      <c r="G233" s="214"/>
      <c r="H233" s="81">
        <v>50</v>
      </c>
      <c r="I233" s="211"/>
      <c r="J233" s="10">
        <v>0.68589999999999995</v>
      </c>
      <c r="K233" s="81">
        <v>95</v>
      </c>
      <c r="L233" s="81">
        <v>38</v>
      </c>
      <c r="M233" s="81">
        <v>38</v>
      </c>
      <c r="N233" s="211"/>
      <c r="O233" s="211"/>
      <c r="P233" s="211"/>
    </row>
    <row r="234" spans="2:16" ht="21">
      <c r="B234" s="211"/>
      <c r="C234" s="211"/>
      <c r="D234" s="211"/>
      <c r="E234" s="192"/>
      <c r="F234" s="3" t="s">
        <v>27</v>
      </c>
      <c r="G234" s="215"/>
      <c r="H234" s="81">
        <v>10</v>
      </c>
      <c r="I234" s="211"/>
      <c r="J234" s="10">
        <v>6.93E-2</v>
      </c>
      <c r="K234" s="81">
        <v>50</v>
      </c>
      <c r="L234" s="81">
        <v>42</v>
      </c>
      <c r="M234" s="81">
        <v>33</v>
      </c>
      <c r="N234" s="211"/>
      <c r="O234" s="211"/>
      <c r="P234" s="211"/>
    </row>
    <row r="235" spans="2:16" ht="21">
      <c r="B235" s="211"/>
      <c r="C235" s="211"/>
      <c r="D235" s="211"/>
      <c r="E235" s="192"/>
      <c r="F235" s="3" t="s">
        <v>28</v>
      </c>
      <c r="G235" s="81" t="s">
        <v>102</v>
      </c>
      <c r="H235" s="81">
        <v>85</v>
      </c>
      <c r="I235" s="211"/>
      <c r="J235" s="10">
        <v>3.0096000000000001E-2</v>
      </c>
      <c r="K235" s="81">
        <v>38</v>
      </c>
      <c r="L235" s="81">
        <v>33</v>
      </c>
      <c r="M235" s="81">
        <v>24</v>
      </c>
      <c r="N235" s="211"/>
      <c r="O235" s="211"/>
      <c r="P235" s="211"/>
    </row>
    <row r="236" spans="2:16" ht="21">
      <c r="B236" s="211"/>
      <c r="C236" s="211"/>
      <c r="D236" s="211"/>
      <c r="E236" s="192"/>
      <c r="F236" s="3" t="s">
        <v>29</v>
      </c>
      <c r="G236" s="54" t="s">
        <v>69</v>
      </c>
      <c r="H236" s="81">
        <v>50</v>
      </c>
      <c r="I236" s="211"/>
      <c r="J236" s="10">
        <v>5.3921999999999998E-2</v>
      </c>
      <c r="K236" s="81">
        <v>43</v>
      </c>
      <c r="L236" s="81">
        <v>38</v>
      </c>
      <c r="M236" s="81">
        <v>33</v>
      </c>
      <c r="N236" s="211"/>
      <c r="O236" s="211"/>
      <c r="P236" s="211"/>
    </row>
    <row r="237" spans="2:16" ht="21">
      <c r="B237" s="211"/>
      <c r="C237" s="211"/>
      <c r="D237" s="211"/>
      <c r="E237" s="192"/>
      <c r="F237" s="3" t="s">
        <v>57</v>
      </c>
      <c r="G237" s="54" t="s">
        <v>103</v>
      </c>
      <c r="H237" s="81">
        <v>14</v>
      </c>
      <c r="I237" s="211"/>
      <c r="J237" s="10">
        <v>0.16819999999999999</v>
      </c>
      <c r="K237" s="81">
        <v>145</v>
      </c>
      <c r="L237" s="81">
        <v>58</v>
      </c>
      <c r="M237" s="81">
        <v>20</v>
      </c>
      <c r="N237" s="211"/>
      <c r="O237" s="211"/>
      <c r="P237" s="211"/>
    </row>
    <row r="238" spans="2:16" ht="37.5">
      <c r="B238" s="212"/>
      <c r="C238" s="212"/>
      <c r="D238" s="212"/>
      <c r="E238" s="193"/>
      <c r="F238" s="3" t="s">
        <v>87</v>
      </c>
      <c r="G238" s="54" t="s">
        <v>58</v>
      </c>
      <c r="H238" s="81">
        <v>10</v>
      </c>
      <c r="I238" s="212"/>
      <c r="J238" s="10">
        <v>0.35963200000000001</v>
      </c>
      <c r="K238" s="81">
        <v>91</v>
      </c>
      <c r="L238" s="81">
        <v>52</v>
      </c>
      <c r="M238" s="81">
        <v>38</v>
      </c>
      <c r="N238" s="212"/>
      <c r="O238" s="212"/>
      <c r="P238" s="212"/>
    </row>
    <row r="239" spans="2:16" ht="22.5">
      <c r="B239" s="169" t="s">
        <v>12</v>
      </c>
      <c r="C239" s="169"/>
      <c r="D239" s="169"/>
      <c r="E239" s="169"/>
      <c r="F239" s="64" t="s">
        <v>19</v>
      </c>
      <c r="G239" s="69"/>
      <c r="H239" s="52"/>
      <c r="I239" s="9">
        <v>357</v>
      </c>
      <c r="J239" s="65">
        <v>2.4479919999999997</v>
      </c>
      <c r="K239" s="52"/>
      <c r="L239" s="52"/>
      <c r="M239" s="52"/>
      <c r="N239" s="67"/>
      <c r="O239" s="67"/>
      <c r="P239" s="67"/>
    </row>
    <row r="240" spans="2:16" ht="42">
      <c r="B240" s="81" t="s">
        <v>104</v>
      </c>
      <c r="C240" s="133" t="s">
        <v>105</v>
      </c>
      <c r="D240" s="81" t="s">
        <v>18</v>
      </c>
      <c r="E240" s="83">
        <v>45667</v>
      </c>
      <c r="F240" s="3" t="s">
        <v>16</v>
      </c>
      <c r="G240" s="54" t="s">
        <v>70</v>
      </c>
      <c r="H240" s="81"/>
      <c r="I240" s="81">
        <v>88</v>
      </c>
      <c r="J240" s="10">
        <v>0.107184</v>
      </c>
      <c r="K240" s="81">
        <v>44</v>
      </c>
      <c r="L240" s="81">
        <v>29</v>
      </c>
      <c r="M240" s="81">
        <v>21</v>
      </c>
      <c r="N240" s="82">
        <v>45670</v>
      </c>
      <c r="O240" s="82">
        <v>45699</v>
      </c>
      <c r="P240" s="81" t="s">
        <v>137</v>
      </c>
    </row>
    <row r="241" spans="2:16" ht="22.5">
      <c r="B241" s="169" t="s">
        <v>12</v>
      </c>
      <c r="C241" s="169"/>
      <c r="D241" s="169"/>
      <c r="E241" s="169"/>
      <c r="F241" s="64" t="s">
        <v>25</v>
      </c>
      <c r="G241" s="52"/>
      <c r="H241" s="52"/>
      <c r="I241" s="52">
        <v>88</v>
      </c>
      <c r="J241" s="65">
        <v>0.107184</v>
      </c>
      <c r="K241" s="52"/>
      <c r="L241" s="52"/>
      <c r="M241" s="52"/>
      <c r="N241" s="67" t="s">
        <v>213</v>
      </c>
      <c r="O241" s="67"/>
      <c r="P241" s="67"/>
    </row>
    <row r="242" spans="2:16" ht="37.5">
      <c r="B242" s="81" t="s">
        <v>106</v>
      </c>
      <c r="C242" s="133" t="s">
        <v>107</v>
      </c>
      <c r="D242" s="81" t="s">
        <v>18</v>
      </c>
      <c r="E242" s="83">
        <v>45667</v>
      </c>
      <c r="F242" s="3" t="s">
        <v>16</v>
      </c>
      <c r="G242" s="54" t="s">
        <v>70</v>
      </c>
      <c r="H242" s="81">
        <v>1000</v>
      </c>
      <c r="I242" s="81">
        <v>52</v>
      </c>
      <c r="J242" s="10">
        <v>0.12474</v>
      </c>
      <c r="K242" s="81">
        <v>45</v>
      </c>
      <c r="L242" s="81">
        <v>33</v>
      </c>
      <c r="M242" s="81">
        <v>21</v>
      </c>
      <c r="N242" s="82">
        <v>45670</v>
      </c>
      <c r="O242" s="82">
        <v>45699</v>
      </c>
      <c r="P242" s="81" t="s">
        <v>137</v>
      </c>
    </row>
    <row r="243" spans="2:16" ht="22.5">
      <c r="B243" s="169" t="s">
        <v>12</v>
      </c>
      <c r="C243" s="169"/>
      <c r="D243" s="169"/>
      <c r="E243" s="169"/>
      <c r="F243" s="64" t="s">
        <v>25</v>
      </c>
      <c r="G243" s="52"/>
      <c r="H243" s="52"/>
      <c r="I243" s="52">
        <v>52</v>
      </c>
      <c r="J243" s="65">
        <v>0.12474</v>
      </c>
      <c r="K243" s="52"/>
      <c r="L243" s="52"/>
      <c r="M243" s="52"/>
      <c r="N243" s="67"/>
      <c r="O243" s="67"/>
      <c r="P243" s="67"/>
    </row>
    <row r="244" spans="2:16" ht="21">
      <c r="B244" s="206" t="s">
        <v>108</v>
      </c>
      <c r="C244" s="176" t="s">
        <v>445</v>
      </c>
      <c r="D244" s="206" t="s">
        <v>109</v>
      </c>
      <c r="E244" s="207">
        <v>45668</v>
      </c>
      <c r="F244" s="62" t="s">
        <v>110</v>
      </c>
      <c r="G244" s="176" t="s">
        <v>111</v>
      </c>
      <c r="H244" s="60">
        <v>385</v>
      </c>
      <c r="I244" s="206">
        <v>1451</v>
      </c>
      <c r="J244" s="63">
        <v>3.5475000000000003</v>
      </c>
      <c r="K244" s="60">
        <v>86</v>
      </c>
      <c r="L244" s="60">
        <v>25</v>
      </c>
      <c r="M244" s="60">
        <v>30</v>
      </c>
      <c r="N244" s="203">
        <v>45671</v>
      </c>
      <c r="O244" s="203">
        <v>45714</v>
      </c>
      <c r="P244" s="206" t="s">
        <v>446</v>
      </c>
    </row>
    <row r="245" spans="2:16" ht="21">
      <c r="B245" s="204"/>
      <c r="C245" s="177"/>
      <c r="D245" s="204"/>
      <c r="E245" s="208"/>
      <c r="F245" s="62" t="s">
        <v>112</v>
      </c>
      <c r="G245" s="178"/>
      <c r="H245" s="60">
        <v>36</v>
      </c>
      <c r="I245" s="204"/>
      <c r="J245" s="63">
        <v>0.29759999999999998</v>
      </c>
      <c r="K245" s="60">
        <v>62</v>
      </c>
      <c r="L245" s="60">
        <v>40</v>
      </c>
      <c r="M245" s="60">
        <v>20</v>
      </c>
      <c r="N245" s="204"/>
      <c r="O245" s="204"/>
      <c r="P245" s="204"/>
    </row>
    <row r="246" spans="2:16" ht="21">
      <c r="B246" s="204"/>
      <c r="C246" s="177"/>
      <c r="D246" s="204"/>
      <c r="E246" s="208"/>
      <c r="F246" s="62" t="s">
        <v>113</v>
      </c>
      <c r="G246" s="53" t="s">
        <v>114</v>
      </c>
      <c r="H246" s="60">
        <v>26</v>
      </c>
      <c r="I246" s="204"/>
      <c r="J246" s="63">
        <v>9.2663999999999996E-2</v>
      </c>
      <c r="K246" s="60">
        <v>54</v>
      </c>
      <c r="L246" s="60">
        <v>52</v>
      </c>
      <c r="M246" s="60">
        <v>33</v>
      </c>
      <c r="N246" s="204"/>
      <c r="O246" s="204"/>
      <c r="P246" s="204"/>
    </row>
    <row r="247" spans="2:16" ht="21">
      <c r="B247" s="204"/>
      <c r="C247" s="177"/>
      <c r="D247" s="204"/>
      <c r="E247" s="208"/>
      <c r="F247" s="62" t="s">
        <v>115</v>
      </c>
      <c r="G247" s="53" t="s">
        <v>116</v>
      </c>
      <c r="H247" s="60">
        <v>121</v>
      </c>
      <c r="I247" s="204"/>
      <c r="J247" s="63">
        <v>3.456E-2</v>
      </c>
      <c r="K247" s="60">
        <v>30</v>
      </c>
      <c r="L247" s="60">
        <v>48</v>
      </c>
      <c r="M247" s="60">
        <v>24</v>
      </c>
      <c r="N247" s="204"/>
      <c r="O247" s="204"/>
      <c r="P247" s="204"/>
    </row>
    <row r="248" spans="2:16" ht="37.5">
      <c r="B248" s="204"/>
      <c r="C248" s="177"/>
      <c r="D248" s="204"/>
      <c r="E248" s="208"/>
      <c r="F248" s="62" t="s">
        <v>117</v>
      </c>
      <c r="G248" s="53" t="s">
        <v>111</v>
      </c>
      <c r="H248" s="60">
        <v>24</v>
      </c>
      <c r="I248" s="204"/>
      <c r="J248" s="63">
        <v>7.4880000000000002E-2</v>
      </c>
      <c r="K248" s="60">
        <v>32</v>
      </c>
      <c r="L248" s="60">
        <v>39</v>
      </c>
      <c r="M248" s="60">
        <v>15</v>
      </c>
      <c r="N248" s="204"/>
      <c r="O248" s="204"/>
      <c r="P248" s="204"/>
    </row>
    <row r="249" spans="2:16" ht="21">
      <c r="B249" s="205"/>
      <c r="C249" s="178"/>
      <c r="D249" s="205"/>
      <c r="E249" s="209"/>
      <c r="F249" s="62" t="s">
        <v>118</v>
      </c>
      <c r="G249" s="53" t="s">
        <v>114</v>
      </c>
      <c r="H249" s="60">
        <v>150</v>
      </c>
      <c r="I249" s="205"/>
      <c r="J249" s="63">
        <v>1.512</v>
      </c>
      <c r="K249" s="60">
        <v>56</v>
      </c>
      <c r="L249" s="60">
        <v>36</v>
      </c>
      <c r="M249" s="60">
        <v>30</v>
      </c>
      <c r="N249" s="205"/>
      <c r="O249" s="205"/>
      <c r="P249" s="205"/>
    </row>
    <row r="250" spans="2:16" ht="22.5">
      <c r="B250" s="169" t="s">
        <v>12</v>
      </c>
      <c r="C250" s="169"/>
      <c r="D250" s="169"/>
      <c r="E250" s="169"/>
      <c r="F250" s="64" t="s">
        <v>119</v>
      </c>
      <c r="G250" s="52"/>
      <c r="H250" s="52"/>
      <c r="I250" s="9">
        <v>1451</v>
      </c>
      <c r="J250" s="65">
        <v>5.5592040000000011</v>
      </c>
      <c r="K250" s="52"/>
      <c r="L250" s="52"/>
      <c r="M250" s="52"/>
      <c r="N250" s="132"/>
      <c r="O250" s="132"/>
      <c r="P250" s="55"/>
    </row>
    <row r="251" spans="2:16" ht="21">
      <c r="B251" s="206" t="s">
        <v>120</v>
      </c>
      <c r="C251" s="176" t="s">
        <v>447</v>
      </c>
      <c r="D251" s="206" t="s">
        <v>62</v>
      </c>
      <c r="E251" s="207">
        <v>45668</v>
      </c>
      <c r="F251" s="62" t="s">
        <v>60</v>
      </c>
      <c r="G251" s="176" t="s">
        <v>77</v>
      </c>
      <c r="H251" s="60">
        <v>300</v>
      </c>
      <c r="I251" s="206">
        <v>680</v>
      </c>
      <c r="J251" s="63">
        <v>0.23760000000000003</v>
      </c>
      <c r="K251" s="60">
        <v>50</v>
      </c>
      <c r="L251" s="60">
        <v>33</v>
      </c>
      <c r="M251" s="60">
        <v>24</v>
      </c>
      <c r="N251" s="203">
        <v>45671</v>
      </c>
      <c r="O251" s="203">
        <v>45714</v>
      </c>
      <c r="P251" s="206" t="s">
        <v>138</v>
      </c>
    </row>
    <row r="252" spans="2:16" ht="21">
      <c r="B252" s="204"/>
      <c r="C252" s="177"/>
      <c r="D252" s="204"/>
      <c r="E252" s="208"/>
      <c r="F252" s="62" t="s">
        <v>65</v>
      </c>
      <c r="G252" s="204"/>
      <c r="H252" s="60">
        <v>80</v>
      </c>
      <c r="I252" s="204"/>
      <c r="J252" s="63">
        <v>0.189</v>
      </c>
      <c r="K252" s="60">
        <v>70</v>
      </c>
      <c r="L252" s="60">
        <v>45</v>
      </c>
      <c r="M252" s="60">
        <v>30</v>
      </c>
      <c r="N252" s="204"/>
      <c r="O252" s="204"/>
      <c r="P252" s="204"/>
    </row>
    <row r="253" spans="2:16" ht="21">
      <c r="B253" s="205"/>
      <c r="C253" s="178"/>
      <c r="D253" s="205"/>
      <c r="E253" s="209"/>
      <c r="F253" s="62" t="s">
        <v>121</v>
      </c>
      <c r="G253" s="205"/>
      <c r="H253" s="60">
        <v>5100</v>
      </c>
      <c r="I253" s="205"/>
      <c r="J253" s="63">
        <v>2.7820800000000001</v>
      </c>
      <c r="K253" s="60">
        <v>46</v>
      </c>
      <c r="L253" s="60">
        <v>40</v>
      </c>
      <c r="M253" s="60">
        <v>28</v>
      </c>
      <c r="N253" s="205"/>
      <c r="O253" s="205"/>
      <c r="P253" s="205"/>
    </row>
    <row r="254" spans="2:16" ht="22.5">
      <c r="B254" s="169" t="s">
        <v>12</v>
      </c>
      <c r="C254" s="169"/>
      <c r="D254" s="169"/>
      <c r="E254" s="169"/>
      <c r="F254" s="64" t="s">
        <v>113</v>
      </c>
      <c r="G254" s="52"/>
      <c r="H254" s="52"/>
      <c r="I254" s="52">
        <v>680</v>
      </c>
      <c r="J254" s="65">
        <v>3.2086800000000002</v>
      </c>
      <c r="K254" s="52"/>
      <c r="L254" s="52"/>
      <c r="M254" s="52"/>
      <c r="N254" s="55"/>
      <c r="O254" s="55"/>
      <c r="P254" s="55"/>
    </row>
    <row r="255" spans="2:16" ht="42">
      <c r="B255" s="81" t="s">
        <v>122</v>
      </c>
      <c r="C255" s="81" t="s">
        <v>123</v>
      </c>
      <c r="D255" s="81" t="s">
        <v>18</v>
      </c>
      <c r="E255" s="83">
        <v>45668</v>
      </c>
      <c r="F255" s="3" t="s">
        <v>55</v>
      </c>
      <c r="G255" s="54" t="s">
        <v>124</v>
      </c>
      <c r="H255" s="81"/>
      <c r="I255" s="81">
        <v>162</v>
      </c>
      <c r="J255" s="10">
        <v>0.26928000000000002</v>
      </c>
      <c r="K255" s="81">
        <v>51</v>
      </c>
      <c r="L255" s="81">
        <v>22</v>
      </c>
      <c r="M255" s="81">
        <v>20</v>
      </c>
      <c r="N255" s="82">
        <v>45671</v>
      </c>
      <c r="O255" s="82">
        <v>45714</v>
      </c>
      <c r="P255" s="81" t="s">
        <v>138</v>
      </c>
    </row>
    <row r="256" spans="2:16" ht="22.5">
      <c r="B256" s="169" t="s">
        <v>12</v>
      </c>
      <c r="C256" s="169"/>
      <c r="D256" s="169"/>
      <c r="E256" s="169"/>
      <c r="F256" s="64" t="s">
        <v>23</v>
      </c>
      <c r="G256" s="8"/>
      <c r="H256" s="52"/>
      <c r="I256" s="7">
        <v>162</v>
      </c>
      <c r="J256" s="65">
        <v>0.26928000000000002</v>
      </c>
      <c r="K256" s="52"/>
      <c r="L256" s="52"/>
      <c r="M256" s="52"/>
      <c r="N256" s="67"/>
      <c r="O256" s="67"/>
      <c r="P256" s="67"/>
    </row>
    <row r="257" spans="2:16" ht="21">
      <c r="B257" s="81" t="s">
        <v>125</v>
      </c>
      <c r="C257" s="133" t="s">
        <v>126</v>
      </c>
      <c r="D257" s="81" t="s">
        <v>18</v>
      </c>
      <c r="E257" s="83">
        <v>45668</v>
      </c>
      <c r="F257" s="3" t="s">
        <v>21</v>
      </c>
      <c r="G257" s="54" t="s">
        <v>448</v>
      </c>
      <c r="H257" s="81"/>
      <c r="I257" s="81">
        <v>19</v>
      </c>
      <c r="J257" s="10">
        <v>2.8559999999999999E-2</v>
      </c>
      <c r="K257" s="81">
        <v>35</v>
      </c>
      <c r="L257" s="81">
        <v>24</v>
      </c>
      <c r="M257" s="81">
        <v>34</v>
      </c>
      <c r="N257" s="81"/>
      <c r="O257" s="81"/>
      <c r="P257" s="81"/>
    </row>
    <row r="258" spans="2:16" ht="22.5">
      <c r="B258" s="169" t="s">
        <v>12</v>
      </c>
      <c r="C258" s="169"/>
      <c r="D258" s="169"/>
      <c r="E258" s="169"/>
      <c r="F258" s="64" t="s">
        <v>21</v>
      </c>
      <c r="G258" s="52"/>
      <c r="H258" s="52"/>
      <c r="I258" s="52">
        <v>19</v>
      </c>
      <c r="J258" s="65">
        <v>2.8559999999999999E-2</v>
      </c>
      <c r="K258" s="52"/>
      <c r="L258" s="52"/>
      <c r="M258" s="52"/>
      <c r="N258" s="67"/>
      <c r="O258" s="67"/>
      <c r="P258" s="67"/>
    </row>
    <row r="259" spans="2:16" ht="21">
      <c r="B259" s="60" t="s">
        <v>127</v>
      </c>
      <c r="C259" s="114" t="s">
        <v>128</v>
      </c>
      <c r="D259" s="60" t="s">
        <v>74</v>
      </c>
      <c r="E259" s="108">
        <v>45670</v>
      </c>
      <c r="F259" s="62" t="s">
        <v>21</v>
      </c>
      <c r="G259" s="60"/>
      <c r="H259" s="60"/>
      <c r="I259" s="60"/>
      <c r="J259" s="63">
        <f>K259*L259*M259/1000000</f>
        <v>1.4069119999999999</v>
      </c>
      <c r="K259" s="60">
        <v>104</v>
      </c>
      <c r="L259" s="60">
        <v>89</v>
      </c>
      <c r="M259" s="60">
        <v>152</v>
      </c>
      <c r="N259" s="60" t="s">
        <v>82</v>
      </c>
      <c r="O259" s="60" t="s">
        <v>82</v>
      </c>
      <c r="P259" s="60"/>
    </row>
    <row r="260" spans="2:16" ht="22.5">
      <c r="B260" s="169" t="s">
        <v>12</v>
      </c>
      <c r="C260" s="169"/>
      <c r="D260" s="169"/>
      <c r="E260" s="169"/>
      <c r="F260" s="64" t="s">
        <v>21</v>
      </c>
      <c r="G260" s="52"/>
      <c r="H260" s="52"/>
      <c r="I260" s="52">
        <f>SUM(I259:I259)</f>
        <v>0</v>
      </c>
      <c r="J260" s="65">
        <f>SUM(J259:J259)</f>
        <v>1.4069119999999999</v>
      </c>
      <c r="K260" s="52"/>
      <c r="L260" s="52"/>
      <c r="M260" s="52"/>
      <c r="N260" s="55"/>
      <c r="O260" s="55"/>
      <c r="P260" s="55"/>
    </row>
    <row r="261" spans="2:16" ht="37.5">
      <c r="B261" s="60" t="s">
        <v>129</v>
      </c>
      <c r="C261" s="53" t="s">
        <v>130</v>
      </c>
      <c r="D261" s="60" t="s">
        <v>75</v>
      </c>
      <c r="E261" s="108">
        <v>45671</v>
      </c>
      <c r="F261" s="62" t="s">
        <v>131</v>
      </c>
      <c r="G261" s="53" t="s">
        <v>76</v>
      </c>
      <c r="H261" s="60">
        <v>12585</v>
      </c>
      <c r="I261" s="60">
        <v>1050</v>
      </c>
      <c r="J261" s="63">
        <v>3.2826749999999998</v>
      </c>
      <c r="K261" s="60">
        <v>33</v>
      </c>
      <c r="L261" s="60">
        <v>25</v>
      </c>
      <c r="M261" s="60">
        <v>173</v>
      </c>
      <c r="N261" s="60" t="s">
        <v>82</v>
      </c>
      <c r="O261" s="60" t="s">
        <v>82</v>
      </c>
      <c r="P261" s="60"/>
    </row>
    <row r="262" spans="2:16" ht="22.5">
      <c r="B262" s="169" t="s">
        <v>12</v>
      </c>
      <c r="C262" s="169"/>
      <c r="D262" s="169"/>
      <c r="E262" s="169"/>
      <c r="F262" s="64" t="s">
        <v>56</v>
      </c>
      <c r="G262" s="7"/>
      <c r="H262" s="52"/>
      <c r="I262" s="7">
        <v>1050</v>
      </c>
      <c r="J262" s="65">
        <v>3.2826749999999998</v>
      </c>
      <c r="K262" s="52"/>
      <c r="L262" s="52"/>
      <c r="M262" s="52"/>
      <c r="N262" s="55"/>
      <c r="O262" s="55"/>
      <c r="P262" s="55"/>
    </row>
    <row r="263" spans="2:16" ht="21">
      <c r="B263" s="210" t="s">
        <v>132</v>
      </c>
      <c r="C263" s="81"/>
      <c r="D263" s="210" t="s">
        <v>53</v>
      </c>
      <c r="E263" s="191">
        <v>45671</v>
      </c>
      <c r="F263" s="3" t="s">
        <v>133</v>
      </c>
      <c r="G263" s="210" t="s">
        <v>54</v>
      </c>
      <c r="H263" s="81"/>
      <c r="I263" s="210"/>
      <c r="J263" s="10">
        <v>7.7367000000000008</v>
      </c>
      <c r="K263" s="81">
        <v>34</v>
      </c>
      <c r="L263" s="81">
        <v>41</v>
      </c>
      <c r="M263" s="81">
        <v>30</v>
      </c>
      <c r="N263" s="81" t="s">
        <v>52</v>
      </c>
      <c r="O263" s="81" t="s">
        <v>52</v>
      </c>
      <c r="P263" s="81"/>
    </row>
    <row r="264" spans="2:16" ht="21">
      <c r="B264" s="212"/>
      <c r="C264" s="81"/>
      <c r="D264" s="212"/>
      <c r="E264" s="193"/>
      <c r="F264" s="3" t="s">
        <v>134</v>
      </c>
      <c r="G264" s="212"/>
      <c r="H264" s="81"/>
      <c r="I264" s="212"/>
      <c r="J264" s="10">
        <v>0.67200000000000004</v>
      </c>
      <c r="K264" s="81">
        <v>64</v>
      </c>
      <c r="L264" s="81">
        <v>105</v>
      </c>
      <c r="M264" s="81">
        <v>100</v>
      </c>
      <c r="N264" s="81"/>
      <c r="O264" s="81"/>
      <c r="P264" s="81"/>
    </row>
    <row r="265" spans="2:16" ht="22.5">
      <c r="B265" s="169" t="s">
        <v>12</v>
      </c>
      <c r="C265" s="169"/>
      <c r="D265" s="169"/>
      <c r="E265" s="169"/>
      <c r="F265" s="64" t="s">
        <v>134</v>
      </c>
      <c r="G265" s="52"/>
      <c r="H265" s="52"/>
      <c r="I265" s="52">
        <v>0</v>
      </c>
      <c r="J265" s="65">
        <v>8.4087000000000014</v>
      </c>
      <c r="K265" s="52"/>
      <c r="L265" s="52"/>
      <c r="M265" s="52"/>
      <c r="N265" s="67"/>
      <c r="O265" s="67"/>
      <c r="P265" s="67"/>
    </row>
    <row r="266" spans="2:16" ht="42">
      <c r="B266" s="206" t="s">
        <v>135</v>
      </c>
      <c r="C266" s="206">
        <v>13924006350</v>
      </c>
      <c r="D266" s="206" t="s">
        <v>64</v>
      </c>
      <c r="E266" s="207">
        <v>45672</v>
      </c>
      <c r="F266" s="62" t="s">
        <v>14</v>
      </c>
      <c r="G266" s="176" t="s">
        <v>136</v>
      </c>
      <c r="H266" s="60">
        <v>2</v>
      </c>
      <c r="I266" s="206">
        <v>1478</v>
      </c>
      <c r="J266" s="63">
        <f>K266*L266*M266/1000000*2</f>
        <v>0.32198399999999999</v>
      </c>
      <c r="K266" s="60">
        <v>78</v>
      </c>
      <c r="L266" s="60">
        <v>48</v>
      </c>
      <c r="M266" s="60">
        <v>43</v>
      </c>
      <c r="N266" s="206" t="s">
        <v>82</v>
      </c>
      <c r="O266" s="206" t="s">
        <v>82</v>
      </c>
      <c r="P266" s="106" t="s">
        <v>449</v>
      </c>
    </row>
    <row r="267" spans="2:16" ht="21">
      <c r="B267" s="204"/>
      <c r="C267" s="204"/>
      <c r="D267" s="204"/>
      <c r="E267" s="208"/>
      <c r="F267" s="62" t="s">
        <v>30</v>
      </c>
      <c r="G267" s="177"/>
      <c r="H267" s="60">
        <v>1</v>
      </c>
      <c r="I267" s="204"/>
      <c r="J267" s="63">
        <f t="shared" ref="J267:J273" si="1">K267*L267*M267/1000000</f>
        <v>2.494008</v>
      </c>
      <c r="K267" s="60">
        <v>99</v>
      </c>
      <c r="L267" s="60">
        <v>134</v>
      </c>
      <c r="M267" s="60">
        <v>188</v>
      </c>
      <c r="N267" s="204"/>
      <c r="O267" s="204"/>
      <c r="P267" s="130"/>
    </row>
    <row r="268" spans="2:16" ht="21">
      <c r="B268" s="204"/>
      <c r="C268" s="204"/>
      <c r="D268" s="204"/>
      <c r="E268" s="208"/>
      <c r="F268" s="62" t="s">
        <v>25</v>
      </c>
      <c r="G268" s="177"/>
      <c r="H268" s="60">
        <v>1</v>
      </c>
      <c r="I268" s="204"/>
      <c r="J268" s="63">
        <f t="shared" si="1"/>
        <v>2.4490620000000001</v>
      </c>
      <c r="K268" s="60">
        <v>186</v>
      </c>
      <c r="L268" s="60">
        <v>99</v>
      </c>
      <c r="M268" s="60">
        <v>133</v>
      </c>
      <c r="N268" s="204"/>
      <c r="O268" s="204"/>
      <c r="P268" s="130"/>
    </row>
    <row r="269" spans="2:16" ht="21">
      <c r="B269" s="204"/>
      <c r="C269" s="204"/>
      <c r="D269" s="204"/>
      <c r="E269" s="208"/>
      <c r="F269" s="62" t="s">
        <v>13</v>
      </c>
      <c r="G269" s="177"/>
      <c r="H269" s="60">
        <v>1</v>
      </c>
      <c r="I269" s="204"/>
      <c r="J269" s="63">
        <f t="shared" si="1"/>
        <v>0.10374</v>
      </c>
      <c r="K269" s="60">
        <v>76</v>
      </c>
      <c r="L269" s="60">
        <v>91</v>
      </c>
      <c r="M269" s="60">
        <v>15</v>
      </c>
      <c r="N269" s="204"/>
      <c r="O269" s="204"/>
      <c r="P269" s="130"/>
    </row>
    <row r="270" spans="2:16" ht="21">
      <c r="B270" s="204"/>
      <c r="C270" s="204"/>
      <c r="D270" s="204"/>
      <c r="E270" s="208"/>
      <c r="F270" s="62" t="s">
        <v>17</v>
      </c>
      <c r="G270" s="177"/>
      <c r="H270" s="60">
        <v>1</v>
      </c>
      <c r="I270" s="204"/>
      <c r="J270" s="63">
        <f t="shared" si="1"/>
        <v>1.81044</v>
      </c>
      <c r="K270" s="60">
        <v>90</v>
      </c>
      <c r="L270" s="60">
        <v>107</v>
      </c>
      <c r="M270" s="60">
        <v>188</v>
      </c>
      <c r="N270" s="204"/>
      <c r="O270" s="204"/>
      <c r="P270" s="130"/>
    </row>
    <row r="271" spans="2:16" ht="21">
      <c r="B271" s="204"/>
      <c r="C271" s="204"/>
      <c r="D271" s="204"/>
      <c r="E271" s="208"/>
      <c r="F271" s="62" t="s">
        <v>31</v>
      </c>
      <c r="G271" s="177"/>
      <c r="H271" s="60">
        <v>1</v>
      </c>
      <c r="I271" s="204"/>
      <c r="J271" s="63">
        <f t="shared" si="1"/>
        <v>1.7482500000000001</v>
      </c>
      <c r="K271" s="60">
        <v>90</v>
      </c>
      <c r="L271" s="60">
        <v>111</v>
      </c>
      <c r="M271" s="60">
        <v>175</v>
      </c>
      <c r="N271" s="204"/>
      <c r="O271" s="204"/>
      <c r="P271" s="130"/>
    </row>
    <row r="272" spans="2:16" ht="21">
      <c r="B272" s="204"/>
      <c r="C272" s="204"/>
      <c r="D272" s="204"/>
      <c r="E272" s="208"/>
      <c r="F272" s="62" t="s">
        <v>26</v>
      </c>
      <c r="G272" s="177"/>
      <c r="H272" s="60">
        <v>1</v>
      </c>
      <c r="I272" s="204"/>
      <c r="J272" s="63">
        <f t="shared" si="1"/>
        <v>1.2261599999999999</v>
      </c>
      <c r="K272" s="60">
        <v>80</v>
      </c>
      <c r="L272" s="60">
        <v>131</v>
      </c>
      <c r="M272" s="60">
        <v>117</v>
      </c>
      <c r="N272" s="204"/>
      <c r="O272" s="204"/>
      <c r="P272" s="130"/>
    </row>
    <row r="273" spans="2:16" ht="21">
      <c r="B273" s="205"/>
      <c r="C273" s="205"/>
      <c r="D273" s="205"/>
      <c r="E273" s="209"/>
      <c r="F273" s="62" t="s">
        <v>22</v>
      </c>
      <c r="G273" s="178"/>
      <c r="H273" s="60">
        <v>1</v>
      </c>
      <c r="I273" s="205"/>
      <c r="J273" s="63">
        <f t="shared" si="1"/>
        <v>2.0717599999999998</v>
      </c>
      <c r="K273" s="60">
        <v>116</v>
      </c>
      <c r="L273" s="60">
        <v>95</v>
      </c>
      <c r="M273" s="60">
        <v>188</v>
      </c>
      <c r="N273" s="205"/>
      <c r="O273" s="205"/>
      <c r="P273" s="131"/>
    </row>
    <row r="274" spans="2:16" ht="22.5">
      <c r="B274" s="169" t="s">
        <v>12</v>
      </c>
      <c r="C274" s="169"/>
      <c r="D274" s="169"/>
      <c r="E274" s="169"/>
      <c r="F274" s="64" t="s">
        <v>22</v>
      </c>
      <c r="G274" s="69"/>
      <c r="H274" s="52"/>
      <c r="I274" s="52">
        <f>SUM(I266:I273)</f>
        <v>1478</v>
      </c>
      <c r="J274" s="65">
        <f>SUM(J266:J273)</f>
        <v>12.225403999999999</v>
      </c>
      <c r="K274" s="52"/>
      <c r="L274" s="52"/>
      <c r="M274" s="52"/>
      <c r="N274" s="132"/>
      <c r="O274" s="132"/>
      <c r="P274" s="132"/>
    </row>
    <row r="275" spans="2:16" ht="37.5">
      <c r="B275" s="112" t="s">
        <v>179</v>
      </c>
      <c r="C275" s="81" t="s">
        <v>180</v>
      </c>
      <c r="D275" s="81" t="s">
        <v>181</v>
      </c>
      <c r="E275" s="83">
        <v>45674</v>
      </c>
      <c r="F275" s="3" t="s">
        <v>21</v>
      </c>
      <c r="G275" s="54" t="s">
        <v>182</v>
      </c>
      <c r="H275" s="81">
        <v>6</v>
      </c>
      <c r="I275" s="81">
        <v>760</v>
      </c>
      <c r="J275" s="10">
        <v>0.31750400000000001</v>
      </c>
      <c r="K275" s="81">
        <v>88</v>
      </c>
      <c r="L275" s="81">
        <v>88</v>
      </c>
      <c r="M275" s="81">
        <v>41</v>
      </c>
      <c r="N275" s="81"/>
      <c r="O275" s="81"/>
      <c r="P275" s="81"/>
    </row>
    <row r="276" spans="2:16" ht="22.5">
      <c r="B276" s="169" t="s">
        <v>12</v>
      </c>
      <c r="C276" s="169"/>
      <c r="D276" s="169"/>
      <c r="E276" s="169"/>
      <c r="F276" s="64" t="s">
        <v>21</v>
      </c>
      <c r="G276" s="8"/>
      <c r="H276" s="52"/>
      <c r="I276" s="7">
        <v>760</v>
      </c>
      <c r="J276" s="65">
        <v>0.31750400000000001</v>
      </c>
      <c r="K276" s="52"/>
      <c r="L276" s="52"/>
      <c r="M276" s="52"/>
      <c r="N276" s="67"/>
      <c r="O276" s="67"/>
      <c r="P276" s="67"/>
    </row>
    <row r="277" spans="2:16" ht="21">
      <c r="B277" s="210" t="s">
        <v>183</v>
      </c>
      <c r="C277" s="217" t="s">
        <v>184</v>
      </c>
      <c r="D277" s="210" t="s">
        <v>185</v>
      </c>
      <c r="E277" s="191">
        <v>45674</v>
      </c>
      <c r="F277" s="3" t="s">
        <v>21</v>
      </c>
      <c r="G277" s="213" t="s">
        <v>186</v>
      </c>
      <c r="H277" s="81"/>
      <c r="I277" s="210">
        <v>80</v>
      </c>
      <c r="J277" s="10">
        <v>0.12953200000000001</v>
      </c>
      <c r="K277" s="81">
        <v>53</v>
      </c>
      <c r="L277" s="81">
        <v>52</v>
      </c>
      <c r="M277" s="81">
        <v>47</v>
      </c>
      <c r="N277" s="81"/>
      <c r="O277" s="81"/>
      <c r="P277" s="81"/>
    </row>
    <row r="278" spans="2:16" ht="21">
      <c r="B278" s="211"/>
      <c r="C278" s="211"/>
      <c r="D278" s="211"/>
      <c r="E278" s="192"/>
      <c r="F278" s="3" t="s">
        <v>15</v>
      </c>
      <c r="G278" s="211"/>
      <c r="H278" s="81"/>
      <c r="I278" s="211"/>
      <c r="J278" s="10">
        <v>9.3149999999999997E-2</v>
      </c>
      <c r="K278" s="81">
        <v>45</v>
      </c>
      <c r="L278" s="81">
        <v>46</v>
      </c>
      <c r="M278" s="81">
        <v>45</v>
      </c>
      <c r="N278" s="81"/>
      <c r="O278" s="81"/>
      <c r="P278" s="81"/>
    </row>
    <row r="279" spans="2:16" ht="21">
      <c r="B279" s="211"/>
      <c r="C279" s="211"/>
      <c r="D279" s="211"/>
      <c r="E279" s="192"/>
      <c r="F279" s="3" t="s">
        <v>30</v>
      </c>
      <c r="G279" s="211"/>
      <c r="H279" s="81"/>
      <c r="I279" s="211"/>
      <c r="J279" s="10">
        <v>9.2663999999999996E-2</v>
      </c>
      <c r="K279" s="81">
        <v>54</v>
      </c>
      <c r="L279" s="81">
        <v>39</v>
      </c>
      <c r="M279" s="81">
        <v>44</v>
      </c>
      <c r="N279" s="81"/>
      <c r="O279" s="81"/>
      <c r="P279" s="81"/>
    </row>
    <row r="280" spans="2:16" ht="21">
      <c r="B280" s="211"/>
      <c r="C280" s="211"/>
      <c r="D280" s="211"/>
      <c r="E280" s="192"/>
      <c r="F280" s="3" t="s">
        <v>25</v>
      </c>
      <c r="G280" s="211"/>
      <c r="H280" s="81"/>
      <c r="I280" s="211"/>
      <c r="J280" s="10">
        <v>9.2663999999999996E-2</v>
      </c>
      <c r="K280" s="81">
        <v>54</v>
      </c>
      <c r="L280" s="81">
        <v>39</v>
      </c>
      <c r="M280" s="81">
        <v>44</v>
      </c>
      <c r="N280" s="81"/>
      <c r="O280" s="81"/>
      <c r="P280" s="81"/>
    </row>
    <row r="281" spans="2:16" ht="21">
      <c r="B281" s="212"/>
      <c r="C281" s="212"/>
      <c r="D281" s="212"/>
      <c r="E281" s="193"/>
      <c r="F281" s="3" t="s">
        <v>13</v>
      </c>
      <c r="G281" s="212"/>
      <c r="H281" s="81"/>
      <c r="I281" s="212"/>
      <c r="J281" s="10">
        <v>2.4570000000000002E-2</v>
      </c>
      <c r="K281" s="81">
        <v>39</v>
      </c>
      <c r="L281" s="81">
        <v>30</v>
      </c>
      <c r="M281" s="81">
        <v>21</v>
      </c>
      <c r="N281" s="81"/>
      <c r="O281" s="81"/>
      <c r="P281" s="81"/>
    </row>
    <row r="282" spans="2:16" ht="22.5">
      <c r="B282" s="169" t="s">
        <v>12</v>
      </c>
      <c r="C282" s="169"/>
      <c r="D282" s="169"/>
      <c r="E282" s="169"/>
      <c r="F282" s="64" t="s">
        <v>13</v>
      </c>
      <c r="G282" s="9"/>
      <c r="H282" s="52"/>
      <c r="I282" s="9">
        <v>80</v>
      </c>
      <c r="J282" s="65">
        <v>0.43257999999999996</v>
      </c>
      <c r="K282" s="52"/>
      <c r="L282" s="52"/>
      <c r="M282" s="52"/>
      <c r="N282" s="67"/>
      <c r="O282" s="67"/>
      <c r="P282" s="67"/>
    </row>
    <row r="283" spans="2:16" ht="75">
      <c r="B283" s="60" t="s">
        <v>187</v>
      </c>
      <c r="C283" s="114" t="s">
        <v>188</v>
      </c>
      <c r="D283" s="60" t="s">
        <v>189</v>
      </c>
      <c r="E283" s="108">
        <v>45675</v>
      </c>
      <c r="F283" s="62" t="s">
        <v>21</v>
      </c>
      <c r="G283" s="53" t="s">
        <v>190</v>
      </c>
      <c r="H283" s="60">
        <v>1</v>
      </c>
      <c r="I283" s="60">
        <v>150</v>
      </c>
      <c r="J283" s="63">
        <f>K283*L283*M283/1000000</f>
        <v>1.1894400000000001</v>
      </c>
      <c r="K283" s="60">
        <v>72</v>
      </c>
      <c r="L283" s="60">
        <v>118</v>
      </c>
      <c r="M283" s="60">
        <v>140</v>
      </c>
      <c r="N283" s="60" t="s">
        <v>82</v>
      </c>
      <c r="O283" s="60" t="s">
        <v>82</v>
      </c>
      <c r="P283" s="60"/>
    </row>
    <row r="284" spans="2:16" ht="22.5">
      <c r="B284" s="169" t="s">
        <v>12</v>
      </c>
      <c r="C284" s="169"/>
      <c r="D284" s="169"/>
      <c r="E284" s="169"/>
      <c r="F284" s="64" t="s">
        <v>21</v>
      </c>
      <c r="G284" s="52"/>
      <c r="H284" s="52"/>
      <c r="I284" s="52">
        <f>SUM(I283:I283)</f>
        <v>150</v>
      </c>
      <c r="J284" s="65">
        <f>SUM(J283:J283)</f>
        <v>1.1894400000000001</v>
      </c>
      <c r="K284" s="52"/>
      <c r="L284" s="52"/>
      <c r="M284" s="52"/>
      <c r="N284" s="55"/>
      <c r="O284" s="55"/>
      <c r="P284" s="55"/>
    </row>
    <row r="285" spans="2:16" ht="21">
      <c r="B285" s="210" t="s">
        <v>191</v>
      </c>
      <c r="C285" s="210" t="s">
        <v>192</v>
      </c>
      <c r="D285" s="210" t="s">
        <v>18</v>
      </c>
      <c r="E285" s="191">
        <v>45675</v>
      </c>
      <c r="F285" s="3" t="s">
        <v>14</v>
      </c>
      <c r="G285" s="210" t="s">
        <v>193</v>
      </c>
      <c r="H285" s="81">
        <f>247*2</f>
        <v>494</v>
      </c>
      <c r="I285" s="210">
        <v>1907</v>
      </c>
      <c r="J285" s="10">
        <f>K285*L285*M285/1000000*2</f>
        <v>5.5795999999999998E-2</v>
      </c>
      <c r="K285" s="81">
        <v>37</v>
      </c>
      <c r="L285" s="81">
        <v>29</v>
      </c>
      <c r="M285" s="81">
        <v>26</v>
      </c>
      <c r="N285" s="81"/>
      <c r="O285" s="81"/>
      <c r="P285" s="81"/>
    </row>
    <row r="286" spans="2:16" ht="21">
      <c r="B286" s="211"/>
      <c r="C286" s="211"/>
      <c r="D286" s="211"/>
      <c r="E286" s="192"/>
      <c r="F286" s="3" t="s">
        <v>194</v>
      </c>
      <c r="G286" s="211"/>
      <c r="H286" s="81">
        <f>247*5</f>
        <v>1235</v>
      </c>
      <c r="I286" s="211"/>
      <c r="J286" s="10">
        <f>K286*L286*M286/1000000*5</f>
        <v>0.30887999999999999</v>
      </c>
      <c r="K286" s="81">
        <v>39</v>
      </c>
      <c r="L286" s="81">
        <v>44</v>
      </c>
      <c r="M286" s="81">
        <v>36</v>
      </c>
      <c r="N286" s="81"/>
      <c r="O286" s="81"/>
      <c r="P286" s="81"/>
    </row>
    <row r="287" spans="2:16" ht="21">
      <c r="B287" s="211"/>
      <c r="C287" s="211"/>
      <c r="D287" s="211"/>
      <c r="E287" s="192"/>
      <c r="F287" s="3" t="s">
        <v>85</v>
      </c>
      <c r="G287" s="211"/>
      <c r="H287" s="81">
        <f>248*4</f>
        <v>992</v>
      </c>
      <c r="I287" s="211"/>
      <c r="J287" s="10">
        <f>K287*L287*M287/1000000*4</f>
        <v>6.0720000000000003E-2</v>
      </c>
      <c r="K287" s="81">
        <v>33</v>
      </c>
      <c r="L287" s="81">
        <v>23</v>
      </c>
      <c r="M287" s="81">
        <v>20</v>
      </c>
      <c r="N287" s="81"/>
      <c r="O287" s="81"/>
      <c r="P287" s="81"/>
    </row>
    <row r="288" spans="2:16" ht="21">
      <c r="B288" s="211"/>
      <c r="C288" s="211"/>
      <c r="D288" s="211"/>
      <c r="E288" s="192"/>
      <c r="F288" s="3" t="s">
        <v>195</v>
      </c>
      <c r="G288" s="211"/>
      <c r="H288" s="81">
        <f>247*25</f>
        <v>6175</v>
      </c>
      <c r="I288" s="211"/>
      <c r="J288" s="10">
        <f>K288*L288*M288/1000000*25</f>
        <v>0.39899999999999997</v>
      </c>
      <c r="K288" s="81">
        <v>35</v>
      </c>
      <c r="L288" s="81">
        <v>24</v>
      </c>
      <c r="M288" s="81">
        <v>19</v>
      </c>
      <c r="N288" s="81"/>
      <c r="O288" s="81"/>
      <c r="P288" s="81"/>
    </row>
    <row r="289" spans="2:18" ht="21">
      <c r="B289" s="211"/>
      <c r="C289" s="211"/>
      <c r="D289" s="211"/>
      <c r="E289" s="192"/>
      <c r="F289" s="3" t="s">
        <v>196</v>
      </c>
      <c r="G289" s="211"/>
      <c r="H289" s="81">
        <f>247*10</f>
        <v>2470</v>
      </c>
      <c r="I289" s="211"/>
      <c r="J289" s="10">
        <f>K289*L289*M289/1000000*10</f>
        <v>0.60060000000000002</v>
      </c>
      <c r="K289" s="81">
        <v>44</v>
      </c>
      <c r="L289" s="81">
        <v>39</v>
      </c>
      <c r="M289" s="81">
        <v>35</v>
      </c>
      <c r="N289" s="81"/>
      <c r="O289" s="81"/>
      <c r="P289" s="81"/>
    </row>
    <row r="290" spans="2:18" ht="21">
      <c r="B290" s="211"/>
      <c r="C290" s="211"/>
      <c r="D290" s="211"/>
      <c r="E290" s="192"/>
      <c r="F290" s="3" t="s">
        <v>197</v>
      </c>
      <c r="G290" s="211"/>
      <c r="H290" s="81">
        <f>248*5</f>
        <v>1240</v>
      </c>
      <c r="I290" s="211"/>
      <c r="J290" s="10">
        <f>K290*L290*M290/1000000*5</f>
        <v>0.16355999999999998</v>
      </c>
      <c r="K290" s="81">
        <v>47</v>
      </c>
      <c r="L290" s="81">
        <v>29</v>
      </c>
      <c r="M290" s="81">
        <v>24</v>
      </c>
      <c r="N290" s="81"/>
      <c r="O290" s="81"/>
      <c r="P290" s="81"/>
    </row>
    <row r="291" spans="2:18" ht="21">
      <c r="B291" s="212"/>
      <c r="C291" s="212"/>
      <c r="D291" s="212"/>
      <c r="E291" s="193"/>
      <c r="F291" s="3" t="s">
        <v>198</v>
      </c>
      <c r="G291" s="212"/>
      <c r="H291" s="81">
        <f>248*15</f>
        <v>3720</v>
      </c>
      <c r="I291" s="212"/>
      <c r="J291" s="10">
        <f>K291*L291*M291/1000000*15</f>
        <v>0.76690499999999995</v>
      </c>
      <c r="K291" s="81">
        <v>43</v>
      </c>
      <c r="L291" s="81">
        <v>41</v>
      </c>
      <c r="M291" s="81">
        <v>29</v>
      </c>
      <c r="N291" s="81"/>
      <c r="O291" s="81"/>
      <c r="P291" s="81"/>
    </row>
    <row r="292" spans="2:18" ht="22.5">
      <c r="B292" s="169" t="s">
        <v>12</v>
      </c>
      <c r="C292" s="169"/>
      <c r="D292" s="169"/>
      <c r="E292" s="169"/>
      <c r="F292" s="64" t="s">
        <v>199</v>
      </c>
      <c r="G292" s="69"/>
      <c r="H292" s="52"/>
      <c r="I292" s="52">
        <f>SUM(I285:I291)</f>
        <v>1907</v>
      </c>
      <c r="J292" s="65">
        <f>SUM(J285:J291)</f>
        <v>2.355461</v>
      </c>
      <c r="K292" s="52"/>
      <c r="L292" s="52"/>
      <c r="M292" s="52"/>
      <c r="N292" s="67"/>
      <c r="O292" s="67"/>
      <c r="P292" s="67"/>
    </row>
    <row r="293" spans="2:18" ht="21">
      <c r="B293" s="210" t="s">
        <v>200</v>
      </c>
      <c r="C293" s="210" t="s">
        <v>201</v>
      </c>
      <c r="D293" s="210" t="s">
        <v>73</v>
      </c>
      <c r="E293" s="191">
        <v>45676</v>
      </c>
      <c r="F293" s="3" t="s">
        <v>98</v>
      </c>
      <c r="G293" s="210" t="s">
        <v>71</v>
      </c>
      <c r="H293" s="81">
        <f>35*28</f>
        <v>980</v>
      </c>
      <c r="I293" s="210">
        <f>25*52</f>
        <v>1300</v>
      </c>
      <c r="J293" s="10">
        <f>K293*L293*M293/1000000*28</f>
        <v>4.4806159999999995</v>
      </c>
      <c r="K293" s="81">
        <v>89</v>
      </c>
      <c r="L293" s="81">
        <v>62</v>
      </c>
      <c r="M293" s="81">
        <v>29</v>
      </c>
      <c r="N293" s="213" t="s">
        <v>88</v>
      </c>
      <c r="O293" s="213" t="s">
        <v>88</v>
      </c>
      <c r="P293" s="111" t="s">
        <v>24</v>
      </c>
    </row>
    <row r="294" spans="2:18" ht="21">
      <c r="B294" s="212"/>
      <c r="C294" s="212"/>
      <c r="D294" s="212"/>
      <c r="E294" s="193"/>
      <c r="F294" s="3" t="s">
        <v>99</v>
      </c>
      <c r="G294" s="212"/>
      <c r="H294" s="81">
        <f>35*24</f>
        <v>840</v>
      </c>
      <c r="I294" s="212"/>
      <c r="J294" s="10">
        <f>K294*L294*M294/1000000*24</f>
        <v>2.3353920000000001</v>
      </c>
      <c r="K294" s="81">
        <v>53</v>
      </c>
      <c r="L294" s="81">
        <v>51</v>
      </c>
      <c r="M294" s="81">
        <v>36</v>
      </c>
      <c r="N294" s="212"/>
      <c r="O294" s="212"/>
      <c r="P294" s="112"/>
    </row>
    <row r="295" spans="2:18" ht="22.5">
      <c r="B295" s="169" t="s">
        <v>12</v>
      </c>
      <c r="C295" s="169"/>
      <c r="D295" s="169"/>
      <c r="E295" s="169"/>
      <c r="F295" s="64" t="s">
        <v>202</v>
      </c>
      <c r="G295" s="70"/>
      <c r="H295" s="52"/>
      <c r="I295" s="9">
        <f>SUM(I293:I294)</f>
        <v>1300</v>
      </c>
      <c r="J295" s="65">
        <f>SUM(J293:J294)</f>
        <v>6.8160080000000001</v>
      </c>
      <c r="K295" s="52"/>
      <c r="L295" s="52"/>
      <c r="M295" s="52"/>
      <c r="N295" s="67"/>
      <c r="O295" s="67"/>
      <c r="P295" s="67"/>
    </row>
    <row r="296" spans="2:18" ht="21">
      <c r="B296" s="210" t="s">
        <v>203</v>
      </c>
      <c r="C296" s="210"/>
      <c r="D296" s="210" t="s">
        <v>73</v>
      </c>
      <c r="E296" s="191">
        <v>45677</v>
      </c>
      <c r="F296" s="3" t="s">
        <v>204</v>
      </c>
      <c r="G296" s="210" t="s">
        <v>71</v>
      </c>
      <c r="H296" s="81">
        <f>50*20+60*32+40</f>
        <v>2960</v>
      </c>
      <c r="I296" s="210">
        <f>25*339</f>
        <v>8475</v>
      </c>
      <c r="J296" s="10">
        <f>K296*L296*M296/1000000*53</f>
        <v>6.3599999999999994</v>
      </c>
      <c r="K296" s="81">
        <v>50</v>
      </c>
      <c r="L296" s="81">
        <v>60</v>
      </c>
      <c r="M296" s="81">
        <v>40</v>
      </c>
      <c r="N296" s="210" t="s">
        <v>88</v>
      </c>
      <c r="O296" s="210" t="s">
        <v>88</v>
      </c>
      <c r="P296" s="81" t="s">
        <v>24</v>
      </c>
    </row>
    <row r="297" spans="2:18" ht="21">
      <c r="B297" s="211"/>
      <c r="C297" s="211"/>
      <c r="D297" s="211"/>
      <c r="E297" s="192"/>
      <c r="F297" s="3" t="s">
        <v>205</v>
      </c>
      <c r="G297" s="211"/>
      <c r="H297" s="81">
        <f>40*16</f>
        <v>640</v>
      </c>
      <c r="I297" s="211"/>
      <c r="J297" s="10">
        <f>K297*L297*M297/1000000*16</f>
        <v>1.66656</v>
      </c>
      <c r="K297" s="81">
        <v>62</v>
      </c>
      <c r="L297" s="81">
        <v>60</v>
      </c>
      <c r="M297" s="81">
        <v>28</v>
      </c>
      <c r="N297" s="211"/>
      <c r="O297" s="211"/>
      <c r="P297" s="81" t="s">
        <v>24</v>
      </c>
    </row>
    <row r="298" spans="2:18" ht="21">
      <c r="B298" s="212"/>
      <c r="C298" s="212"/>
      <c r="D298" s="212"/>
      <c r="E298" s="193"/>
      <c r="F298" s="3" t="s">
        <v>206</v>
      </c>
      <c r="G298" s="212"/>
      <c r="H298" s="81">
        <f>40*270</f>
        <v>10800</v>
      </c>
      <c r="I298" s="212"/>
      <c r="J298" s="10">
        <f>K298*L298*M298/1000000*270</f>
        <v>32.129999999999995</v>
      </c>
      <c r="K298" s="81">
        <v>50</v>
      </c>
      <c r="L298" s="81">
        <v>34</v>
      </c>
      <c r="M298" s="81">
        <v>70</v>
      </c>
      <c r="N298" s="212"/>
      <c r="O298" s="212"/>
      <c r="P298" s="81" t="s">
        <v>24</v>
      </c>
    </row>
    <row r="299" spans="2:18" ht="22.5">
      <c r="B299" s="169" t="s">
        <v>12</v>
      </c>
      <c r="C299" s="169"/>
      <c r="D299" s="169"/>
      <c r="E299" s="169"/>
      <c r="F299" s="64" t="s">
        <v>207</v>
      </c>
      <c r="G299" s="52"/>
      <c r="H299" s="52"/>
      <c r="I299" s="52">
        <f>SUM(I296:I298)</f>
        <v>8475</v>
      </c>
      <c r="J299" s="65">
        <f>SUM(J296:J298)</f>
        <v>40.156559999999999</v>
      </c>
      <c r="K299" s="52"/>
      <c r="L299" s="52"/>
      <c r="M299" s="52"/>
      <c r="N299" s="67"/>
      <c r="O299" s="67"/>
      <c r="P299" s="67"/>
    </row>
    <row r="300" spans="2:18" ht="21">
      <c r="B300" s="210" t="s">
        <v>208</v>
      </c>
      <c r="C300" s="217" t="s">
        <v>209</v>
      </c>
      <c r="D300" s="210" t="s">
        <v>210</v>
      </c>
      <c r="E300" s="191">
        <v>45678</v>
      </c>
      <c r="F300" s="3" t="s">
        <v>21</v>
      </c>
      <c r="G300" s="210" t="s">
        <v>32</v>
      </c>
      <c r="H300" s="81">
        <v>1</v>
      </c>
      <c r="I300" s="210">
        <v>37</v>
      </c>
      <c r="J300" s="10">
        <f t="shared" ref="J300:J306" si="2">K300*L300*M300/1000000</f>
        <v>8.9599999999999999E-2</v>
      </c>
      <c r="K300" s="81">
        <v>70</v>
      </c>
      <c r="L300" s="81">
        <v>32</v>
      </c>
      <c r="M300" s="81">
        <v>40</v>
      </c>
      <c r="N300" s="81"/>
      <c r="O300" s="81"/>
      <c r="P300" s="81"/>
    </row>
    <row r="301" spans="2:18" ht="21">
      <c r="B301" s="211"/>
      <c r="C301" s="211"/>
      <c r="D301" s="211"/>
      <c r="E301" s="192"/>
      <c r="F301" s="3" t="s">
        <v>15</v>
      </c>
      <c r="G301" s="211"/>
      <c r="H301" s="81">
        <v>10</v>
      </c>
      <c r="I301" s="211"/>
      <c r="J301" s="10">
        <f t="shared" si="2"/>
        <v>0.18360000000000001</v>
      </c>
      <c r="K301" s="81">
        <v>36</v>
      </c>
      <c r="L301" s="81">
        <v>60</v>
      </c>
      <c r="M301" s="81">
        <v>85</v>
      </c>
      <c r="N301" s="81"/>
      <c r="O301" s="81"/>
      <c r="P301" s="81"/>
      <c r="R301" s="155"/>
    </row>
    <row r="302" spans="2:18" ht="21">
      <c r="B302" s="211"/>
      <c r="C302" s="211"/>
      <c r="D302" s="211"/>
      <c r="E302" s="192"/>
      <c r="F302" s="3" t="s">
        <v>30</v>
      </c>
      <c r="G302" s="211"/>
      <c r="H302" s="81">
        <v>10</v>
      </c>
      <c r="I302" s="211"/>
      <c r="J302" s="10">
        <f t="shared" si="2"/>
        <v>0.18240999999999999</v>
      </c>
      <c r="K302" s="81">
        <v>85</v>
      </c>
      <c r="L302" s="81">
        <v>58</v>
      </c>
      <c r="M302" s="81">
        <v>37</v>
      </c>
      <c r="N302" s="81"/>
      <c r="O302" s="81"/>
      <c r="P302" s="81"/>
      <c r="R302" s="155"/>
    </row>
    <row r="303" spans="2:18" ht="21">
      <c r="B303" s="212"/>
      <c r="C303" s="212"/>
      <c r="D303" s="212"/>
      <c r="E303" s="193"/>
      <c r="F303" s="3" t="s">
        <v>25</v>
      </c>
      <c r="G303" s="212"/>
      <c r="H303" s="81">
        <v>2</v>
      </c>
      <c r="I303" s="212"/>
      <c r="J303" s="10">
        <f t="shared" si="2"/>
        <v>4.9919999999999999E-2</v>
      </c>
      <c r="K303" s="81">
        <v>96</v>
      </c>
      <c r="L303" s="81">
        <v>26</v>
      </c>
      <c r="M303" s="81">
        <v>20</v>
      </c>
      <c r="N303" s="81"/>
      <c r="O303" s="81"/>
      <c r="P303" s="81"/>
    </row>
    <row r="304" spans="2:18" ht="21">
      <c r="B304" s="210" t="s">
        <v>211</v>
      </c>
      <c r="C304" s="54" t="s">
        <v>212</v>
      </c>
      <c r="D304" s="210" t="s">
        <v>210</v>
      </c>
      <c r="E304" s="191">
        <v>45678</v>
      </c>
      <c r="F304" s="3" t="s">
        <v>13</v>
      </c>
      <c r="G304" s="210" t="s">
        <v>32</v>
      </c>
      <c r="H304" s="81">
        <v>3</v>
      </c>
      <c r="I304" s="210">
        <v>20</v>
      </c>
      <c r="J304" s="10">
        <f t="shared" si="2"/>
        <v>4.6199999999999998E-2</v>
      </c>
      <c r="K304" s="81">
        <v>33</v>
      </c>
      <c r="L304" s="81">
        <v>50</v>
      </c>
      <c r="M304" s="81">
        <v>28</v>
      </c>
      <c r="N304" s="81"/>
      <c r="O304" s="81"/>
      <c r="P304" s="81"/>
    </row>
    <row r="305" spans="2:16" ht="21">
      <c r="B305" s="211"/>
      <c r="C305" s="81">
        <v>2660</v>
      </c>
      <c r="D305" s="211"/>
      <c r="E305" s="192"/>
      <c r="F305" s="3" t="s">
        <v>17</v>
      </c>
      <c r="G305" s="211"/>
      <c r="H305" s="81">
        <v>10</v>
      </c>
      <c r="I305" s="211"/>
      <c r="J305" s="10">
        <f t="shared" si="2"/>
        <v>4.2335999999999999E-2</v>
      </c>
      <c r="K305" s="81">
        <v>28</v>
      </c>
      <c r="L305" s="81">
        <v>54</v>
      </c>
      <c r="M305" s="81">
        <v>28</v>
      </c>
      <c r="N305" s="81"/>
      <c r="O305" s="81"/>
      <c r="P305" s="81"/>
    </row>
    <row r="306" spans="2:16" ht="21">
      <c r="B306" s="212"/>
      <c r="C306" s="81">
        <v>2461</v>
      </c>
      <c r="D306" s="212"/>
      <c r="E306" s="193"/>
      <c r="F306" s="3" t="s">
        <v>31</v>
      </c>
      <c r="G306" s="212"/>
      <c r="H306" s="81">
        <v>130</v>
      </c>
      <c r="I306" s="212"/>
      <c r="J306" s="10">
        <f t="shared" si="2"/>
        <v>0.1176</v>
      </c>
      <c r="K306" s="81">
        <v>30</v>
      </c>
      <c r="L306" s="81">
        <v>70</v>
      </c>
      <c r="M306" s="81">
        <v>56</v>
      </c>
      <c r="N306" s="81"/>
      <c r="O306" s="81"/>
      <c r="P306" s="81"/>
    </row>
    <row r="307" spans="2:16" ht="22.5">
      <c r="B307" s="169" t="s">
        <v>12</v>
      </c>
      <c r="C307" s="169"/>
      <c r="D307" s="169"/>
      <c r="E307" s="169"/>
      <c r="F307" s="64" t="s">
        <v>31</v>
      </c>
      <c r="G307" s="52"/>
      <c r="H307" s="52"/>
      <c r="I307" s="9">
        <f>SUM(I300:I306)</f>
        <v>57</v>
      </c>
      <c r="J307" s="65">
        <f>SUM(J300:J306)</f>
        <v>0.71166600000000002</v>
      </c>
      <c r="K307" s="52"/>
      <c r="L307" s="52"/>
      <c r="M307" s="52"/>
      <c r="N307" s="67"/>
      <c r="O307" s="67"/>
      <c r="P307" s="67"/>
    </row>
    <row r="308" spans="2:16" ht="21">
      <c r="B308" s="94" t="s">
        <v>480</v>
      </c>
      <c r="C308" s="157" t="s">
        <v>481</v>
      </c>
      <c r="D308" s="94" t="s">
        <v>482</v>
      </c>
      <c r="E308" s="98">
        <v>45702</v>
      </c>
      <c r="F308" s="93" t="s">
        <v>483</v>
      </c>
      <c r="G308" s="53" t="s">
        <v>484</v>
      </c>
      <c r="H308" s="94">
        <v>166</v>
      </c>
      <c r="I308" s="94">
        <v>22</v>
      </c>
      <c r="J308" s="95">
        <v>0.11761200000000001</v>
      </c>
      <c r="K308" s="94">
        <v>44</v>
      </c>
      <c r="L308" s="94">
        <v>33</v>
      </c>
      <c r="M308" s="94">
        <v>27</v>
      </c>
      <c r="N308" s="94" t="s">
        <v>82</v>
      </c>
      <c r="O308" s="94" t="s">
        <v>82</v>
      </c>
      <c r="P308" s="94"/>
    </row>
    <row r="309" spans="2:16" ht="22.5">
      <c r="B309" s="169" t="s">
        <v>12</v>
      </c>
      <c r="C309" s="169"/>
      <c r="D309" s="169"/>
      <c r="E309" s="169"/>
      <c r="F309" s="158" t="s">
        <v>30</v>
      </c>
      <c r="G309" s="69"/>
      <c r="H309" s="159"/>
      <c r="I309" s="159">
        <v>22</v>
      </c>
      <c r="J309" s="160">
        <v>0.11761200000000001</v>
      </c>
      <c r="K309" s="159"/>
      <c r="L309" s="159"/>
      <c r="M309" s="159"/>
      <c r="N309" s="97"/>
      <c r="O309" s="97"/>
      <c r="P309" s="97"/>
    </row>
    <row r="310" spans="2:16" ht="21">
      <c r="B310" s="170" t="s">
        <v>485</v>
      </c>
      <c r="C310" s="170" t="s">
        <v>486</v>
      </c>
      <c r="D310" s="170" t="s">
        <v>74</v>
      </c>
      <c r="E310" s="173">
        <v>45702</v>
      </c>
      <c r="F310" s="93" t="s">
        <v>21</v>
      </c>
      <c r="G310" s="170" t="s">
        <v>487</v>
      </c>
      <c r="H310" s="94">
        <v>65</v>
      </c>
      <c r="I310" s="170">
        <v>2065</v>
      </c>
      <c r="J310" s="95">
        <v>2.5313129999999999</v>
      </c>
      <c r="K310" s="94">
        <v>113</v>
      </c>
      <c r="L310" s="94">
        <v>131</v>
      </c>
      <c r="M310" s="94">
        <v>171</v>
      </c>
      <c r="N310" s="170" t="s">
        <v>82</v>
      </c>
      <c r="O310" s="170" t="s">
        <v>82</v>
      </c>
      <c r="P310" s="94"/>
    </row>
    <row r="311" spans="2:16" ht="21">
      <c r="B311" s="171"/>
      <c r="C311" s="171"/>
      <c r="D311" s="171"/>
      <c r="E311" s="174"/>
      <c r="F311" s="93" t="s">
        <v>15</v>
      </c>
      <c r="G311" s="172"/>
      <c r="H311" s="94">
        <v>65</v>
      </c>
      <c r="I311" s="171"/>
      <c r="J311" s="95">
        <v>2.8498800000000002</v>
      </c>
      <c r="K311" s="94">
        <v>127</v>
      </c>
      <c r="L311" s="94">
        <v>204</v>
      </c>
      <c r="M311" s="94">
        <v>110</v>
      </c>
      <c r="N311" s="171"/>
      <c r="O311" s="171"/>
      <c r="P311" s="94"/>
    </row>
    <row r="312" spans="2:16" ht="42">
      <c r="B312" s="172"/>
      <c r="C312" s="172"/>
      <c r="D312" s="172"/>
      <c r="E312" s="175"/>
      <c r="F312" s="93" t="s">
        <v>488</v>
      </c>
      <c r="G312" s="53" t="s">
        <v>489</v>
      </c>
      <c r="H312" s="94">
        <v>180</v>
      </c>
      <c r="I312" s="172"/>
      <c r="J312" s="95">
        <v>4.4021999999999997</v>
      </c>
      <c r="K312" s="94">
        <v>115</v>
      </c>
      <c r="L312" s="94">
        <v>116</v>
      </c>
      <c r="M312" s="94">
        <v>165</v>
      </c>
      <c r="N312" s="172"/>
      <c r="O312" s="172"/>
      <c r="P312" s="94"/>
    </row>
    <row r="313" spans="2:16" ht="22.5">
      <c r="B313" s="169" t="s">
        <v>12</v>
      </c>
      <c r="C313" s="169"/>
      <c r="D313" s="169"/>
      <c r="E313" s="169"/>
      <c r="F313" s="158" t="s">
        <v>25</v>
      </c>
      <c r="G313" s="159"/>
      <c r="H313" s="159"/>
      <c r="I313" s="161">
        <v>2065</v>
      </c>
      <c r="J313" s="160">
        <v>9.7833930000000002</v>
      </c>
      <c r="K313" s="159"/>
      <c r="L313" s="159"/>
      <c r="M313" s="159"/>
      <c r="N313" s="96"/>
      <c r="O313" s="96"/>
      <c r="P313" s="97"/>
    </row>
    <row r="314" spans="2:16" ht="42">
      <c r="B314" s="90" t="s">
        <v>490</v>
      </c>
      <c r="C314" s="90" t="s">
        <v>491</v>
      </c>
      <c r="D314" s="90" t="s">
        <v>492</v>
      </c>
      <c r="E314" s="91">
        <v>45703</v>
      </c>
      <c r="F314" s="162" t="s">
        <v>14</v>
      </c>
      <c r="G314" s="90" t="s">
        <v>71</v>
      </c>
      <c r="H314" s="90"/>
      <c r="I314" s="90">
        <v>55</v>
      </c>
      <c r="J314" s="163">
        <v>0.25480000000000003</v>
      </c>
      <c r="K314" s="90">
        <v>70</v>
      </c>
      <c r="L314" s="90">
        <v>52</v>
      </c>
      <c r="M314" s="90">
        <v>35</v>
      </c>
      <c r="N314" s="90"/>
      <c r="O314" s="90"/>
      <c r="P314" s="90" t="s">
        <v>24</v>
      </c>
    </row>
    <row r="315" spans="2:16" ht="22.5">
      <c r="B315" s="169" t="s">
        <v>12</v>
      </c>
      <c r="C315" s="169"/>
      <c r="D315" s="169"/>
      <c r="E315" s="169"/>
      <c r="F315" s="158" t="s">
        <v>15</v>
      </c>
      <c r="G315" s="159"/>
      <c r="H315" s="159"/>
      <c r="I315" s="159">
        <v>55</v>
      </c>
      <c r="J315" s="160">
        <v>0.25480000000000003</v>
      </c>
      <c r="K315" s="159"/>
      <c r="L315" s="159"/>
      <c r="M315" s="159"/>
      <c r="N315" s="92"/>
      <c r="O315" s="92"/>
      <c r="P315" s="92"/>
    </row>
    <row r="316" spans="2:16" ht="42">
      <c r="B316" s="164" t="s">
        <v>493</v>
      </c>
      <c r="C316" s="54" t="s">
        <v>494</v>
      </c>
      <c r="D316" s="164" t="s">
        <v>495</v>
      </c>
      <c r="E316" s="91">
        <v>45701</v>
      </c>
      <c r="F316" s="162" t="s">
        <v>21</v>
      </c>
      <c r="G316" s="165" t="s">
        <v>496</v>
      </c>
      <c r="H316" s="90"/>
      <c r="I316" s="90">
        <v>400</v>
      </c>
      <c r="J316" s="163">
        <v>1.089855</v>
      </c>
      <c r="K316" s="90">
        <v>117</v>
      </c>
      <c r="L316" s="90">
        <v>115</v>
      </c>
      <c r="M316" s="90">
        <v>81</v>
      </c>
      <c r="N316" s="90"/>
      <c r="O316" s="90"/>
      <c r="P316" s="54" t="s">
        <v>497</v>
      </c>
    </row>
    <row r="317" spans="2:16" ht="22.5">
      <c r="B317" s="169" t="s">
        <v>12</v>
      </c>
      <c r="C317" s="169"/>
      <c r="D317" s="169"/>
      <c r="E317" s="169"/>
      <c r="F317" s="158" t="s">
        <v>21</v>
      </c>
      <c r="G317" s="166"/>
      <c r="H317" s="159"/>
      <c r="I317" s="159">
        <v>400</v>
      </c>
      <c r="J317" s="160">
        <v>1.089855</v>
      </c>
      <c r="K317" s="159"/>
      <c r="L317" s="159"/>
      <c r="M317" s="159"/>
      <c r="N317" s="92"/>
      <c r="O317" s="92"/>
      <c r="P317" s="66" t="s">
        <v>498</v>
      </c>
    </row>
    <row r="318" spans="2:16" ht="42">
      <c r="B318" s="90" t="s">
        <v>520</v>
      </c>
      <c r="C318" s="90" t="s">
        <v>521</v>
      </c>
      <c r="D318" s="90" t="s">
        <v>73</v>
      </c>
      <c r="E318" s="91">
        <v>45706</v>
      </c>
      <c r="F318" s="162" t="s">
        <v>522</v>
      </c>
      <c r="G318" s="90" t="s">
        <v>71</v>
      </c>
      <c r="H318" s="90">
        <v>5660</v>
      </c>
      <c r="I318" s="90">
        <v>3400</v>
      </c>
      <c r="J318" s="163">
        <v>16.456440000000001</v>
      </c>
      <c r="K318" s="90">
        <v>70</v>
      </c>
      <c r="L318" s="90">
        <v>52</v>
      </c>
      <c r="M318" s="90">
        <v>33</v>
      </c>
      <c r="N318" s="90" t="s">
        <v>88</v>
      </c>
      <c r="O318" s="90" t="s">
        <v>88</v>
      </c>
      <c r="P318" s="90" t="s">
        <v>24</v>
      </c>
    </row>
    <row r="319" spans="2:16" ht="22.5">
      <c r="B319" s="169" t="s">
        <v>12</v>
      </c>
      <c r="C319" s="169"/>
      <c r="D319" s="169"/>
      <c r="E319" s="169"/>
      <c r="F319" s="158" t="s">
        <v>523</v>
      </c>
      <c r="G319" s="168"/>
      <c r="H319" s="159"/>
      <c r="I319" s="168">
        <v>3400</v>
      </c>
      <c r="J319" s="160">
        <v>16.456440000000001</v>
      </c>
      <c r="K319" s="159"/>
      <c r="L319" s="159"/>
      <c r="M319" s="159"/>
      <c r="N319" s="92"/>
      <c r="O319" s="92"/>
      <c r="P319" s="92"/>
    </row>
    <row r="320" spans="2:16" ht="21">
      <c r="B320" s="90" t="s">
        <v>524</v>
      </c>
      <c r="C320" s="90">
        <v>18680185099</v>
      </c>
      <c r="D320" s="90" t="s">
        <v>525</v>
      </c>
      <c r="E320" s="91">
        <v>45706</v>
      </c>
      <c r="F320" s="162" t="s">
        <v>526</v>
      </c>
      <c r="G320" s="54" t="s">
        <v>527</v>
      </c>
      <c r="H320" s="90">
        <v>3400</v>
      </c>
      <c r="I320" s="90">
        <v>1000</v>
      </c>
      <c r="J320" s="163">
        <v>2.4089999999999998</v>
      </c>
      <c r="K320" s="90">
        <v>50</v>
      </c>
      <c r="L320" s="90">
        <v>33</v>
      </c>
      <c r="M320" s="90">
        <v>73</v>
      </c>
      <c r="N320" s="54"/>
      <c r="O320" s="54"/>
      <c r="P320" s="90"/>
    </row>
    <row r="321" spans="2:16" ht="22.5">
      <c r="B321" s="169" t="s">
        <v>12</v>
      </c>
      <c r="C321" s="169"/>
      <c r="D321" s="169"/>
      <c r="E321" s="169"/>
      <c r="F321" s="158" t="s">
        <v>19</v>
      </c>
      <c r="G321" s="69"/>
      <c r="H321" s="159"/>
      <c r="I321" s="159">
        <v>1000</v>
      </c>
      <c r="J321" s="160">
        <v>2.4089999999999998</v>
      </c>
      <c r="K321" s="159"/>
      <c r="L321" s="159"/>
      <c r="M321" s="159"/>
      <c r="N321" s="92"/>
      <c r="O321" s="92"/>
      <c r="P321" s="92"/>
    </row>
  </sheetData>
  <mergeCells count="251">
    <mergeCell ref="I310:I312"/>
    <mergeCell ref="N310:N312"/>
    <mergeCell ref="O310:O312"/>
    <mergeCell ref="B313:E313"/>
    <mergeCell ref="B315:E315"/>
    <mergeCell ref="B317:E317"/>
    <mergeCell ref="B309:E309"/>
    <mergeCell ref="B310:B312"/>
    <mergeCell ref="C310:C312"/>
    <mergeCell ref="D310:D312"/>
    <mergeCell ref="E310:E312"/>
    <mergeCell ref="G310:G311"/>
    <mergeCell ref="N266:N273"/>
    <mergeCell ref="O266:O273"/>
    <mergeCell ref="B274:E274"/>
    <mergeCell ref="B118:B119"/>
    <mergeCell ref="D118:D119"/>
    <mergeCell ref="E118:E119"/>
    <mergeCell ref="G118:G119"/>
    <mergeCell ref="H118:H119"/>
    <mergeCell ref="O118:O119"/>
    <mergeCell ref="A176:B176"/>
    <mergeCell ref="N293:N294"/>
    <mergeCell ref="O293:O294"/>
    <mergeCell ref="B295:E295"/>
    <mergeCell ref="G285:G291"/>
    <mergeCell ref="I285:I291"/>
    <mergeCell ref="B292:E292"/>
    <mergeCell ref="B293:B294"/>
    <mergeCell ref="C293:C294"/>
    <mergeCell ref="D293:D294"/>
    <mergeCell ref="E293:E294"/>
    <mergeCell ref="G293:G294"/>
    <mergeCell ref="I293:I294"/>
    <mergeCell ref="B285:B291"/>
    <mergeCell ref="B307:E307"/>
    <mergeCell ref="O296:O298"/>
    <mergeCell ref="B299:E299"/>
    <mergeCell ref="B300:B303"/>
    <mergeCell ref="C300:C303"/>
    <mergeCell ref="D300:D303"/>
    <mergeCell ref="E300:E303"/>
    <mergeCell ref="G300:G303"/>
    <mergeCell ref="I300:I303"/>
    <mergeCell ref="B296:B298"/>
    <mergeCell ref="C296:C298"/>
    <mergeCell ref="D296:D298"/>
    <mergeCell ref="E296:E298"/>
    <mergeCell ref="G296:G298"/>
    <mergeCell ref="I296:I298"/>
    <mergeCell ref="N296:N298"/>
    <mergeCell ref="B304:B306"/>
    <mergeCell ref="D304:D306"/>
    <mergeCell ref="E304:E306"/>
    <mergeCell ref="G304:G306"/>
    <mergeCell ref="I304:I306"/>
    <mergeCell ref="G277:G281"/>
    <mergeCell ref="I277:I281"/>
    <mergeCell ref="B265:E265"/>
    <mergeCell ref="B266:B273"/>
    <mergeCell ref="C266:C273"/>
    <mergeCell ref="D266:D273"/>
    <mergeCell ref="E266:E273"/>
    <mergeCell ref="G266:G273"/>
    <mergeCell ref="I266:I273"/>
    <mergeCell ref="C285:C291"/>
    <mergeCell ref="D285:D291"/>
    <mergeCell ref="E285:E291"/>
    <mergeCell ref="B258:E258"/>
    <mergeCell ref="B260:E260"/>
    <mergeCell ref="B262:E262"/>
    <mergeCell ref="B263:B264"/>
    <mergeCell ref="D263:D264"/>
    <mergeCell ref="E263:E264"/>
    <mergeCell ref="B276:E276"/>
    <mergeCell ref="B277:B281"/>
    <mergeCell ref="C277:C281"/>
    <mergeCell ref="D277:D281"/>
    <mergeCell ref="E277:E281"/>
    <mergeCell ref="B282:E282"/>
    <mergeCell ref="B284:E284"/>
    <mergeCell ref="I251:I253"/>
    <mergeCell ref="N251:N253"/>
    <mergeCell ref="O251:O253"/>
    <mergeCell ref="G263:G264"/>
    <mergeCell ref="I263:I264"/>
    <mergeCell ref="P251:P253"/>
    <mergeCell ref="B254:E254"/>
    <mergeCell ref="B256:E256"/>
    <mergeCell ref="I244:I249"/>
    <mergeCell ref="N244:N249"/>
    <mergeCell ref="O244:O249"/>
    <mergeCell ref="P244:P249"/>
    <mergeCell ref="B250:E250"/>
    <mergeCell ref="B251:B253"/>
    <mergeCell ref="C251:C253"/>
    <mergeCell ref="D251:D253"/>
    <mergeCell ref="E251:E253"/>
    <mergeCell ref="G251:G253"/>
    <mergeCell ref="D244:D249"/>
    <mergeCell ref="E244:E249"/>
    <mergeCell ref="G244:G245"/>
    <mergeCell ref="N226:N238"/>
    <mergeCell ref="O226:O238"/>
    <mergeCell ref="P226:P238"/>
    <mergeCell ref="G229:G234"/>
    <mergeCell ref="B239:E239"/>
    <mergeCell ref="B241:E241"/>
    <mergeCell ref="B226:B238"/>
    <mergeCell ref="C226:C238"/>
    <mergeCell ref="D226:D238"/>
    <mergeCell ref="E226:E238"/>
    <mergeCell ref="G226:G228"/>
    <mergeCell ref="I226:I238"/>
    <mergeCell ref="P209:P210"/>
    <mergeCell ref="B211:E211"/>
    <mergeCell ref="B213:E213"/>
    <mergeCell ref="O201:O205"/>
    <mergeCell ref="P201:P205"/>
    <mergeCell ref="G203:G204"/>
    <mergeCell ref="B206:E206"/>
    <mergeCell ref="B208:E208"/>
    <mergeCell ref="B209:B210"/>
    <mergeCell ref="C209:C210"/>
    <mergeCell ref="D209:D210"/>
    <mergeCell ref="E209:E210"/>
    <mergeCell ref="G209:G210"/>
    <mergeCell ref="I209:I210"/>
    <mergeCell ref="N209:N210"/>
    <mergeCell ref="O209:O210"/>
    <mergeCell ref="P191:P195"/>
    <mergeCell ref="B196:E196"/>
    <mergeCell ref="B198:E198"/>
    <mergeCell ref="B190:E190"/>
    <mergeCell ref="B191:B195"/>
    <mergeCell ref="C191:C195"/>
    <mergeCell ref="D191:D195"/>
    <mergeCell ref="E191:E195"/>
    <mergeCell ref="G191:G194"/>
    <mergeCell ref="I191:I195"/>
    <mergeCell ref="N191:N195"/>
    <mergeCell ref="O191:O195"/>
    <mergeCell ref="P180:P183"/>
    <mergeCell ref="B184:E184"/>
    <mergeCell ref="B186:E186"/>
    <mergeCell ref="B188:E188"/>
    <mergeCell ref="B179:E179"/>
    <mergeCell ref="B180:B183"/>
    <mergeCell ref="C180:C183"/>
    <mergeCell ref="D180:D183"/>
    <mergeCell ref="E180:E183"/>
    <mergeCell ref="I180:I183"/>
    <mergeCell ref="O60:O61"/>
    <mergeCell ref="O87:O89"/>
    <mergeCell ref="B88:B89"/>
    <mergeCell ref="C88:C89"/>
    <mergeCell ref="E88:E89"/>
    <mergeCell ref="N88:N89"/>
    <mergeCell ref="L87:L89"/>
    <mergeCell ref="M87:M89"/>
    <mergeCell ref="N180:N183"/>
    <mergeCell ref="O180:O183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B131:B134"/>
    <mergeCell ref="C131:C134"/>
    <mergeCell ref="D131:D134"/>
    <mergeCell ref="E131:E134"/>
    <mergeCell ref="G131:G134"/>
    <mergeCell ref="H131:H134"/>
    <mergeCell ref="N131:N134"/>
    <mergeCell ref="B42:B44"/>
    <mergeCell ref="D42:D44"/>
    <mergeCell ref="E42:E44"/>
    <mergeCell ref="G42:G44"/>
    <mergeCell ref="H42:H44"/>
    <mergeCell ref="J52:J53"/>
    <mergeCell ref="K52:K53"/>
    <mergeCell ref="L52:L53"/>
    <mergeCell ref="M52:M53"/>
    <mergeCell ref="G87:G89"/>
    <mergeCell ref="B60:B61"/>
    <mergeCell ref="C60:C61"/>
    <mergeCell ref="D60:D61"/>
    <mergeCell ref="E60:E61"/>
    <mergeCell ref="G60:G61"/>
    <mergeCell ref="H60:H61"/>
    <mergeCell ref="D87:D89"/>
    <mergeCell ref="B321:E321"/>
    <mergeCell ref="B136:B142"/>
    <mergeCell ref="C136:C142"/>
    <mergeCell ref="D136:D142"/>
    <mergeCell ref="E136:E142"/>
    <mergeCell ref="G136:G142"/>
    <mergeCell ref="H136:H142"/>
    <mergeCell ref="O136:O142"/>
    <mergeCell ref="B319:E319"/>
    <mergeCell ref="B200:E200"/>
    <mergeCell ref="B201:B205"/>
    <mergeCell ref="C201:C205"/>
    <mergeCell ref="D201:D205"/>
    <mergeCell ref="E201:E205"/>
    <mergeCell ref="N201:N205"/>
    <mergeCell ref="B215:E215"/>
    <mergeCell ref="B217:E217"/>
    <mergeCell ref="B219:E219"/>
    <mergeCell ref="B221:E221"/>
    <mergeCell ref="B223:E223"/>
    <mergeCell ref="B225:E225"/>
    <mergeCell ref="B243:E243"/>
    <mergeCell ref="B244:B249"/>
    <mergeCell ref="C244:C2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69" t="s">
        <v>12</v>
      </c>
      <c r="C6" s="169"/>
      <c r="D6" s="169"/>
      <c r="E6" s="169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69" t="s">
        <v>12</v>
      </c>
      <c r="C9" s="169"/>
      <c r="D9" s="169"/>
      <c r="E9" s="169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69" t="s">
        <v>12</v>
      </c>
      <c r="C12" s="169"/>
      <c r="D12" s="169"/>
      <c r="E12" s="169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2025-02-19T07:36:44Z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