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D4FC0598-83A8-4446-8426-A81D7DA35263}" xr6:coauthVersionLast="47" xr6:coauthVersionMax="47" xr10:uidLastSave="{00000000-0000-0000-0000-000000000000}"/>
  <bookViews>
    <workbookView xWindow="-120" yWindow="-120" windowWidth="29040" windowHeight="15720" activeTab="2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1" l="1"/>
  <c r="J104" i="1"/>
  <c r="J103" i="1"/>
  <c r="H103" i="1"/>
  <c r="J102" i="1"/>
  <c r="J105" i="1" s="1"/>
  <c r="H102" i="1"/>
  <c r="I212" i="2"/>
  <c r="J211" i="2"/>
  <c r="J212" i="2" s="1"/>
  <c r="I210" i="2"/>
  <c r="J209" i="2"/>
  <c r="J208" i="2"/>
  <c r="J207" i="2"/>
  <c r="J210" i="2" s="1"/>
  <c r="J206" i="2"/>
  <c r="I206" i="2"/>
  <c r="J205" i="2"/>
  <c r="J196" i="2"/>
  <c r="I196" i="2"/>
  <c r="J194" i="2"/>
  <c r="I194" i="2"/>
  <c r="J189" i="2"/>
  <c r="I189" i="2"/>
  <c r="I187" i="2"/>
  <c r="J186" i="2"/>
  <c r="J185" i="2"/>
  <c r="J187" i="2" s="1"/>
  <c r="J184" i="2"/>
  <c r="J169" i="2"/>
  <c r="I169" i="2"/>
  <c r="I167" i="2"/>
  <c r="J166" i="2"/>
  <c r="J165" i="2"/>
  <c r="J164" i="2"/>
  <c r="J163" i="2"/>
  <c r="J162" i="2"/>
  <c r="J161" i="2"/>
  <c r="J160" i="2"/>
  <c r="J159" i="2"/>
  <c r="J167" i="2" s="1"/>
  <c r="J151" i="2"/>
  <c r="I151" i="2"/>
  <c r="J146" i="2"/>
  <c r="I146" i="2"/>
  <c r="J144" i="2"/>
  <c r="I144" i="2"/>
  <c r="J16" i="3"/>
  <c r="J17" i="3" s="1"/>
  <c r="I16" i="3"/>
  <c r="I17" i="3" s="1"/>
  <c r="J14" i="3"/>
  <c r="J13" i="3"/>
  <c r="J15" i="3" s="1"/>
  <c r="I13" i="3"/>
  <c r="I15" i="3" s="1"/>
  <c r="H13" i="3"/>
  <c r="J11" i="3"/>
  <c r="J12" i="3" s="1"/>
  <c r="I11" i="3"/>
  <c r="I12" i="3" s="1"/>
  <c r="H11" i="3"/>
  <c r="I10" i="3"/>
  <c r="J9" i="3"/>
  <c r="J10" i="3" s="1"/>
  <c r="I9" i="3"/>
  <c r="H9" i="3"/>
  <c r="J7" i="3"/>
  <c r="J8" i="3" s="1"/>
  <c r="I7" i="3"/>
  <c r="I8" i="3" s="1"/>
  <c r="H7" i="3"/>
  <c r="J6" i="3"/>
  <c r="J5" i="3"/>
  <c r="I5" i="3"/>
  <c r="I6" i="3" s="1"/>
  <c r="H5" i="3"/>
  <c r="I78" i="1"/>
  <c r="J77" i="1"/>
  <c r="J78" i="1" s="1"/>
  <c r="I77" i="1"/>
  <c r="J68" i="1"/>
  <c r="I68" i="1"/>
  <c r="J67" i="1"/>
  <c r="J66" i="1"/>
  <c r="J65" i="1"/>
  <c r="J64" i="1"/>
  <c r="J63" i="1"/>
  <c r="J62" i="1"/>
  <c r="J61" i="1"/>
  <c r="J59" i="1"/>
  <c r="J60" i="1" s="1"/>
  <c r="I59" i="1"/>
  <c r="I60" i="1" s="1"/>
  <c r="H59" i="1"/>
  <c r="J57" i="1"/>
  <c r="H57" i="1"/>
  <c r="J56" i="1"/>
  <c r="H56" i="1"/>
  <c r="J55" i="1"/>
  <c r="I55" i="1"/>
  <c r="I58" i="1" s="1"/>
  <c r="H55" i="1"/>
  <c r="J53" i="1"/>
  <c r="H53" i="1"/>
  <c r="J52" i="1"/>
  <c r="I52" i="1"/>
  <c r="I54" i="1" s="1"/>
  <c r="H52" i="1"/>
  <c r="I51" i="1"/>
  <c r="J50" i="1"/>
  <c r="J51" i="1" s="1"/>
  <c r="J46" i="1"/>
  <c r="J45" i="1"/>
  <c r="J47" i="1" s="1"/>
  <c r="I45" i="1"/>
  <c r="I47" i="1" s="1"/>
  <c r="H45" i="1"/>
  <c r="J30" i="1"/>
  <c r="J31" i="1" s="1"/>
  <c r="I30" i="1"/>
  <c r="I31" i="1" s="1"/>
  <c r="H30" i="1"/>
  <c r="J28" i="1"/>
  <c r="J29" i="1" s="1"/>
  <c r="I28" i="1"/>
  <c r="I29" i="1" s="1"/>
  <c r="H28" i="1"/>
  <c r="J26" i="1"/>
  <c r="J27" i="1" s="1"/>
  <c r="I26" i="1"/>
  <c r="I27" i="1" s="1"/>
  <c r="H26" i="1"/>
  <c r="I25" i="1"/>
  <c r="J24" i="1"/>
  <c r="J25" i="1" s="1"/>
  <c r="I24" i="1"/>
  <c r="H24" i="1"/>
  <c r="I142" i="2"/>
  <c r="J141" i="2"/>
  <c r="J142" i="2" s="1"/>
  <c r="I140" i="2"/>
  <c r="J139" i="2"/>
  <c r="J140" i="2" s="1"/>
  <c r="I138" i="2"/>
  <c r="J137" i="2"/>
  <c r="J138" i="2" s="1"/>
  <c r="J136" i="2"/>
  <c r="I136" i="2"/>
  <c r="J134" i="2"/>
  <c r="I134" i="2"/>
  <c r="J132" i="2"/>
  <c r="I132" i="2"/>
  <c r="J122" i="2"/>
  <c r="I122" i="2"/>
  <c r="I120" i="2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20" i="1"/>
  <c r="J21" i="1" s="1"/>
  <c r="I20" i="1"/>
  <c r="I21" i="1" s="1"/>
  <c r="H20" i="1"/>
  <c r="J14" i="1"/>
  <c r="J15" i="1" s="1"/>
  <c r="I14" i="1"/>
  <c r="I15" i="1" s="1"/>
  <c r="H14" i="1"/>
  <c r="J12" i="1"/>
  <c r="J13" i="1" s="1"/>
  <c r="I12" i="1"/>
  <c r="I13" i="1" s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  <c r="J54" i="1" l="1"/>
  <c r="J58" i="1"/>
</calcChain>
</file>

<file path=xl/sharedStrings.xml><?xml version="1.0" encoding="utf-8"?>
<sst xmlns="http://schemas.openxmlformats.org/spreadsheetml/2006/main" count="982" uniqueCount="578">
  <si>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</si>
  <si>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</si>
  <si>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</si>
  <si>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</si>
  <si>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</si>
  <si>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</si>
  <si>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</si>
  <si>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</si>
  <si>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</si>
  <si>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</si>
  <si>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</si>
  <si>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</si>
  <si>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</si>
  <si>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</si>
  <si>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</si>
  <si>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</si>
  <si>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</si>
  <si>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</si>
  <si>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</si>
  <si>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</si>
  <si>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</si>
  <si>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</si>
  <si>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</si>
  <si>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</si>
  <si>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</si>
  <si>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</si>
  <si>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</si>
  <si>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</si>
  <si>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</si>
  <si>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</si>
  <si>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</si>
  <si>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</si>
  <si>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</si>
  <si>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</si>
  <si>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</si>
  <si>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</si>
  <si>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</si>
  <si>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</si>
  <si>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</si>
  <si>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</si>
  <si>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</si>
  <si>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</si>
  <si>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</si>
  <si>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</si>
  <si>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</si>
  <si>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</si>
  <si>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</si>
  <si>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</si>
  <si>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</si>
  <si>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</si>
  <si>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</si>
  <si>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</si>
  <si>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</si>
  <si>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</si>
  <si>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</si>
  <si>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</si>
  <si>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</si>
  <si>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</si>
  <si>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</si>
  <si>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</si>
  <si>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</si>
  <si>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</si>
  <si>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</si>
  <si>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</si>
  <si>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</si>
  <si>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</si>
  <si>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</si>
  <si>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</si>
  <si>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</si>
  <si>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</si>
  <si>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</si>
  <si>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</si>
  <si>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</si>
  <si>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</si>
  <si>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</si>
  <si>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</si>
  <si>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</si>
  <si>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</si>
  <si>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</si>
  <si>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</si>
  <si>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</si>
  <si>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</si>
  <si>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</si>
  <si>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</si>
  <si>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</si>
  <si>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</si>
  <si>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</si>
  <si>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</si>
  <si>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</si>
  <si>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</si>
  <si>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</si>
  <si>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</si>
  <si>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</si>
  <si>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</si>
  <si>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</si>
  <si>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</si>
  <si>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</si>
  <si>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</si>
  <si>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</si>
  <si>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</si>
  <si>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</si>
  <si>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</si>
  <si>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</si>
  <si>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</si>
  <si>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</si>
  <si>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</si>
  <si>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</si>
  <si>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</si>
  <si>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</si>
  <si>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</si>
  <si>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</si>
  <si>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</si>
  <si>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</si>
  <si>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</si>
  <si>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</si>
  <si>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</si>
  <si>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</si>
  <si>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</si>
  <si>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</si>
  <si>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</si>
  <si>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</si>
  <si>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</si>
  <si>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</si>
  <si>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</si>
  <si>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</si>
  <si>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</si>
  <si>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</si>
  <si>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</si>
  <si>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</si>
  <si>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</si>
  <si>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</si>
  <si>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</si>
  <si>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</si>
  <si>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</si>
  <si>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</si>
  <si>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</si>
  <si>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</si>
  <si>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</si>
  <si>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</si>
  <si>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</si>
  <si>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</si>
  <si>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</si>
  <si>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</si>
  <si>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</si>
  <si>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</si>
  <si>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</si>
  <si>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</si>
  <si>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</si>
  <si>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</si>
  <si>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</si>
  <si>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</si>
  <si>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</si>
  <si>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</si>
  <si>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</si>
  <si>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</si>
  <si>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</si>
  <si>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</si>
  <si>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</si>
  <si>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</si>
  <si>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</si>
  <si>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</si>
  <si>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</si>
  <si>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</si>
  <si>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</si>
  <si>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</si>
  <si>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</si>
  <si>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</si>
  <si>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</si>
  <si>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</si>
  <si>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</si>
  <si>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</si>
  <si>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</si>
  <si>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</si>
  <si>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</si>
  <si>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</si>
  <si>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</si>
  <si>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</si>
  <si>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</si>
  <si>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</si>
  <si>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</si>
  <si>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</si>
  <si>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</si>
  <si>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</si>
  <si>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</si>
  <si>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</si>
  <si>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</si>
  <si>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</si>
  <si>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</si>
  <si>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</si>
  <si>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</si>
  <si>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</si>
  <si>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</si>
  <si>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</si>
  <si>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</si>
  <si>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</si>
  <si>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</si>
  <si>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</si>
  <si>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</si>
  <si>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</si>
  <si>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</si>
  <si>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</si>
  <si>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</si>
  <si>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</si>
  <si>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</si>
  <si>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</si>
  <si>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</si>
  <si>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</si>
  <si>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</si>
  <si>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</si>
  <si>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</si>
  <si>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</si>
  <si>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</si>
  <si>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</si>
  <si>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</si>
  <si>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</si>
  <si>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</si>
  <si>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</si>
  <si>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</si>
  <si>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</si>
  <si>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</si>
  <si>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</si>
  <si>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</si>
  <si>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</si>
  <si>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</si>
  <si>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</si>
  <si>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</si>
  <si>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</si>
  <si>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</si>
  <si>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</si>
  <si>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</si>
  <si>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</si>
  <si>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</si>
  <si>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</si>
  <si>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</si>
  <si>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</si>
  <si>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</si>
  <si>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</si>
  <si>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</si>
  <si>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</si>
  <si>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</si>
  <si>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</si>
  <si>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</si>
  <si>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</si>
  <si>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</si>
  <si>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</si>
  <si>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</si>
  <si>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</si>
  <si>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</si>
  <si>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</si>
  <si>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</si>
  <si>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</si>
  <si>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</si>
  <si>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</si>
  <si>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</si>
  <si>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</si>
  <si>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</si>
  <si>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</si>
  <si>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</si>
  <si>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</si>
  <si>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</si>
  <si>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</si>
  <si>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</si>
  <si>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</si>
  <si>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</si>
  <si>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</si>
  <si>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</si>
  <si>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</si>
  <si>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</si>
  <si>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</si>
  <si>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</si>
  <si>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</si>
  <si>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</si>
  <si>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</si>
  <si>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</si>
  <si>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液体liquid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</si>
  <si>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</si>
  <si>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</si>
  <si>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</si>
  <si>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</si>
  <si>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</si>
  <si>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</si>
  <si>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</si>
  <si>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</si>
  <si>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</si>
  <si>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</si>
  <si>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</si>
  <si>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</si>
  <si>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</si>
  <si>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</si>
  <si>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</si>
  <si>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</si>
  <si>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</si>
  <si>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</si>
  <si>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</si>
  <si>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</si>
  <si>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</si>
  <si>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</si>
  <si>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</si>
  <si>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</si>
  <si>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</si>
  <si>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</si>
  <si>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</si>
  <si>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</si>
  <si>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</si>
  <si>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</si>
  <si>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</si>
  <si>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</si>
  <si>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</si>
  <si>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</si>
  <si>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</si>
  <si>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</si>
  <si>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</si>
  <si>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</si>
  <si>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</si>
  <si>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</si>
  <si>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</si>
  <si>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</si>
  <si>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</si>
  <si>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</si>
  <si>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</si>
  <si>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</si>
  <si>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</si>
  <si>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</si>
  <si>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</si>
  <si>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</si>
  <si>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</si>
  <si>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</si>
  <si>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</si>
  <si>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</si>
  <si>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</si>
  <si>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</si>
  <si>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</si>
  <si>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</si>
  <si>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</si>
  <si>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</si>
  <si>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</si>
  <si>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</si>
  <si>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</si>
  <si>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</si>
  <si>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</si>
  <si>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</si>
  <si>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</si>
  <si>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</si>
  <si>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</si>
  <si>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</si>
  <si>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</si>
  <si>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</si>
  <si>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</si>
  <si>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</si>
  <si>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</si>
  <si>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</si>
  <si>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</si>
  <si>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</si>
  <si>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</si>
  <si>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</si>
  <si>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</si>
  <si>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</si>
  <si>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</si>
  <si>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</si>
  <si>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</si>
  <si>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</si>
  <si>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</si>
  <si>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</si>
  <si>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</si>
  <si>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</si>
  <si>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</si>
  <si>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</si>
  <si>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</si>
  <si>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</si>
  <si>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</si>
  <si>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</si>
  <si>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</si>
  <si>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</si>
  <si>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20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</si>
  <si>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</si>
  <si>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</si>
  <si>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</si>
  <si>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</si>
  <si>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</si>
  <si>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</si>
  <si>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</si>
  <si>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</si>
  <si>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</si>
  <si>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</si>
  <si>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</si>
  <si>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</si>
  <si>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</si>
  <si>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</si>
  <si>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</si>
  <si>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</si>
  <si>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</si>
  <si>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</si>
  <si>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</si>
  <si>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</si>
  <si>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</si>
  <si>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</si>
  <si>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</si>
  <si>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</si>
  <si>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</si>
  <si>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E13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</si>
  <si>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</si>
  <si>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</si>
  <si>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</si>
  <si>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</si>
  <si>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</si>
  <si>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</si>
  <si>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</si>
  <si>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</si>
  <si>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t>F1271
液体liquid</t>
  </si>
  <si>
    <t>冷冻油Refrigerant oil</t>
  </si>
  <si>
    <t>F1274</t>
  </si>
  <si>
    <t>F1268
退税TR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</si>
  <si>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</si>
  <si>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</si>
  <si>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</si>
  <si>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</si>
  <si>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</si>
  <si>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</si>
  <si>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</si>
  <si>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</si>
  <si>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F1291
BRANDED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</si>
  <si>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</si>
  <si>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</si>
  <si>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</si>
  <si>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</si>
  <si>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</si>
  <si>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</si>
  <si>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</si>
  <si>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</si>
  <si>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</si>
  <si>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</si>
  <si>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</si>
  <si>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鞋子Shoes</t>
  </si>
  <si>
    <t>9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</si>
  <si>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</si>
  <si>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</si>
  <si>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</si>
  <si>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</si>
  <si>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</si>
  <si>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</si>
  <si>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</si>
  <si>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</si>
  <si>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</si>
  <si>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</si>
  <si>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</si>
  <si>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</si>
  <si>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</si>
  <si>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</si>
  <si>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</si>
  <si>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</si>
  <si>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</si>
  <si>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</si>
  <si>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</si>
  <si>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</si>
  <si>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</si>
  <si>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</si>
  <si>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</si>
  <si>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</si>
  <si>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</si>
  <si>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</si>
  <si>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</si>
  <si>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</si>
  <si>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</si>
  <si>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</si>
  <si>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1-3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</si>
  <si>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</si>
  <si>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</si>
  <si>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</si>
  <si>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</si>
  <si>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</si>
  <si>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</si>
  <si>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</si>
  <si>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</si>
  <si>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</si>
  <si>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</si>
  <si>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</si>
  <si>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</si>
  <si>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</si>
  <si>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</si>
  <si>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</si>
  <si>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</si>
  <si>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</si>
  <si>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</si>
  <si>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</si>
  <si>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</si>
  <si>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</si>
  <si>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</si>
  <si>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</si>
  <si>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</si>
  <si>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</si>
  <si>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</si>
  <si>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</si>
  <si>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</si>
  <si>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</si>
  <si>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</si>
  <si>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</si>
  <si>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</si>
  <si>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</si>
  <si>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</si>
  <si>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</si>
  <si>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</si>
  <si>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</si>
  <si>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</si>
  <si>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</si>
  <si>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</si>
  <si>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</si>
  <si>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</si>
  <si>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</si>
  <si>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</si>
  <si>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</si>
  <si>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</si>
  <si>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</si>
  <si>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</si>
  <si>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</si>
  <si>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</si>
  <si>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</si>
  <si>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</si>
  <si>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</si>
  <si>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</si>
  <si>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</si>
  <si>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</si>
  <si>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</si>
  <si>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</si>
  <si>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</si>
  <si>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</si>
  <si>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</si>
  <si>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</si>
  <si>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</si>
  <si>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</si>
  <si>
    <t>S0085711</t>
  </si>
  <si>
    <t>1-50</t>
  </si>
  <si>
    <t>51-100</t>
  </si>
  <si>
    <t>101-107</t>
  </si>
  <si>
    <t>W10</t>
  </si>
  <si>
    <t>A0035490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</si>
  <si>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1543238757875</t>
    </r>
  </si>
  <si>
    <t>鞋子shoe</t>
  </si>
  <si>
    <t>W11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</si>
  <si>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1543238757884</t>
    </r>
  </si>
  <si>
    <t>X14</t>
  </si>
  <si>
    <t>A0035531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</si>
  <si>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1543238784047</t>
    </r>
  </si>
  <si>
    <t>A02</t>
  </si>
  <si>
    <t>A0035565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</si>
  <si>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1543238784108</t>
    </r>
  </si>
  <si>
    <t>A0035625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</si>
  <si>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1548346494252</t>
    </r>
  </si>
  <si>
    <t>五金配件Hardware accessories</t>
  </si>
  <si>
    <t>B19</t>
  </si>
  <si>
    <t>E67</t>
  </si>
  <si>
    <t>A0035722</t>
  </si>
  <si>
    <r>
      <t>上衣</t>
    </r>
    <r>
      <rPr>
        <sz val="14"/>
        <color theme="1"/>
        <rFont val="Comic Sans MS"/>
        <charset val="134"/>
      </rPr>
      <t xml:space="preserve">  tops</t>
    </r>
  </si>
  <si>
    <t>S0086105</t>
  </si>
  <si>
    <t>hylh25030031 15194677757</t>
  </si>
  <si>
    <t>279/W99/BMK/SEA</t>
  </si>
  <si>
    <t>食用明胶Engine mount</t>
  </si>
  <si>
    <t>颗粒</t>
  </si>
  <si>
    <t>S0086112</t>
  </si>
  <si>
    <t>1-250</t>
  </si>
  <si>
    <t>250</t>
  </si>
  <si>
    <t>S0086061</t>
  </si>
  <si>
    <t>110031377388 /18111611101</t>
  </si>
  <si>
    <t>1-27</t>
  </si>
  <si>
    <t>28-90</t>
  </si>
  <si>
    <t>90</t>
  </si>
  <si>
    <t>S0086257</t>
  </si>
  <si>
    <t>202507294831</t>
  </si>
  <si>
    <t>279/W99/GMU/SEA</t>
  </si>
  <si>
    <t>1-5</t>
  </si>
  <si>
    <t>密封胶sealant</t>
  </si>
  <si>
    <t>膏状paste</t>
  </si>
  <si>
    <t>S0086416</t>
  </si>
  <si>
    <t>800118483014 /15130082868</t>
  </si>
  <si>
    <t>279/W99/CY/SEA</t>
  </si>
  <si>
    <t>静踝脚Static ankle crura</t>
  </si>
  <si>
    <t>7-9</t>
  </si>
  <si>
    <t>锁紧lock</t>
  </si>
  <si>
    <t>双轴动踝Double axis 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</si>
</sst>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86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5" fontId="2" fillId="11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70" fontId="10" fillId="5" borderId="2" xfId="0" applyNumberFormat="1" applyFont="1" applyFill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70" fontId="9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169" fontId="2" fillId="11" borderId="1" xfId="0" applyNumberFormat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15" fontId="9" fillId="0" borderId="3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164" fontId="9" fillId="11" borderId="4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170" fontId="9" fillId="0" borderId="1" xfId="0" applyNumberFormat="1" applyFont="1" applyBorder="1" applyAlignment="1">
      <alignment horizontal="center" vertical="center"/>
    </xf>
    <xf numFmtId="170" fontId="10" fillId="5" borderId="1" xfId="0" applyNumberFormat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11" borderId="2" xfId="0" quotePrefix="1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105"/>
  <sheetViews>
    <sheetView zoomScale="70" zoomScaleNormal="70" workbookViewId="0">
      <pane ySplit="3" topLeftCell="A83" activePane="bottomLeft" state="frozen"/>
      <selection pane="bottomLeft" activeCell="B95" sqref="B95:P96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9" t="s">
        <v>15</v>
      </c>
      <c r="L2" s="149"/>
      <c r="M2" s="149"/>
      <c r="N2" s="18" t="s">
        <v>16</v>
      </c>
      <c r="O2" s="18" t="s">
        <v>17</v>
      </c>
      <c r="P2" s="19" t="s">
        <v>18</v>
      </c>
    </row>
    <row r="3" spans="1:16" ht="33.75">
      <c r="A3" s="150" t="s">
        <v>19</v>
      </c>
      <c r="B3" s="15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27" t="s">
        <v>220</v>
      </c>
      <c r="C6" s="127"/>
      <c r="D6" s="127"/>
      <c r="E6" s="127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42" t="s">
        <v>222</v>
      </c>
      <c r="C7" s="143" t="s">
        <v>223</v>
      </c>
      <c r="D7" s="142" t="s">
        <v>224</v>
      </c>
      <c r="E7" s="146">
        <v>45659</v>
      </c>
      <c r="F7" s="75" t="s">
        <v>225</v>
      </c>
      <c r="G7" s="52" t="s">
        <v>226</v>
      </c>
      <c r="H7" s="76">
        <v>1</v>
      </c>
      <c r="I7" s="142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39">
        <v>45663</v>
      </c>
      <c r="O7" s="139">
        <v>45705</v>
      </c>
      <c r="P7" s="142" t="s">
        <v>227</v>
      </c>
    </row>
    <row r="8" spans="1:16" ht="21">
      <c r="B8" s="140"/>
      <c r="C8" s="144"/>
      <c r="D8" s="140"/>
      <c r="E8" s="147"/>
      <c r="F8" s="75" t="s">
        <v>228</v>
      </c>
      <c r="G8" s="52" t="s">
        <v>229</v>
      </c>
      <c r="H8" s="76">
        <v>1</v>
      </c>
      <c r="I8" s="140"/>
      <c r="J8" s="77">
        <v>0.54978000000000005</v>
      </c>
      <c r="K8" s="76">
        <v>68</v>
      </c>
      <c r="L8" s="76">
        <v>105</v>
      </c>
      <c r="M8" s="76">
        <v>77</v>
      </c>
      <c r="N8" s="140"/>
      <c r="O8" s="140"/>
      <c r="P8" s="140"/>
    </row>
    <row r="9" spans="1:16" ht="37.5">
      <c r="B9" s="140"/>
      <c r="C9" s="144"/>
      <c r="D9" s="140"/>
      <c r="E9" s="147"/>
      <c r="F9" s="75" t="s">
        <v>230</v>
      </c>
      <c r="G9" s="52" t="s">
        <v>231</v>
      </c>
      <c r="H9" s="76">
        <v>1</v>
      </c>
      <c r="I9" s="140"/>
      <c r="J9" s="77">
        <v>0.51480000000000004</v>
      </c>
      <c r="K9" s="76">
        <v>72</v>
      </c>
      <c r="L9" s="76">
        <v>110</v>
      </c>
      <c r="M9" s="76">
        <v>65</v>
      </c>
      <c r="N9" s="140"/>
      <c r="O9" s="140"/>
      <c r="P9" s="140"/>
    </row>
    <row r="10" spans="1:16" ht="56.25">
      <c r="B10" s="141"/>
      <c r="C10" s="145"/>
      <c r="D10" s="141"/>
      <c r="E10" s="148"/>
      <c r="F10" s="75" t="s">
        <v>232</v>
      </c>
      <c r="G10" s="52" t="s">
        <v>233</v>
      </c>
      <c r="H10" s="76">
        <v>1</v>
      </c>
      <c r="I10" s="141"/>
      <c r="J10" s="77">
        <v>7.3800000000000004E-2</v>
      </c>
      <c r="K10" s="76">
        <v>100</v>
      </c>
      <c r="L10" s="76">
        <v>41</v>
      </c>
      <c r="M10" s="76">
        <v>18</v>
      </c>
      <c r="N10" s="141"/>
      <c r="O10" s="141"/>
      <c r="P10" s="141"/>
    </row>
    <row r="11" spans="1:16" ht="22.5">
      <c r="B11" s="127" t="s">
        <v>220</v>
      </c>
      <c r="C11" s="127"/>
      <c r="D11" s="127"/>
      <c r="E11" s="127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27" t="s">
        <v>220</v>
      </c>
      <c r="C13" s="127"/>
      <c r="D13" s="127"/>
      <c r="E13" s="127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27" t="s">
        <v>220</v>
      </c>
      <c r="C15" s="127"/>
      <c r="D15" s="127"/>
      <c r="E15" s="127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27" t="s">
        <v>220</v>
      </c>
      <c r="C17" s="127"/>
      <c r="D17" s="127"/>
      <c r="E17" s="127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27" t="s">
        <v>220</v>
      </c>
      <c r="C19" s="127"/>
      <c r="D19" s="127"/>
      <c r="E19" s="127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27" t="s">
        <v>220</v>
      </c>
      <c r="C21" s="127"/>
      <c r="D21" s="127"/>
      <c r="E21" s="127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27" t="s">
        <v>220</v>
      </c>
      <c r="C23" s="127"/>
      <c r="D23" s="127"/>
      <c r="E23" s="127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38" t="s">
        <v>262</v>
      </c>
      <c r="C24" s="38"/>
      <c r="D24" s="38" t="s">
        <v>263</v>
      </c>
      <c r="E24" s="29">
        <v>45667</v>
      </c>
      <c r="F24" s="68" t="s">
        <v>270</v>
      </c>
      <c r="G24" s="39" t="s">
        <v>265</v>
      </c>
      <c r="H24" s="38">
        <f>2*750</f>
        <v>1500</v>
      </c>
      <c r="I24" s="38">
        <f>24*200</f>
        <v>4800</v>
      </c>
      <c r="J24" s="69">
        <f>K24*L24*M24/1000000*200</f>
        <v>8.16</v>
      </c>
      <c r="K24" s="38">
        <v>40</v>
      </c>
      <c r="L24" s="38">
        <v>34</v>
      </c>
      <c r="M24" s="38">
        <v>30</v>
      </c>
      <c r="N24" s="70">
        <v>45671</v>
      </c>
      <c r="O24" s="70">
        <v>45714</v>
      </c>
      <c r="P24" s="38" t="s">
        <v>271</v>
      </c>
    </row>
    <row r="25" spans="2:16" ht="22.5">
      <c r="B25" s="134" t="s">
        <v>220</v>
      </c>
      <c r="C25" s="135"/>
      <c r="D25" s="135"/>
      <c r="E25" s="136"/>
      <c r="F25" s="71" t="s">
        <v>267</v>
      </c>
      <c r="G25" s="83"/>
      <c r="H25" s="72"/>
      <c r="I25" s="81">
        <f>SUM(I24:I24)</f>
        <v>4800</v>
      </c>
      <c r="J25" s="73">
        <f>SUM(J24:J24)</f>
        <v>8.16</v>
      </c>
      <c r="K25" s="72"/>
      <c r="L25" s="72"/>
      <c r="M25" s="72"/>
      <c r="N25" s="74"/>
      <c r="O25" s="74"/>
      <c r="P25" s="74"/>
    </row>
    <row r="26" spans="2:16" ht="42">
      <c r="B26" s="84" t="s">
        <v>262</v>
      </c>
      <c r="C26" s="84"/>
      <c r="D26" s="84" t="s">
        <v>263</v>
      </c>
      <c r="E26" s="85">
        <v>45667</v>
      </c>
      <c r="F26" s="86" t="s">
        <v>264</v>
      </c>
      <c r="G26" s="87" t="s">
        <v>265</v>
      </c>
      <c r="H26" s="84">
        <f>2*750</f>
        <v>1500</v>
      </c>
      <c r="I26" s="84">
        <f>24*200</f>
        <v>4800</v>
      </c>
      <c r="J26" s="88">
        <f>K26*L26*M26/1000000*200</f>
        <v>8.16</v>
      </c>
      <c r="K26" s="84">
        <v>40</v>
      </c>
      <c r="L26" s="84">
        <v>34</v>
      </c>
      <c r="M26" s="84">
        <v>30</v>
      </c>
      <c r="N26" s="70">
        <v>45673</v>
      </c>
      <c r="O26" s="70">
        <v>45715</v>
      </c>
      <c r="P26" s="38" t="s">
        <v>266</v>
      </c>
    </row>
    <row r="27" spans="2:16" ht="22.5">
      <c r="B27" s="134" t="s">
        <v>220</v>
      </c>
      <c r="C27" s="135"/>
      <c r="D27" s="135"/>
      <c r="E27" s="136"/>
      <c r="F27" s="89" t="s">
        <v>267</v>
      </c>
      <c r="G27" s="90"/>
      <c r="H27" s="91"/>
      <c r="I27" s="92">
        <f>SUM(I26:I26)</f>
        <v>4800</v>
      </c>
      <c r="J27" s="93">
        <f>SUM(J26:J26)</f>
        <v>8.16</v>
      </c>
      <c r="K27" s="91"/>
      <c r="L27" s="91"/>
      <c r="M27" s="91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268</v>
      </c>
      <c r="G28" s="39" t="s">
        <v>265</v>
      </c>
      <c r="H28" s="38">
        <f>2*750</f>
        <v>1500</v>
      </c>
      <c r="I28" s="38">
        <f>24*150</f>
        <v>3600</v>
      </c>
      <c r="J28" s="69">
        <f>K28*L28*M28/1000000*150</f>
        <v>6.12</v>
      </c>
      <c r="K28" s="38">
        <v>40</v>
      </c>
      <c r="L28" s="38">
        <v>34</v>
      </c>
      <c r="M28" s="38">
        <v>30</v>
      </c>
      <c r="N28" s="70">
        <v>45673</v>
      </c>
      <c r="O28" s="70">
        <v>45715</v>
      </c>
      <c r="P28" s="38" t="s">
        <v>269</v>
      </c>
    </row>
    <row r="29" spans="2:16" ht="22.5">
      <c r="B29" s="134" t="s">
        <v>220</v>
      </c>
      <c r="C29" s="135"/>
      <c r="D29" s="135"/>
      <c r="E29" s="136"/>
      <c r="F29" s="71" t="s">
        <v>239</v>
      </c>
      <c r="G29" s="83"/>
      <c r="H29" s="72"/>
      <c r="I29" s="72">
        <f>SUM(I28:I28)</f>
        <v>3600</v>
      </c>
      <c r="J29" s="73">
        <f>SUM(J28:J28)</f>
        <v>6.12</v>
      </c>
      <c r="K29" s="72"/>
      <c r="L29" s="72"/>
      <c r="M29" s="72"/>
      <c r="N29" s="74"/>
      <c r="O29" s="74"/>
      <c r="P29" s="74"/>
    </row>
    <row r="30" spans="2:16" ht="42">
      <c r="B30" s="38" t="s">
        <v>262</v>
      </c>
      <c r="C30" s="38"/>
      <c r="D30" s="38" t="s">
        <v>263</v>
      </c>
      <c r="E30" s="29">
        <v>45667</v>
      </c>
      <c r="F30" s="68" t="s">
        <v>272</v>
      </c>
      <c r="G30" s="39" t="s">
        <v>265</v>
      </c>
      <c r="H30" s="38">
        <f>2*750</f>
        <v>1500</v>
      </c>
      <c r="I30" s="38">
        <f>24*200</f>
        <v>4800</v>
      </c>
      <c r="J30" s="69">
        <f>K30*L30*M30/1000000*200</f>
        <v>8.16</v>
      </c>
      <c r="K30" s="38">
        <v>40</v>
      </c>
      <c r="L30" s="38">
        <v>34</v>
      </c>
      <c r="M30" s="38">
        <v>30</v>
      </c>
      <c r="N30" s="70">
        <v>45675</v>
      </c>
      <c r="O30" s="70">
        <v>45716</v>
      </c>
      <c r="P30" s="38" t="s">
        <v>273</v>
      </c>
    </row>
    <row r="31" spans="2:16" ht="22.5">
      <c r="B31" s="134" t="s">
        <v>220</v>
      </c>
      <c r="C31" s="135"/>
      <c r="D31" s="135"/>
      <c r="E31" s="136"/>
      <c r="F31" s="71" t="s">
        <v>267</v>
      </c>
      <c r="G31" s="83"/>
      <c r="H31" s="72"/>
      <c r="I31" s="81">
        <f>SUM(I30:I30)</f>
        <v>4800</v>
      </c>
      <c r="J31" s="73">
        <f>SUM(J30:J30)</f>
        <v>8.16</v>
      </c>
      <c r="K31" s="72"/>
      <c r="L31" s="72"/>
      <c r="M31" s="72"/>
      <c r="N31" s="74"/>
      <c r="O31" s="74"/>
      <c r="P31" s="74"/>
    </row>
    <row r="32" spans="2:16" ht="21">
      <c r="B32" s="142" t="s">
        <v>275</v>
      </c>
      <c r="C32" s="143" t="s">
        <v>276</v>
      </c>
      <c r="D32" s="142" t="s">
        <v>277</v>
      </c>
      <c r="E32" s="146">
        <v>45668</v>
      </c>
      <c r="F32" s="75" t="s">
        <v>278</v>
      </c>
      <c r="G32" s="143" t="s">
        <v>279</v>
      </c>
      <c r="H32" s="76">
        <v>385</v>
      </c>
      <c r="I32" s="142">
        <v>1451</v>
      </c>
      <c r="J32" s="77">
        <v>3.5475000000000003</v>
      </c>
      <c r="K32" s="76">
        <v>86</v>
      </c>
      <c r="L32" s="76">
        <v>25</v>
      </c>
      <c r="M32" s="76">
        <v>30</v>
      </c>
      <c r="N32" s="139">
        <v>45671</v>
      </c>
      <c r="O32" s="139">
        <v>45714</v>
      </c>
      <c r="P32" s="142" t="s">
        <v>280</v>
      </c>
    </row>
    <row r="33" spans="2:16" ht="21">
      <c r="B33" s="140"/>
      <c r="C33" s="144"/>
      <c r="D33" s="140"/>
      <c r="E33" s="147"/>
      <c r="F33" s="75" t="s">
        <v>281</v>
      </c>
      <c r="G33" s="145"/>
      <c r="H33" s="76">
        <v>36</v>
      </c>
      <c r="I33" s="140"/>
      <c r="J33" s="77">
        <v>0.29759999999999998</v>
      </c>
      <c r="K33" s="76">
        <v>62</v>
      </c>
      <c r="L33" s="76">
        <v>40</v>
      </c>
      <c r="M33" s="76">
        <v>20</v>
      </c>
      <c r="N33" s="140"/>
      <c r="O33" s="140"/>
      <c r="P33" s="140"/>
    </row>
    <row r="34" spans="2:16" ht="21">
      <c r="B34" s="140"/>
      <c r="C34" s="144"/>
      <c r="D34" s="140"/>
      <c r="E34" s="147"/>
      <c r="F34" s="75" t="s">
        <v>282</v>
      </c>
      <c r="G34" s="52" t="s">
        <v>283</v>
      </c>
      <c r="H34" s="76">
        <v>26</v>
      </c>
      <c r="I34" s="140"/>
      <c r="J34" s="77">
        <v>9.2663999999999996E-2</v>
      </c>
      <c r="K34" s="76">
        <v>54</v>
      </c>
      <c r="L34" s="76">
        <v>52</v>
      </c>
      <c r="M34" s="76">
        <v>33</v>
      </c>
      <c r="N34" s="140"/>
      <c r="O34" s="140"/>
      <c r="P34" s="140"/>
    </row>
    <row r="35" spans="2:16" ht="21">
      <c r="B35" s="140"/>
      <c r="C35" s="144"/>
      <c r="D35" s="140"/>
      <c r="E35" s="147"/>
      <c r="F35" s="75" t="s">
        <v>284</v>
      </c>
      <c r="G35" s="52" t="s">
        <v>285</v>
      </c>
      <c r="H35" s="76">
        <v>121</v>
      </c>
      <c r="I35" s="140"/>
      <c r="J35" s="77">
        <v>3.456E-2</v>
      </c>
      <c r="K35" s="76">
        <v>30</v>
      </c>
      <c r="L35" s="76">
        <v>48</v>
      </c>
      <c r="M35" s="76">
        <v>24</v>
      </c>
      <c r="N35" s="140"/>
      <c r="O35" s="140"/>
      <c r="P35" s="140"/>
    </row>
    <row r="36" spans="2:16" ht="37.5">
      <c r="B36" s="140"/>
      <c r="C36" s="144"/>
      <c r="D36" s="140"/>
      <c r="E36" s="147"/>
      <c r="F36" s="75" t="s">
        <v>286</v>
      </c>
      <c r="G36" s="52" t="s">
        <v>279</v>
      </c>
      <c r="H36" s="76">
        <v>24</v>
      </c>
      <c r="I36" s="140"/>
      <c r="J36" s="77">
        <v>7.4880000000000002E-2</v>
      </c>
      <c r="K36" s="76">
        <v>32</v>
      </c>
      <c r="L36" s="76">
        <v>39</v>
      </c>
      <c r="M36" s="76">
        <v>15</v>
      </c>
      <c r="N36" s="140"/>
      <c r="O36" s="140"/>
      <c r="P36" s="140"/>
    </row>
    <row r="37" spans="2:16" ht="21">
      <c r="B37" s="141"/>
      <c r="C37" s="145"/>
      <c r="D37" s="141"/>
      <c r="E37" s="148"/>
      <c r="F37" s="75" t="s">
        <v>287</v>
      </c>
      <c r="G37" s="52" t="s">
        <v>283</v>
      </c>
      <c r="H37" s="76">
        <v>150</v>
      </c>
      <c r="I37" s="141"/>
      <c r="J37" s="77">
        <v>1.512</v>
      </c>
      <c r="K37" s="76">
        <v>56</v>
      </c>
      <c r="L37" s="76">
        <v>36</v>
      </c>
      <c r="M37" s="76">
        <v>30</v>
      </c>
      <c r="N37" s="141"/>
      <c r="O37" s="141"/>
      <c r="P37" s="141"/>
    </row>
    <row r="38" spans="2:16" ht="22.5">
      <c r="B38" s="127" t="s">
        <v>220</v>
      </c>
      <c r="C38" s="127"/>
      <c r="D38" s="127"/>
      <c r="E38" s="127"/>
      <c r="F38" s="71" t="s">
        <v>288</v>
      </c>
      <c r="G38" s="72"/>
      <c r="H38" s="72"/>
      <c r="I38" s="94">
        <v>1451</v>
      </c>
      <c r="J38" s="73">
        <v>5.5592040000000011</v>
      </c>
      <c r="K38" s="72"/>
      <c r="L38" s="72"/>
      <c r="M38" s="72"/>
      <c r="N38" s="78"/>
      <c r="O38" s="78"/>
      <c r="P38" s="79"/>
    </row>
    <row r="39" spans="2:16" ht="21">
      <c r="B39" s="142" t="s">
        <v>289</v>
      </c>
      <c r="C39" s="143" t="s">
        <v>290</v>
      </c>
      <c r="D39" s="142" t="s">
        <v>291</v>
      </c>
      <c r="E39" s="146">
        <v>45668</v>
      </c>
      <c r="F39" s="75" t="s">
        <v>292</v>
      </c>
      <c r="G39" s="143" t="s">
        <v>293</v>
      </c>
      <c r="H39" s="76">
        <v>300</v>
      </c>
      <c r="I39" s="142">
        <v>680</v>
      </c>
      <c r="J39" s="77">
        <v>0.23760000000000003</v>
      </c>
      <c r="K39" s="76">
        <v>50</v>
      </c>
      <c r="L39" s="76">
        <v>33</v>
      </c>
      <c r="M39" s="76">
        <v>24</v>
      </c>
      <c r="N39" s="139">
        <v>45671</v>
      </c>
      <c r="O39" s="139">
        <v>45714</v>
      </c>
      <c r="P39" s="142" t="s">
        <v>294</v>
      </c>
    </row>
    <row r="40" spans="2:16" ht="21">
      <c r="B40" s="140"/>
      <c r="C40" s="144"/>
      <c r="D40" s="140"/>
      <c r="E40" s="147"/>
      <c r="F40" s="75" t="s">
        <v>295</v>
      </c>
      <c r="G40" s="140"/>
      <c r="H40" s="76">
        <v>80</v>
      </c>
      <c r="I40" s="140"/>
      <c r="J40" s="77">
        <v>0.189</v>
      </c>
      <c r="K40" s="76">
        <v>70</v>
      </c>
      <c r="L40" s="76">
        <v>45</v>
      </c>
      <c r="M40" s="76">
        <v>30</v>
      </c>
      <c r="N40" s="140"/>
      <c r="O40" s="140"/>
      <c r="P40" s="140"/>
    </row>
    <row r="41" spans="2:16" ht="21">
      <c r="B41" s="141"/>
      <c r="C41" s="145"/>
      <c r="D41" s="141"/>
      <c r="E41" s="148"/>
      <c r="F41" s="75" t="s">
        <v>296</v>
      </c>
      <c r="G41" s="141"/>
      <c r="H41" s="76">
        <v>5100</v>
      </c>
      <c r="I41" s="141"/>
      <c r="J41" s="77">
        <v>2.7820800000000001</v>
      </c>
      <c r="K41" s="76">
        <v>46</v>
      </c>
      <c r="L41" s="76">
        <v>40</v>
      </c>
      <c r="M41" s="76">
        <v>28</v>
      </c>
      <c r="N41" s="141"/>
      <c r="O41" s="141"/>
      <c r="P41" s="141"/>
    </row>
    <row r="42" spans="2:16" ht="22.5">
      <c r="B42" s="127" t="s">
        <v>220</v>
      </c>
      <c r="C42" s="127"/>
      <c r="D42" s="127"/>
      <c r="E42" s="127"/>
      <c r="F42" s="71" t="s">
        <v>282</v>
      </c>
      <c r="G42" s="72"/>
      <c r="H42" s="72"/>
      <c r="I42" s="72">
        <v>680</v>
      </c>
      <c r="J42" s="73">
        <v>3.2086800000000002</v>
      </c>
      <c r="K42" s="72"/>
      <c r="L42" s="72"/>
      <c r="M42" s="72"/>
      <c r="N42" s="79"/>
      <c r="O42" s="79"/>
      <c r="P42" s="79"/>
    </row>
    <row r="43" spans="2:16" ht="37.5">
      <c r="B43" s="76" t="s">
        <v>148</v>
      </c>
      <c r="C43" s="52" t="s">
        <v>297</v>
      </c>
      <c r="D43" s="76" t="s">
        <v>150</v>
      </c>
      <c r="E43" s="82">
        <v>45671</v>
      </c>
      <c r="F43" s="75" t="s">
        <v>151</v>
      </c>
      <c r="G43" s="52" t="s">
        <v>152</v>
      </c>
      <c r="H43" s="76">
        <v>12585</v>
      </c>
      <c r="I43" s="76">
        <v>1050</v>
      </c>
      <c r="J43" s="77">
        <v>3.2826749999999998</v>
      </c>
      <c r="K43" s="76">
        <v>33</v>
      </c>
      <c r="L43" s="76">
        <v>25</v>
      </c>
      <c r="M43" s="76">
        <v>173</v>
      </c>
      <c r="N43" s="76" t="s">
        <v>153</v>
      </c>
      <c r="O43" s="76" t="s">
        <v>153</v>
      </c>
      <c r="P43" s="76"/>
    </row>
    <row r="44" spans="2:16" ht="22.5">
      <c r="B44" s="127" t="s">
        <v>220</v>
      </c>
      <c r="C44" s="127"/>
      <c r="D44" s="127"/>
      <c r="E44" s="127"/>
      <c r="F44" s="71" t="s">
        <v>298</v>
      </c>
      <c r="G44" s="81"/>
      <c r="H44" s="72"/>
      <c r="I44" s="81">
        <v>1050</v>
      </c>
      <c r="J44" s="73">
        <v>3.2826749999999998</v>
      </c>
      <c r="K44" s="72"/>
      <c r="L44" s="72"/>
      <c r="M44" s="72"/>
      <c r="N44" s="79"/>
      <c r="O44" s="79"/>
      <c r="P44" s="79"/>
    </row>
    <row r="45" spans="2:16" ht="42">
      <c r="B45" s="128" t="s">
        <v>299</v>
      </c>
      <c r="C45" s="38"/>
      <c r="D45" s="128" t="s">
        <v>263</v>
      </c>
      <c r="E45" s="131">
        <v>45671</v>
      </c>
      <c r="F45" s="68" t="s">
        <v>300</v>
      </c>
      <c r="G45" s="111" t="s">
        <v>265</v>
      </c>
      <c r="H45" s="41">
        <f>2*185</f>
        <v>370</v>
      </c>
      <c r="I45" s="41">
        <f>24*186</f>
        <v>4464</v>
      </c>
      <c r="J45" s="101">
        <f>K45*L45*M45/1000000*185</f>
        <v>7.5480000000000009</v>
      </c>
      <c r="K45" s="41">
        <v>34</v>
      </c>
      <c r="L45" s="41">
        <v>40</v>
      </c>
      <c r="M45" s="41">
        <v>30</v>
      </c>
      <c r="N45" s="70">
        <v>45680</v>
      </c>
      <c r="O45" s="70">
        <v>45716</v>
      </c>
      <c r="P45" s="38" t="s">
        <v>408</v>
      </c>
    </row>
    <row r="46" spans="2:16" ht="21">
      <c r="B46" s="130"/>
      <c r="C46" s="38"/>
      <c r="D46" s="130"/>
      <c r="E46" s="133"/>
      <c r="F46" s="68" t="s">
        <v>301</v>
      </c>
      <c r="G46" s="112" t="s">
        <v>409</v>
      </c>
      <c r="H46" s="41">
        <v>12</v>
      </c>
      <c r="I46" s="41">
        <v>400</v>
      </c>
      <c r="J46" s="101">
        <f>K46*L46*M46/1000000</f>
        <v>0.67200000000000004</v>
      </c>
      <c r="K46" s="41">
        <v>64</v>
      </c>
      <c r="L46" s="41">
        <v>105</v>
      </c>
      <c r="M46" s="41">
        <v>100</v>
      </c>
      <c r="N46" s="38"/>
      <c r="O46" s="38"/>
      <c r="P46" s="38"/>
    </row>
    <row r="47" spans="2:16" ht="22.5">
      <c r="B47" s="127" t="s">
        <v>220</v>
      </c>
      <c r="C47" s="127"/>
      <c r="D47" s="127"/>
      <c r="E47" s="127"/>
      <c r="F47" s="71" t="s">
        <v>301</v>
      </c>
      <c r="G47" s="72"/>
      <c r="H47" s="72"/>
      <c r="I47" s="72">
        <f>SUM(I45:I46)</f>
        <v>4864</v>
      </c>
      <c r="J47" s="73">
        <f>SUM(J45:J46)</f>
        <v>8.2200000000000006</v>
      </c>
      <c r="K47" s="72"/>
      <c r="L47" s="72"/>
      <c r="M47" s="72"/>
      <c r="N47" s="74"/>
      <c r="O47" s="74"/>
      <c r="P47" s="74"/>
    </row>
    <row r="48" spans="2:16" ht="37.5">
      <c r="B48" s="95" t="s">
        <v>302</v>
      </c>
      <c r="C48" s="38" t="s">
        <v>303</v>
      </c>
      <c r="D48" s="38" t="s">
        <v>304</v>
      </c>
      <c r="E48" s="29">
        <v>45674</v>
      </c>
      <c r="F48" s="68" t="s">
        <v>225</v>
      </c>
      <c r="G48" s="39" t="s">
        <v>305</v>
      </c>
      <c r="H48" s="38">
        <v>6</v>
      </c>
      <c r="I48" s="38">
        <v>760</v>
      </c>
      <c r="J48" s="69">
        <v>0.31750400000000001</v>
      </c>
      <c r="K48" s="38">
        <v>88</v>
      </c>
      <c r="L48" s="38">
        <v>88</v>
      </c>
      <c r="M48" s="38">
        <v>41</v>
      </c>
      <c r="N48" s="70">
        <v>45681</v>
      </c>
      <c r="O48" s="70">
        <v>45714</v>
      </c>
      <c r="P48" s="38" t="s">
        <v>410</v>
      </c>
    </row>
    <row r="49" spans="2:16" ht="22.5">
      <c r="B49" s="127" t="s">
        <v>220</v>
      </c>
      <c r="C49" s="127"/>
      <c r="D49" s="127"/>
      <c r="E49" s="127"/>
      <c r="F49" s="71" t="s">
        <v>225</v>
      </c>
      <c r="G49" s="96"/>
      <c r="H49" s="72"/>
      <c r="I49" s="81">
        <v>760</v>
      </c>
      <c r="J49" s="73">
        <v>0.31750400000000001</v>
      </c>
      <c r="K49" s="72"/>
      <c r="L49" s="72"/>
      <c r="M49" s="72"/>
      <c r="N49" s="74"/>
      <c r="O49" s="74"/>
      <c r="P49" s="74"/>
    </row>
    <row r="50" spans="2:16" ht="75">
      <c r="B50" s="76" t="s">
        <v>306</v>
      </c>
      <c r="C50" s="97" t="s">
        <v>307</v>
      </c>
      <c r="D50" s="76" t="s">
        <v>308</v>
      </c>
      <c r="E50" s="82">
        <v>45675</v>
      </c>
      <c r="F50" s="75" t="s">
        <v>225</v>
      </c>
      <c r="G50" s="52" t="s">
        <v>309</v>
      </c>
      <c r="H50" s="76">
        <v>1</v>
      </c>
      <c r="I50" s="76">
        <v>150</v>
      </c>
      <c r="J50" s="77">
        <f>K50*L50*M50/1000000</f>
        <v>1.1894400000000001</v>
      </c>
      <c r="K50" s="76">
        <v>72</v>
      </c>
      <c r="L50" s="76">
        <v>118</v>
      </c>
      <c r="M50" s="76">
        <v>140</v>
      </c>
      <c r="N50" s="113">
        <v>45678</v>
      </c>
      <c r="O50" s="113">
        <v>45716</v>
      </c>
      <c r="P50" s="76" t="s">
        <v>411</v>
      </c>
    </row>
    <row r="51" spans="2:16" ht="22.5">
      <c r="B51" s="134" t="s">
        <v>220</v>
      </c>
      <c r="C51" s="135"/>
      <c r="D51" s="135"/>
      <c r="E51" s="136"/>
      <c r="F51" s="71" t="s">
        <v>225</v>
      </c>
      <c r="G51" s="72"/>
      <c r="H51" s="72"/>
      <c r="I51" s="72">
        <f>SUM(I50:I50)</f>
        <v>150</v>
      </c>
      <c r="J51" s="73">
        <f>SUM(J50:J50)</f>
        <v>1.1894400000000001</v>
      </c>
      <c r="K51" s="72"/>
      <c r="L51" s="72"/>
      <c r="M51" s="72"/>
      <c r="N51" s="79"/>
      <c r="O51" s="79"/>
      <c r="P51" s="79"/>
    </row>
    <row r="52" spans="2:16" ht="21" customHeight="1">
      <c r="B52" s="128" t="s">
        <v>310</v>
      </c>
      <c r="C52" s="128" t="s">
        <v>311</v>
      </c>
      <c r="D52" s="128" t="s">
        <v>217</v>
      </c>
      <c r="E52" s="131">
        <v>45676</v>
      </c>
      <c r="F52" s="68" t="s">
        <v>312</v>
      </c>
      <c r="G52" s="128" t="s">
        <v>237</v>
      </c>
      <c r="H52" s="38">
        <f>35*28</f>
        <v>980</v>
      </c>
      <c r="I52" s="128">
        <f>25*52</f>
        <v>1300</v>
      </c>
      <c r="J52" s="69">
        <f>K52*L52*M52/1000000*28</f>
        <v>4.4806159999999995</v>
      </c>
      <c r="K52" s="38">
        <v>89</v>
      </c>
      <c r="L52" s="38">
        <v>62</v>
      </c>
      <c r="M52" s="38">
        <v>29</v>
      </c>
      <c r="N52" s="137">
        <v>45679</v>
      </c>
      <c r="O52" s="137">
        <v>45716</v>
      </c>
      <c r="P52" s="128" t="s">
        <v>412</v>
      </c>
    </row>
    <row r="53" spans="2:16" ht="21">
      <c r="B53" s="130"/>
      <c r="C53" s="130"/>
      <c r="D53" s="130"/>
      <c r="E53" s="133"/>
      <c r="F53" s="68" t="s">
        <v>313</v>
      </c>
      <c r="G53" s="130"/>
      <c r="H53" s="38">
        <f>35*24</f>
        <v>840</v>
      </c>
      <c r="I53" s="130"/>
      <c r="J53" s="69">
        <f>K53*L53*M53/1000000*24</f>
        <v>2.3353920000000001</v>
      </c>
      <c r="K53" s="38">
        <v>53</v>
      </c>
      <c r="L53" s="38">
        <v>51</v>
      </c>
      <c r="M53" s="38">
        <v>36</v>
      </c>
      <c r="N53" s="138"/>
      <c r="O53" s="138"/>
      <c r="P53" s="130"/>
    </row>
    <row r="54" spans="2:16" ht="22.5">
      <c r="B54" s="134" t="s">
        <v>220</v>
      </c>
      <c r="C54" s="135"/>
      <c r="D54" s="135"/>
      <c r="E54" s="136"/>
      <c r="F54" s="71" t="s">
        <v>314</v>
      </c>
      <c r="G54" s="98"/>
      <c r="H54" s="72"/>
      <c r="I54" s="94">
        <f>SUM(I52:I53)</f>
        <v>1300</v>
      </c>
      <c r="J54" s="73">
        <f>SUM(J52:J53)</f>
        <v>6.8160080000000001</v>
      </c>
      <c r="K54" s="72"/>
      <c r="L54" s="72"/>
      <c r="M54" s="72"/>
      <c r="N54" s="74"/>
      <c r="O54" s="74"/>
      <c r="P54" s="74"/>
    </row>
    <row r="55" spans="2:16" ht="21" customHeight="1">
      <c r="B55" s="151" t="s">
        <v>315</v>
      </c>
      <c r="C55" s="151"/>
      <c r="D55" s="151" t="s">
        <v>217</v>
      </c>
      <c r="E55" s="154">
        <v>45677</v>
      </c>
      <c r="F55" s="100" t="s">
        <v>316</v>
      </c>
      <c r="G55" s="151" t="s">
        <v>237</v>
      </c>
      <c r="H55" s="41">
        <f>50*20+60*32+40</f>
        <v>2960</v>
      </c>
      <c r="I55" s="151">
        <f>25*169</f>
        <v>4225</v>
      </c>
      <c r="J55" s="101">
        <f>K55*L55*M55/1000000*53</f>
        <v>6.3599999999999994</v>
      </c>
      <c r="K55" s="41">
        <v>50</v>
      </c>
      <c r="L55" s="41">
        <v>60</v>
      </c>
      <c r="M55" s="41">
        <v>40</v>
      </c>
      <c r="N55" s="157">
        <v>45680</v>
      </c>
      <c r="O55" s="157">
        <v>45716</v>
      </c>
      <c r="P55" s="151" t="s">
        <v>413</v>
      </c>
    </row>
    <row r="56" spans="2:16" ht="21">
      <c r="B56" s="152"/>
      <c r="C56" s="152"/>
      <c r="D56" s="152"/>
      <c r="E56" s="155"/>
      <c r="F56" s="100" t="s">
        <v>317</v>
      </c>
      <c r="G56" s="152"/>
      <c r="H56" s="41">
        <f>40*16</f>
        <v>640</v>
      </c>
      <c r="I56" s="152"/>
      <c r="J56" s="101">
        <f>K56*L56*M56/1000000*16</f>
        <v>1.66656</v>
      </c>
      <c r="K56" s="41">
        <v>62</v>
      </c>
      <c r="L56" s="41">
        <v>60</v>
      </c>
      <c r="M56" s="41">
        <v>28</v>
      </c>
      <c r="N56" s="158"/>
      <c r="O56" s="158"/>
      <c r="P56" s="152"/>
    </row>
    <row r="57" spans="2:16" ht="21">
      <c r="B57" s="153"/>
      <c r="C57" s="153"/>
      <c r="D57" s="153"/>
      <c r="E57" s="156"/>
      <c r="F57" s="100" t="s">
        <v>414</v>
      </c>
      <c r="G57" s="153"/>
      <c r="H57" s="41">
        <f>40*270</f>
        <v>10800</v>
      </c>
      <c r="I57" s="153"/>
      <c r="J57" s="101">
        <f>K57*L57*M57/1000000*100</f>
        <v>11.899999999999999</v>
      </c>
      <c r="K57" s="41">
        <v>50</v>
      </c>
      <c r="L57" s="41">
        <v>34</v>
      </c>
      <c r="M57" s="41">
        <v>70</v>
      </c>
      <c r="N57" s="159"/>
      <c r="O57" s="159"/>
      <c r="P57" s="153"/>
    </row>
    <row r="58" spans="2:16" ht="22.5">
      <c r="B58" s="134" t="s">
        <v>220</v>
      </c>
      <c r="C58" s="135"/>
      <c r="D58" s="135"/>
      <c r="E58" s="136"/>
      <c r="F58" s="102" t="s">
        <v>415</v>
      </c>
      <c r="G58" s="114"/>
      <c r="H58" s="103"/>
      <c r="I58" s="115">
        <f>SUM(I55:I57)</f>
        <v>4225</v>
      </c>
      <c r="J58" s="116">
        <f>SUM(J55:J57)</f>
        <v>19.926559999999998</v>
      </c>
      <c r="K58" s="103"/>
      <c r="L58" s="103"/>
      <c r="M58" s="103"/>
      <c r="N58" s="63"/>
      <c r="O58" s="63"/>
      <c r="P58" s="63"/>
    </row>
    <row r="59" spans="2:16" ht="84">
      <c r="B59" s="41" t="s">
        <v>315</v>
      </c>
      <c r="C59" s="41"/>
      <c r="D59" s="41" t="s">
        <v>217</v>
      </c>
      <c r="E59" s="42">
        <v>45677</v>
      </c>
      <c r="F59" s="100" t="s">
        <v>416</v>
      </c>
      <c r="G59" s="41" t="s">
        <v>237</v>
      </c>
      <c r="H59" s="41">
        <f>40*170</f>
        <v>6800</v>
      </c>
      <c r="I59" s="41">
        <f>25*170</f>
        <v>4250</v>
      </c>
      <c r="J59" s="101">
        <f>K59*L59*M59/1000000*170</f>
        <v>20.23</v>
      </c>
      <c r="K59" s="41">
        <v>50</v>
      </c>
      <c r="L59" s="41">
        <v>34</v>
      </c>
      <c r="M59" s="41">
        <v>70</v>
      </c>
      <c r="N59" s="117">
        <v>45680</v>
      </c>
      <c r="O59" s="117">
        <v>45716</v>
      </c>
      <c r="P59" s="41" t="s">
        <v>417</v>
      </c>
    </row>
    <row r="60" spans="2:16" ht="22.5">
      <c r="B60" s="127" t="s">
        <v>220</v>
      </c>
      <c r="C60" s="127"/>
      <c r="D60" s="127"/>
      <c r="E60" s="127"/>
      <c r="F60" s="102" t="s">
        <v>418</v>
      </c>
      <c r="G60" s="103"/>
      <c r="H60" s="103"/>
      <c r="I60" s="103">
        <f>SUM(I59:I59)</f>
        <v>4250</v>
      </c>
      <c r="J60" s="104">
        <f>SUM(J59:J59)</f>
        <v>20.23</v>
      </c>
      <c r="K60" s="103"/>
      <c r="L60" s="103"/>
      <c r="M60" s="103"/>
      <c r="N60" s="63"/>
      <c r="O60" s="63"/>
      <c r="P60" s="63"/>
    </row>
    <row r="61" spans="2:16" ht="21" customHeight="1">
      <c r="B61" s="128" t="s">
        <v>318</v>
      </c>
      <c r="C61" s="160" t="s">
        <v>319</v>
      </c>
      <c r="D61" s="128" t="s">
        <v>320</v>
      </c>
      <c r="E61" s="131">
        <v>45678</v>
      </c>
      <c r="F61" s="68" t="s">
        <v>225</v>
      </c>
      <c r="G61" s="128" t="s">
        <v>321</v>
      </c>
      <c r="H61" s="38">
        <v>1</v>
      </c>
      <c r="I61" s="128">
        <v>37</v>
      </c>
      <c r="J61" s="69">
        <f t="shared" ref="J61:J67" si="0">K61*L61*M61/1000000</f>
        <v>8.9599999999999999E-2</v>
      </c>
      <c r="K61" s="38">
        <v>70</v>
      </c>
      <c r="L61" s="38">
        <v>32</v>
      </c>
      <c r="M61" s="38">
        <v>40</v>
      </c>
      <c r="N61" s="137">
        <v>45681</v>
      </c>
      <c r="O61" s="137">
        <v>45714</v>
      </c>
      <c r="P61" s="128" t="s">
        <v>419</v>
      </c>
    </row>
    <row r="62" spans="2:16" ht="21">
      <c r="B62" s="129"/>
      <c r="C62" s="129"/>
      <c r="D62" s="129"/>
      <c r="E62" s="132"/>
      <c r="F62" s="68" t="s">
        <v>228</v>
      </c>
      <c r="G62" s="129"/>
      <c r="H62" s="38">
        <v>10</v>
      </c>
      <c r="I62" s="129"/>
      <c r="J62" s="69">
        <f t="shared" si="0"/>
        <v>0.18360000000000001</v>
      </c>
      <c r="K62" s="38">
        <v>36</v>
      </c>
      <c r="L62" s="38">
        <v>60</v>
      </c>
      <c r="M62" s="38">
        <v>85</v>
      </c>
      <c r="N62" s="129"/>
      <c r="O62" s="129"/>
      <c r="P62" s="129"/>
    </row>
    <row r="63" spans="2:16" ht="21">
      <c r="B63" s="129"/>
      <c r="C63" s="129"/>
      <c r="D63" s="129"/>
      <c r="E63" s="132"/>
      <c r="F63" s="68" t="s">
        <v>230</v>
      </c>
      <c r="G63" s="129"/>
      <c r="H63" s="38">
        <v>10</v>
      </c>
      <c r="I63" s="129"/>
      <c r="J63" s="69">
        <f t="shared" si="0"/>
        <v>0.18240999999999999</v>
      </c>
      <c r="K63" s="38">
        <v>85</v>
      </c>
      <c r="L63" s="38">
        <v>58</v>
      </c>
      <c r="M63" s="38">
        <v>37</v>
      </c>
      <c r="N63" s="129"/>
      <c r="O63" s="129"/>
      <c r="P63" s="129"/>
    </row>
    <row r="64" spans="2:16" ht="21">
      <c r="B64" s="130"/>
      <c r="C64" s="130"/>
      <c r="D64" s="130"/>
      <c r="E64" s="133"/>
      <c r="F64" s="68" t="s">
        <v>232</v>
      </c>
      <c r="G64" s="130"/>
      <c r="H64" s="38">
        <v>2</v>
      </c>
      <c r="I64" s="130"/>
      <c r="J64" s="69">
        <f t="shared" si="0"/>
        <v>4.9919999999999999E-2</v>
      </c>
      <c r="K64" s="38">
        <v>96</v>
      </c>
      <c r="L64" s="38">
        <v>26</v>
      </c>
      <c r="M64" s="38">
        <v>20</v>
      </c>
      <c r="N64" s="129"/>
      <c r="O64" s="129"/>
      <c r="P64" s="129"/>
    </row>
    <row r="65" spans="2:16" ht="21">
      <c r="B65" s="128" t="s">
        <v>322</v>
      </c>
      <c r="C65" s="39" t="s">
        <v>323</v>
      </c>
      <c r="D65" s="128" t="s">
        <v>320</v>
      </c>
      <c r="E65" s="131">
        <v>45678</v>
      </c>
      <c r="F65" s="68" t="s">
        <v>324</v>
      </c>
      <c r="G65" s="128" t="s">
        <v>321</v>
      </c>
      <c r="H65" s="38">
        <v>3</v>
      </c>
      <c r="I65" s="128">
        <v>20</v>
      </c>
      <c r="J65" s="69">
        <f t="shared" si="0"/>
        <v>4.6199999999999998E-2</v>
      </c>
      <c r="K65" s="38">
        <v>33</v>
      </c>
      <c r="L65" s="38">
        <v>50</v>
      </c>
      <c r="M65" s="38">
        <v>28</v>
      </c>
      <c r="N65" s="129"/>
      <c r="O65" s="129"/>
      <c r="P65" s="129"/>
    </row>
    <row r="66" spans="2:16" ht="21">
      <c r="B66" s="129"/>
      <c r="C66" s="38">
        <v>2660</v>
      </c>
      <c r="D66" s="129"/>
      <c r="E66" s="132"/>
      <c r="F66" s="68" t="s">
        <v>325</v>
      </c>
      <c r="G66" s="129"/>
      <c r="H66" s="38">
        <v>10</v>
      </c>
      <c r="I66" s="129"/>
      <c r="J66" s="69">
        <f t="shared" si="0"/>
        <v>4.2335999999999999E-2</v>
      </c>
      <c r="K66" s="38">
        <v>28</v>
      </c>
      <c r="L66" s="38">
        <v>54</v>
      </c>
      <c r="M66" s="38">
        <v>28</v>
      </c>
      <c r="N66" s="129"/>
      <c r="O66" s="129"/>
      <c r="P66" s="129"/>
    </row>
    <row r="67" spans="2:16" ht="21">
      <c r="B67" s="130"/>
      <c r="C67" s="38">
        <v>2461</v>
      </c>
      <c r="D67" s="130"/>
      <c r="E67" s="133"/>
      <c r="F67" s="68" t="s">
        <v>326</v>
      </c>
      <c r="G67" s="130"/>
      <c r="H67" s="38">
        <v>130</v>
      </c>
      <c r="I67" s="130"/>
      <c r="J67" s="69">
        <f t="shared" si="0"/>
        <v>0.1176</v>
      </c>
      <c r="K67" s="38">
        <v>30</v>
      </c>
      <c r="L67" s="38">
        <v>70</v>
      </c>
      <c r="M67" s="38">
        <v>56</v>
      </c>
      <c r="N67" s="130"/>
      <c r="O67" s="130"/>
      <c r="P67" s="130"/>
    </row>
    <row r="68" spans="2:16" ht="22.5">
      <c r="B68" s="127" t="s">
        <v>220</v>
      </c>
      <c r="C68" s="127"/>
      <c r="D68" s="127"/>
      <c r="E68" s="127"/>
      <c r="F68" s="71" t="s">
        <v>326</v>
      </c>
      <c r="G68" s="72"/>
      <c r="H68" s="72"/>
      <c r="I68" s="94">
        <f>SUM(I61:I67)</f>
        <v>57</v>
      </c>
      <c r="J68" s="73">
        <f>SUM(J61:J67)</f>
        <v>0.71166600000000002</v>
      </c>
      <c r="K68" s="72"/>
      <c r="L68" s="72"/>
      <c r="M68" s="72"/>
      <c r="N68" s="74"/>
      <c r="O68" s="74"/>
      <c r="P68" s="74"/>
    </row>
    <row r="69" spans="2:16" ht="42">
      <c r="B69" s="41" t="s">
        <v>355</v>
      </c>
      <c r="C69" s="41" t="s">
        <v>356</v>
      </c>
      <c r="D69" s="41" t="s">
        <v>357</v>
      </c>
      <c r="E69" s="42">
        <v>45703</v>
      </c>
      <c r="F69" s="100" t="s">
        <v>358</v>
      </c>
      <c r="G69" s="41" t="s">
        <v>237</v>
      </c>
      <c r="H69" s="41">
        <v>80</v>
      </c>
      <c r="I69" s="41">
        <v>55</v>
      </c>
      <c r="J69" s="101">
        <v>0.25480000000000003</v>
      </c>
      <c r="K69" s="41">
        <v>70</v>
      </c>
      <c r="L69" s="41">
        <v>52</v>
      </c>
      <c r="M69" s="41">
        <v>35</v>
      </c>
      <c r="N69" s="117">
        <v>45709</v>
      </c>
      <c r="O69" s="117">
        <v>45739</v>
      </c>
      <c r="P69" s="41" t="s">
        <v>420</v>
      </c>
    </row>
    <row r="70" spans="2:16" ht="22.5">
      <c r="B70" s="127" t="s">
        <v>220</v>
      </c>
      <c r="C70" s="127"/>
      <c r="D70" s="127"/>
      <c r="E70" s="127"/>
      <c r="F70" s="102" t="s">
        <v>228</v>
      </c>
      <c r="G70" s="103"/>
      <c r="H70" s="103"/>
      <c r="I70" s="103">
        <v>55</v>
      </c>
      <c r="J70" s="104">
        <v>0.25480000000000003</v>
      </c>
      <c r="K70" s="103"/>
      <c r="L70" s="103"/>
      <c r="M70" s="103"/>
      <c r="N70" s="63"/>
      <c r="O70" s="63"/>
      <c r="P70" s="63"/>
    </row>
    <row r="71" spans="2:16" ht="42">
      <c r="B71" s="105" t="s">
        <v>359</v>
      </c>
      <c r="C71" s="39" t="s">
        <v>360</v>
      </c>
      <c r="D71" s="105" t="s">
        <v>361</v>
      </c>
      <c r="E71" s="42">
        <v>45701</v>
      </c>
      <c r="F71" s="100" t="s">
        <v>225</v>
      </c>
      <c r="G71" s="106" t="s">
        <v>362</v>
      </c>
      <c r="H71" s="41"/>
      <c r="I71" s="41">
        <v>400</v>
      </c>
      <c r="J71" s="101">
        <v>1.089855</v>
      </c>
      <c r="K71" s="41">
        <v>117</v>
      </c>
      <c r="L71" s="41">
        <v>115</v>
      </c>
      <c r="M71" s="41">
        <v>81</v>
      </c>
      <c r="N71" s="41"/>
      <c r="O71" s="41"/>
      <c r="P71" s="39" t="s">
        <v>363</v>
      </c>
    </row>
    <row r="72" spans="2:16" ht="22.5">
      <c r="B72" s="127" t="s">
        <v>220</v>
      </c>
      <c r="C72" s="127"/>
      <c r="D72" s="127"/>
      <c r="E72" s="127"/>
      <c r="F72" s="102" t="s">
        <v>225</v>
      </c>
      <c r="G72" s="107"/>
      <c r="H72" s="103"/>
      <c r="I72" s="103">
        <v>400</v>
      </c>
      <c r="J72" s="104">
        <v>1.089855</v>
      </c>
      <c r="K72" s="103"/>
      <c r="L72" s="103"/>
      <c r="M72" s="103"/>
      <c r="N72" s="63"/>
      <c r="O72" s="63"/>
      <c r="P72" s="108" t="s">
        <v>364</v>
      </c>
    </row>
    <row r="73" spans="2:16" ht="42">
      <c r="B73" s="41" t="s">
        <v>365</v>
      </c>
      <c r="C73" s="41" t="s">
        <v>366</v>
      </c>
      <c r="D73" s="41" t="s">
        <v>217</v>
      </c>
      <c r="E73" s="42">
        <v>45706</v>
      </c>
      <c r="F73" s="100" t="s">
        <v>367</v>
      </c>
      <c r="G73" s="41" t="s">
        <v>237</v>
      </c>
      <c r="H73" s="41">
        <v>5660</v>
      </c>
      <c r="I73" s="41">
        <v>3400</v>
      </c>
      <c r="J73" s="101">
        <v>16.456440000000001</v>
      </c>
      <c r="K73" s="41">
        <v>70</v>
      </c>
      <c r="L73" s="41">
        <v>52</v>
      </c>
      <c r="M73" s="41">
        <v>33</v>
      </c>
      <c r="N73" s="41" t="s">
        <v>244</v>
      </c>
      <c r="O73" s="41" t="s">
        <v>244</v>
      </c>
      <c r="P73" s="41" t="s">
        <v>26</v>
      </c>
    </row>
    <row r="74" spans="2:16" ht="22.5">
      <c r="B74" s="127" t="s">
        <v>220</v>
      </c>
      <c r="C74" s="127"/>
      <c r="D74" s="127"/>
      <c r="E74" s="127"/>
      <c r="F74" s="102" t="s">
        <v>368</v>
      </c>
      <c r="G74" s="109"/>
      <c r="H74" s="103"/>
      <c r="I74" s="109">
        <v>3400</v>
      </c>
      <c r="J74" s="104">
        <v>16.456440000000001</v>
      </c>
      <c r="K74" s="103"/>
      <c r="L74" s="103"/>
      <c r="M74" s="103"/>
      <c r="N74" s="63"/>
      <c r="O74" s="63"/>
      <c r="P74" s="63"/>
    </row>
    <row r="75" spans="2:16" ht="21">
      <c r="B75" s="41" t="s">
        <v>369</v>
      </c>
      <c r="C75" s="41">
        <v>18680185099</v>
      </c>
      <c r="D75" s="41" t="s">
        <v>370</v>
      </c>
      <c r="E75" s="42">
        <v>45706</v>
      </c>
      <c r="F75" s="100" t="s">
        <v>371</v>
      </c>
      <c r="G75" s="39" t="s">
        <v>372</v>
      </c>
      <c r="H75" s="41">
        <v>3400</v>
      </c>
      <c r="I75" s="41">
        <v>1000</v>
      </c>
      <c r="J75" s="101">
        <v>2.4089999999999998</v>
      </c>
      <c r="K75" s="41">
        <v>50</v>
      </c>
      <c r="L75" s="41">
        <v>33</v>
      </c>
      <c r="M75" s="41">
        <v>73</v>
      </c>
      <c r="N75" s="39"/>
      <c r="O75" s="39"/>
      <c r="P75" s="41"/>
    </row>
    <row r="76" spans="2:16" ht="22.5">
      <c r="B76" s="127" t="s">
        <v>220</v>
      </c>
      <c r="C76" s="127"/>
      <c r="D76" s="127"/>
      <c r="E76" s="127"/>
      <c r="F76" s="102" t="s">
        <v>373</v>
      </c>
      <c r="G76" s="83"/>
      <c r="H76" s="103"/>
      <c r="I76" s="103">
        <v>1000</v>
      </c>
      <c r="J76" s="104">
        <v>2.4089999999999998</v>
      </c>
      <c r="K76" s="103"/>
      <c r="L76" s="103"/>
      <c r="M76" s="103"/>
      <c r="N76" s="63"/>
      <c r="O76" s="63"/>
      <c r="P76" s="63"/>
    </row>
    <row r="77" spans="2:16" ht="21">
      <c r="B77" s="41" t="s">
        <v>421</v>
      </c>
      <c r="C77" s="41">
        <v>18122785217</v>
      </c>
      <c r="D77" s="41" t="s">
        <v>263</v>
      </c>
      <c r="E77" s="42">
        <v>45710</v>
      </c>
      <c r="F77" s="100" t="s">
        <v>422</v>
      </c>
      <c r="G77" s="41" t="s">
        <v>265</v>
      </c>
      <c r="H77" s="41"/>
      <c r="I77" s="41">
        <f>24*400</f>
        <v>9600</v>
      </c>
      <c r="J77" s="101">
        <f>K77*L77*M77/1000000*400</f>
        <v>16.32</v>
      </c>
      <c r="K77" s="41">
        <v>40</v>
      </c>
      <c r="L77" s="41">
        <v>34</v>
      </c>
      <c r="M77" s="41">
        <v>30</v>
      </c>
      <c r="N77" s="41" t="s">
        <v>274</v>
      </c>
      <c r="O77" s="41" t="s">
        <v>274</v>
      </c>
      <c r="P77" s="41"/>
    </row>
    <row r="78" spans="2:16" ht="22.5">
      <c r="B78" s="127" t="s">
        <v>220</v>
      </c>
      <c r="C78" s="127"/>
      <c r="D78" s="127"/>
      <c r="E78" s="127"/>
      <c r="F78" s="102" t="s">
        <v>423</v>
      </c>
      <c r="G78" s="103"/>
      <c r="H78" s="103"/>
      <c r="I78" s="103">
        <f>SUM(I77:I77)</f>
        <v>9600</v>
      </c>
      <c r="J78" s="104">
        <f>SUM(J77:J77)</f>
        <v>16.32</v>
      </c>
      <c r="K78" s="103"/>
      <c r="L78" s="103"/>
      <c r="M78" s="103"/>
      <c r="N78" s="63"/>
      <c r="O78" s="63"/>
      <c r="P78" s="63"/>
    </row>
    <row r="79" spans="2:16" ht="42">
      <c r="B79" s="41" t="s">
        <v>424</v>
      </c>
      <c r="C79" s="41" t="s">
        <v>425</v>
      </c>
      <c r="D79" s="41" t="s">
        <v>217</v>
      </c>
      <c r="E79" s="42">
        <v>45712</v>
      </c>
      <c r="F79" s="100" t="s">
        <v>426</v>
      </c>
      <c r="G79" s="41" t="s">
        <v>237</v>
      </c>
      <c r="H79" s="41">
        <v>902</v>
      </c>
      <c r="I79" s="41">
        <v>750</v>
      </c>
      <c r="J79" s="101">
        <v>2.7225000000000001</v>
      </c>
      <c r="K79" s="41">
        <v>55</v>
      </c>
      <c r="L79" s="41">
        <v>50</v>
      </c>
      <c r="M79" s="41">
        <v>33</v>
      </c>
      <c r="N79" s="41" t="s">
        <v>244</v>
      </c>
      <c r="O79" s="41" t="s">
        <v>244</v>
      </c>
      <c r="P79" s="41" t="s">
        <v>26</v>
      </c>
    </row>
    <row r="80" spans="2:16" ht="22.5">
      <c r="B80" s="127" t="s">
        <v>220</v>
      </c>
      <c r="C80" s="127"/>
      <c r="D80" s="127"/>
      <c r="E80" s="127"/>
      <c r="F80" s="102" t="s">
        <v>427</v>
      </c>
      <c r="G80" s="103"/>
      <c r="H80" s="103"/>
      <c r="I80" s="103">
        <v>750</v>
      </c>
      <c r="J80" s="104">
        <v>2.7225000000000001</v>
      </c>
      <c r="K80" s="103"/>
      <c r="L80" s="103"/>
      <c r="M80" s="103"/>
      <c r="N80" s="63"/>
      <c r="O80" s="63"/>
      <c r="P80" s="63"/>
    </row>
    <row r="81" spans="2:16" ht="21">
      <c r="B81" s="41" t="s">
        <v>428</v>
      </c>
      <c r="C81" s="41" t="s">
        <v>429</v>
      </c>
      <c r="D81" s="41" t="s">
        <v>430</v>
      </c>
      <c r="E81" s="42">
        <v>45712</v>
      </c>
      <c r="F81" s="118" t="s">
        <v>431</v>
      </c>
      <c r="G81" s="110" t="s">
        <v>432</v>
      </c>
      <c r="H81" s="110">
        <v>100</v>
      </c>
      <c r="I81" s="110">
        <v>225</v>
      </c>
      <c r="J81" s="119">
        <v>1.0647</v>
      </c>
      <c r="K81" s="110">
        <v>65</v>
      </c>
      <c r="L81" s="110">
        <v>52</v>
      </c>
      <c r="M81" s="110">
        <v>35</v>
      </c>
      <c r="N81" s="41"/>
      <c r="O81" s="41"/>
      <c r="P81" s="41" t="s">
        <v>26</v>
      </c>
    </row>
    <row r="82" spans="2:16" ht="22.5">
      <c r="B82" s="127" t="s">
        <v>220</v>
      </c>
      <c r="C82" s="127"/>
      <c r="D82" s="127"/>
      <c r="E82" s="127"/>
      <c r="F82" s="102" t="s">
        <v>433</v>
      </c>
      <c r="G82" s="103"/>
      <c r="H82" s="103"/>
      <c r="I82" s="103">
        <v>225</v>
      </c>
      <c r="J82" s="104">
        <v>1.0647</v>
      </c>
      <c r="K82" s="103"/>
      <c r="L82" s="103"/>
      <c r="M82" s="103"/>
      <c r="N82" s="63"/>
      <c r="O82" s="63"/>
      <c r="P82" s="63"/>
    </row>
    <row r="83" spans="2:16" ht="42">
      <c r="B83" s="38" t="s">
        <v>461</v>
      </c>
      <c r="C83" s="39" t="s">
        <v>462</v>
      </c>
      <c r="D83" s="38" t="s">
        <v>463</v>
      </c>
      <c r="E83" s="29">
        <v>45713</v>
      </c>
      <c r="F83" s="68" t="s">
        <v>464</v>
      </c>
      <c r="G83" s="38" t="s">
        <v>237</v>
      </c>
      <c r="H83" s="38"/>
      <c r="I83" s="38">
        <v>100</v>
      </c>
      <c r="J83" s="69">
        <v>0.48843000000000003</v>
      </c>
      <c r="K83" s="38">
        <v>67</v>
      </c>
      <c r="L83" s="38">
        <v>90</v>
      </c>
      <c r="M83" s="38">
        <v>27</v>
      </c>
      <c r="N83" s="38" t="s">
        <v>244</v>
      </c>
      <c r="O83" s="38" t="s">
        <v>244</v>
      </c>
      <c r="P83" s="38" t="s">
        <v>26</v>
      </c>
    </row>
    <row r="84" spans="2:16" ht="22.5">
      <c r="B84" s="127" t="s">
        <v>220</v>
      </c>
      <c r="C84" s="127"/>
      <c r="D84" s="127"/>
      <c r="E84" s="127"/>
      <c r="F84" s="71" t="s">
        <v>230</v>
      </c>
      <c r="G84" s="72"/>
      <c r="H84" s="72"/>
      <c r="I84" s="72">
        <v>100</v>
      </c>
      <c r="J84" s="73">
        <v>0.48843000000000003</v>
      </c>
      <c r="K84" s="72"/>
      <c r="L84" s="72"/>
      <c r="M84" s="72"/>
      <c r="N84" s="74"/>
      <c r="O84" s="74"/>
      <c r="P84" s="74"/>
    </row>
    <row r="85" spans="2:16" ht="42">
      <c r="B85" s="38" t="s">
        <v>465</v>
      </c>
      <c r="C85" s="39" t="s">
        <v>466</v>
      </c>
      <c r="D85" s="38" t="s">
        <v>217</v>
      </c>
      <c r="E85" s="29">
        <v>45713</v>
      </c>
      <c r="F85" s="68" t="s">
        <v>367</v>
      </c>
      <c r="G85" s="38" t="s">
        <v>237</v>
      </c>
      <c r="H85" s="38">
        <v>5480</v>
      </c>
      <c r="I85" s="38">
        <v>2900</v>
      </c>
      <c r="J85" s="69">
        <v>13.53834</v>
      </c>
      <c r="K85" s="38">
        <v>61</v>
      </c>
      <c r="L85" s="38">
        <v>60</v>
      </c>
      <c r="M85" s="38">
        <v>27</v>
      </c>
      <c r="N85" s="38" t="s">
        <v>244</v>
      </c>
      <c r="O85" s="38" t="s">
        <v>244</v>
      </c>
      <c r="P85" s="38" t="s">
        <v>26</v>
      </c>
    </row>
    <row r="86" spans="2:16" ht="22.5">
      <c r="B86" s="127" t="s">
        <v>220</v>
      </c>
      <c r="C86" s="127"/>
      <c r="D86" s="127"/>
      <c r="E86" s="127"/>
      <c r="F86" s="71" t="s">
        <v>368</v>
      </c>
      <c r="G86" s="72"/>
      <c r="H86" s="72"/>
      <c r="I86" s="72">
        <v>2900</v>
      </c>
      <c r="J86" s="73">
        <v>13.53834</v>
      </c>
      <c r="K86" s="72"/>
      <c r="L86" s="72"/>
      <c r="M86" s="72"/>
      <c r="N86" s="74"/>
      <c r="O86" s="74"/>
      <c r="P86" s="74"/>
    </row>
    <row r="87" spans="2:16" ht="21">
      <c r="B87" s="38" t="s">
        <v>467</v>
      </c>
      <c r="C87" s="38"/>
      <c r="D87" s="38" t="s">
        <v>468</v>
      </c>
      <c r="E87" s="29">
        <v>45713</v>
      </c>
      <c r="F87" s="68" t="s">
        <v>236</v>
      </c>
      <c r="G87" s="38" t="s">
        <v>265</v>
      </c>
      <c r="H87" s="38">
        <v>300</v>
      </c>
      <c r="I87" s="38">
        <v>3750</v>
      </c>
      <c r="J87" s="69">
        <v>6.12</v>
      </c>
      <c r="K87" s="38">
        <v>40</v>
      </c>
      <c r="L87" s="38">
        <v>34</v>
      </c>
      <c r="M87" s="38">
        <v>30</v>
      </c>
      <c r="N87" s="38" t="s">
        <v>274</v>
      </c>
      <c r="O87" s="38" t="s">
        <v>274</v>
      </c>
      <c r="P87" s="38"/>
    </row>
    <row r="88" spans="2:16" ht="22.5">
      <c r="B88" s="127" t="s">
        <v>220</v>
      </c>
      <c r="C88" s="127"/>
      <c r="D88" s="127"/>
      <c r="E88" s="127"/>
      <c r="F88" s="71" t="s">
        <v>239</v>
      </c>
      <c r="G88" s="72"/>
      <c r="H88" s="72"/>
      <c r="I88" s="72">
        <v>3750</v>
      </c>
      <c r="J88" s="73">
        <v>6.12</v>
      </c>
      <c r="K88" s="72"/>
      <c r="L88" s="72"/>
      <c r="M88" s="72"/>
      <c r="N88" s="74"/>
      <c r="O88" s="74"/>
      <c r="P88" s="74"/>
    </row>
    <row r="89" spans="2:16" ht="21">
      <c r="B89" s="151" t="s">
        <v>529</v>
      </c>
      <c r="C89" s="151">
        <v>15262730846</v>
      </c>
      <c r="D89" s="151" t="s">
        <v>217</v>
      </c>
      <c r="E89" s="154">
        <v>45719</v>
      </c>
      <c r="F89" s="100" t="s">
        <v>530</v>
      </c>
      <c r="G89" s="151" t="s">
        <v>237</v>
      </c>
      <c r="H89" s="41">
        <v>1500</v>
      </c>
      <c r="I89" s="151">
        <v>2675</v>
      </c>
      <c r="J89" s="101">
        <v>4.8544999999999998</v>
      </c>
      <c r="K89" s="41">
        <v>73</v>
      </c>
      <c r="L89" s="41">
        <v>70</v>
      </c>
      <c r="M89" s="41">
        <v>19</v>
      </c>
      <c r="N89" s="151" t="s">
        <v>244</v>
      </c>
      <c r="O89" s="151" t="s">
        <v>244</v>
      </c>
      <c r="P89" s="41" t="s">
        <v>26</v>
      </c>
    </row>
    <row r="90" spans="2:16" ht="21">
      <c r="B90" s="152"/>
      <c r="C90" s="152"/>
      <c r="D90" s="152"/>
      <c r="E90" s="155"/>
      <c r="F90" s="100" t="s">
        <v>531</v>
      </c>
      <c r="G90" s="152"/>
      <c r="H90" s="41">
        <v>1500</v>
      </c>
      <c r="I90" s="152"/>
      <c r="J90" s="101">
        <v>4.8099999999999996</v>
      </c>
      <c r="K90" s="41">
        <v>74</v>
      </c>
      <c r="L90" s="41">
        <v>52</v>
      </c>
      <c r="M90" s="41">
        <v>25</v>
      </c>
      <c r="N90" s="152"/>
      <c r="O90" s="152"/>
      <c r="P90" s="41" t="s">
        <v>26</v>
      </c>
    </row>
    <row r="91" spans="2:16" ht="21">
      <c r="B91" s="153"/>
      <c r="C91" s="153"/>
      <c r="D91" s="153"/>
      <c r="E91" s="156"/>
      <c r="F91" s="100" t="s">
        <v>532</v>
      </c>
      <c r="G91" s="153"/>
      <c r="H91" s="41">
        <v>210</v>
      </c>
      <c r="I91" s="153"/>
      <c r="J91" s="101">
        <v>0.63724500000000006</v>
      </c>
      <c r="K91" s="41">
        <v>51</v>
      </c>
      <c r="L91" s="41">
        <v>51</v>
      </c>
      <c r="M91" s="41">
        <v>35</v>
      </c>
      <c r="N91" s="153"/>
      <c r="O91" s="153"/>
      <c r="P91" s="41" t="s">
        <v>26</v>
      </c>
    </row>
    <row r="92" spans="2:16" ht="22.5">
      <c r="B92" s="127" t="s">
        <v>220</v>
      </c>
      <c r="C92" s="127"/>
      <c r="D92" s="127"/>
      <c r="E92" s="127"/>
      <c r="F92" s="102" t="s">
        <v>255</v>
      </c>
      <c r="G92" s="103"/>
      <c r="H92" s="103"/>
      <c r="I92" s="103">
        <v>2675</v>
      </c>
      <c r="J92" s="104">
        <v>10.301745</v>
      </c>
      <c r="K92" s="103"/>
      <c r="L92" s="103"/>
      <c r="M92" s="103"/>
      <c r="N92" s="63"/>
      <c r="O92" s="63"/>
      <c r="P92" s="63"/>
    </row>
    <row r="93" spans="2:16" ht="42">
      <c r="B93" s="41" t="s">
        <v>552</v>
      </c>
      <c r="C93" s="41" t="s">
        <v>553</v>
      </c>
      <c r="D93" s="41" t="s">
        <v>554</v>
      </c>
      <c r="E93" s="42">
        <v>45723</v>
      </c>
      <c r="F93" s="100" t="s">
        <v>292</v>
      </c>
      <c r="G93" s="39" t="s">
        <v>555</v>
      </c>
      <c r="H93" s="41">
        <v>6</v>
      </c>
      <c r="I93" s="41">
        <v>152</v>
      </c>
      <c r="J93" s="182">
        <v>0.31968000000000002</v>
      </c>
      <c r="K93" s="41">
        <v>74</v>
      </c>
      <c r="L93" s="41">
        <v>48</v>
      </c>
      <c r="M93" s="41">
        <v>15</v>
      </c>
      <c r="N93" s="39" t="s">
        <v>556</v>
      </c>
      <c r="O93" s="39" t="s">
        <v>556</v>
      </c>
      <c r="P93" s="41"/>
    </row>
    <row r="94" spans="2:16" ht="22.5">
      <c r="B94" s="127" t="s">
        <v>220</v>
      </c>
      <c r="C94" s="127"/>
      <c r="D94" s="127"/>
      <c r="E94" s="127"/>
      <c r="F94" s="102" t="s">
        <v>325</v>
      </c>
      <c r="G94" s="96"/>
      <c r="H94" s="103"/>
      <c r="I94" s="109">
        <v>152</v>
      </c>
      <c r="J94" s="183">
        <v>0.31968000000000002</v>
      </c>
      <c r="K94" s="103"/>
      <c r="L94" s="103"/>
      <c r="M94" s="103"/>
      <c r="N94" s="63"/>
      <c r="O94" s="63"/>
      <c r="P94" s="63"/>
    </row>
    <row r="95" spans="2:16" ht="21">
      <c r="B95" s="41" t="s">
        <v>557</v>
      </c>
      <c r="C95" s="41">
        <v>15615700991</v>
      </c>
      <c r="D95" s="41" t="s">
        <v>468</v>
      </c>
      <c r="E95" s="42">
        <v>45723</v>
      </c>
      <c r="F95" s="100" t="s">
        <v>558</v>
      </c>
      <c r="G95" s="41" t="s">
        <v>265</v>
      </c>
      <c r="H95" s="41">
        <v>7500</v>
      </c>
      <c r="I95" s="41">
        <v>6250</v>
      </c>
      <c r="J95" s="182">
        <v>10.200000000000001</v>
      </c>
      <c r="K95" s="41">
        <v>40</v>
      </c>
      <c r="L95" s="41">
        <v>34</v>
      </c>
      <c r="M95" s="41">
        <v>30</v>
      </c>
      <c r="N95" s="41" t="s">
        <v>274</v>
      </c>
      <c r="O95" s="41" t="s">
        <v>274</v>
      </c>
      <c r="P95" s="41"/>
    </row>
    <row r="96" spans="2:16" ht="22.5">
      <c r="B96" s="127" t="s">
        <v>220</v>
      </c>
      <c r="C96" s="127"/>
      <c r="D96" s="127"/>
      <c r="E96" s="127"/>
      <c r="F96" s="102" t="s">
        <v>559</v>
      </c>
      <c r="G96" s="103"/>
      <c r="H96" s="103"/>
      <c r="I96" s="103">
        <v>6250</v>
      </c>
      <c r="J96" s="183">
        <v>10.200000000000001</v>
      </c>
      <c r="K96" s="103"/>
      <c r="L96" s="103"/>
      <c r="M96" s="103"/>
      <c r="N96" s="63"/>
      <c r="O96" s="63"/>
      <c r="P96" s="63"/>
    </row>
    <row r="97" spans="2:16" ht="21">
      <c r="B97" s="151" t="s">
        <v>560</v>
      </c>
      <c r="C97" s="151" t="s">
        <v>561</v>
      </c>
      <c r="D97" s="151" t="s">
        <v>217</v>
      </c>
      <c r="E97" s="154">
        <v>45722</v>
      </c>
      <c r="F97" s="100" t="s">
        <v>562</v>
      </c>
      <c r="G97" s="151" t="s">
        <v>237</v>
      </c>
      <c r="H97" s="41">
        <v>1080</v>
      </c>
      <c r="I97" s="151">
        <v>2700</v>
      </c>
      <c r="J97" s="101">
        <v>3.2399999999999998</v>
      </c>
      <c r="K97" s="41">
        <v>50</v>
      </c>
      <c r="L97" s="41">
        <v>60</v>
      </c>
      <c r="M97" s="41">
        <v>40</v>
      </c>
      <c r="N97" s="151" t="s">
        <v>244</v>
      </c>
      <c r="O97" s="151" t="s">
        <v>244</v>
      </c>
      <c r="P97" s="41" t="s">
        <v>26</v>
      </c>
    </row>
    <row r="98" spans="2:16" ht="21">
      <c r="B98" s="153"/>
      <c r="C98" s="153"/>
      <c r="D98" s="153"/>
      <c r="E98" s="156"/>
      <c r="F98" s="100" t="s">
        <v>563</v>
      </c>
      <c r="G98" s="153"/>
      <c r="H98" s="41">
        <v>2520</v>
      </c>
      <c r="I98" s="153"/>
      <c r="J98" s="101">
        <v>7.4969999999999999</v>
      </c>
      <c r="K98" s="41">
        <v>70</v>
      </c>
      <c r="L98" s="41">
        <v>50</v>
      </c>
      <c r="M98" s="41">
        <v>34</v>
      </c>
      <c r="N98" s="153"/>
      <c r="O98" s="153"/>
      <c r="P98" s="41" t="s">
        <v>26</v>
      </c>
    </row>
    <row r="99" spans="2:16" ht="22.5">
      <c r="B99" s="127" t="s">
        <v>220</v>
      </c>
      <c r="C99" s="127"/>
      <c r="D99" s="127"/>
      <c r="E99" s="127"/>
      <c r="F99" s="102" t="s">
        <v>564</v>
      </c>
      <c r="G99" s="114"/>
      <c r="H99" s="103"/>
      <c r="I99" s="114">
        <v>2700</v>
      </c>
      <c r="J99" s="104">
        <v>10.737</v>
      </c>
      <c r="K99" s="103"/>
      <c r="L99" s="103"/>
      <c r="M99" s="103"/>
      <c r="N99" s="63"/>
      <c r="O99" s="63"/>
      <c r="P99" s="63"/>
    </row>
    <row r="100" spans="2:16" ht="21">
      <c r="B100" s="41" t="s">
        <v>565</v>
      </c>
      <c r="C100" s="184" t="s">
        <v>566</v>
      </c>
      <c r="D100" s="41" t="s">
        <v>567</v>
      </c>
      <c r="E100" s="42">
        <v>45724</v>
      </c>
      <c r="F100" s="100" t="s">
        <v>568</v>
      </c>
      <c r="G100" s="41" t="s">
        <v>569</v>
      </c>
      <c r="H100" s="41"/>
      <c r="I100" s="41">
        <v>79</v>
      </c>
      <c r="J100" s="101">
        <v>9.2499999999999999E-2</v>
      </c>
      <c r="K100" s="41">
        <v>37</v>
      </c>
      <c r="L100" s="41">
        <v>20</v>
      </c>
      <c r="M100" s="41">
        <v>25</v>
      </c>
      <c r="N100" s="41" t="s">
        <v>570</v>
      </c>
      <c r="O100" s="41" t="s">
        <v>570</v>
      </c>
      <c r="P100" s="41"/>
    </row>
    <row r="101" spans="2:16" ht="22.5">
      <c r="B101" s="127" t="s">
        <v>220</v>
      </c>
      <c r="C101" s="127"/>
      <c r="D101" s="127"/>
      <c r="E101" s="127"/>
      <c r="F101" s="102" t="s">
        <v>324</v>
      </c>
      <c r="G101" s="103"/>
      <c r="H101" s="103"/>
      <c r="I101" s="103">
        <v>79</v>
      </c>
      <c r="J101" s="104">
        <v>9.2499999999999999E-2</v>
      </c>
      <c r="K101" s="103"/>
      <c r="L101" s="103"/>
      <c r="M101" s="103"/>
      <c r="N101" s="63"/>
      <c r="O101" s="63"/>
      <c r="P101" s="63"/>
    </row>
    <row r="102" spans="2:16" ht="42">
      <c r="B102" s="173" t="s">
        <v>571</v>
      </c>
      <c r="C102" s="185" t="s">
        <v>572</v>
      </c>
      <c r="D102" s="173" t="s">
        <v>573</v>
      </c>
      <c r="E102" s="177">
        <v>45726</v>
      </c>
      <c r="F102" s="60" t="s">
        <v>292</v>
      </c>
      <c r="G102" s="44" t="s">
        <v>574</v>
      </c>
      <c r="H102" s="44">
        <f>53+37+45+42+11+30</f>
        <v>218</v>
      </c>
      <c r="I102" s="173">
        <v>195</v>
      </c>
      <c r="J102" s="62">
        <f>K102*L102*M102/1000000*6</f>
        <v>0.41471999999999998</v>
      </c>
      <c r="K102" s="44">
        <v>60</v>
      </c>
      <c r="L102" s="44">
        <v>48</v>
      </c>
      <c r="M102" s="44">
        <v>24</v>
      </c>
      <c r="N102" s="173" t="s">
        <v>153</v>
      </c>
      <c r="O102" s="173" t="s">
        <v>153</v>
      </c>
      <c r="P102" s="44"/>
    </row>
    <row r="103" spans="2:16" ht="21">
      <c r="B103" s="179"/>
      <c r="C103" s="179"/>
      <c r="D103" s="179"/>
      <c r="E103" s="180"/>
      <c r="F103" s="60" t="s">
        <v>575</v>
      </c>
      <c r="G103" s="52" t="s">
        <v>576</v>
      </c>
      <c r="H103" s="44">
        <f>150+160+70</f>
        <v>380</v>
      </c>
      <c r="I103" s="179"/>
      <c r="J103" s="62">
        <f>K103*L103*M103/1000000*3</f>
        <v>8.3160000000000012E-2</v>
      </c>
      <c r="K103" s="44">
        <v>30</v>
      </c>
      <c r="L103" s="44">
        <v>44</v>
      </c>
      <c r="M103" s="44">
        <v>21</v>
      </c>
      <c r="N103" s="179"/>
      <c r="O103" s="179"/>
      <c r="P103" s="44"/>
    </row>
    <row r="104" spans="2:16" ht="37.5">
      <c r="B104" s="174"/>
      <c r="C104" s="174"/>
      <c r="D104" s="174"/>
      <c r="E104" s="178"/>
      <c r="F104" s="60" t="s">
        <v>252</v>
      </c>
      <c r="G104" s="52" t="s">
        <v>577</v>
      </c>
      <c r="H104" s="44">
        <v>90</v>
      </c>
      <c r="I104" s="174"/>
      <c r="J104" s="62">
        <f>K104*L104*M104/1000000</f>
        <v>2.4552000000000001E-2</v>
      </c>
      <c r="K104" s="44">
        <v>44</v>
      </c>
      <c r="L104" s="44">
        <v>31</v>
      </c>
      <c r="M104" s="44">
        <v>18</v>
      </c>
      <c r="N104" s="174"/>
      <c r="O104" s="174"/>
      <c r="P104" s="44"/>
    </row>
    <row r="105" spans="2:16" ht="22.5">
      <c r="B105" s="127" t="s">
        <v>220</v>
      </c>
      <c r="C105" s="127"/>
      <c r="D105" s="127"/>
      <c r="E105" s="127"/>
      <c r="F105" s="102" t="s">
        <v>252</v>
      </c>
      <c r="G105" s="103"/>
      <c r="H105" s="103"/>
      <c r="I105" s="114">
        <f>SUM(I102:I104)</f>
        <v>195</v>
      </c>
      <c r="J105" s="104">
        <f>SUM(J102:J104)</f>
        <v>0.52243200000000001</v>
      </c>
      <c r="K105" s="103"/>
      <c r="L105" s="103"/>
      <c r="M105" s="103"/>
      <c r="N105" s="51"/>
      <c r="O105" s="51"/>
      <c r="P105" s="50"/>
    </row>
  </sheetData>
  <mergeCells count="124">
    <mergeCell ref="B105:E105"/>
    <mergeCell ref="O97:O98"/>
    <mergeCell ref="B99:E99"/>
    <mergeCell ref="B101:E101"/>
    <mergeCell ref="B102:B104"/>
    <mergeCell ref="C102:C104"/>
    <mergeCell ref="D102:D104"/>
    <mergeCell ref="E102:E104"/>
    <mergeCell ref="I102:I104"/>
    <mergeCell ref="N102:N104"/>
    <mergeCell ref="O102:O104"/>
    <mergeCell ref="B94:E94"/>
    <mergeCell ref="B96:E96"/>
    <mergeCell ref="B97:B98"/>
    <mergeCell ref="C97:C98"/>
    <mergeCell ref="D97:D98"/>
    <mergeCell ref="E97:E98"/>
    <mergeCell ref="G97:G98"/>
    <mergeCell ref="I97:I98"/>
    <mergeCell ref="N97:N98"/>
    <mergeCell ref="I89:I91"/>
    <mergeCell ref="N89:N91"/>
    <mergeCell ref="O89:O91"/>
    <mergeCell ref="B92:E92"/>
    <mergeCell ref="B89:B91"/>
    <mergeCell ref="C89:C91"/>
    <mergeCell ref="D89:D91"/>
    <mergeCell ref="E89:E91"/>
    <mergeCell ref="G89:G91"/>
    <mergeCell ref="P52:P53"/>
    <mergeCell ref="P55:P57"/>
    <mergeCell ref="B60:E60"/>
    <mergeCell ref="N61:N67"/>
    <mergeCell ref="O61:O67"/>
    <mergeCell ref="P61:P67"/>
    <mergeCell ref="I52:I53"/>
    <mergeCell ref="B54:E54"/>
    <mergeCell ref="B55:B57"/>
    <mergeCell ref="C55:C57"/>
    <mergeCell ref="D55:D57"/>
    <mergeCell ref="E55:E57"/>
    <mergeCell ref="G55:G57"/>
    <mergeCell ref="I55:I57"/>
    <mergeCell ref="N55:N57"/>
    <mergeCell ref="O55:O57"/>
    <mergeCell ref="O52:O53"/>
    <mergeCell ref="B58:E58"/>
    <mergeCell ref="B61:B64"/>
    <mergeCell ref="C61:C64"/>
    <mergeCell ref="D61:D64"/>
    <mergeCell ref="E61:E64"/>
    <mergeCell ref="K2:M2"/>
    <mergeCell ref="A3:B3"/>
    <mergeCell ref="B6:E6"/>
    <mergeCell ref="B7:B10"/>
    <mergeCell ref="C7:C10"/>
    <mergeCell ref="D7:D10"/>
    <mergeCell ref="E7:E10"/>
    <mergeCell ref="I7:I10"/>
    <mergeCell ref="B25:E25"/>
    <mergeCell ref="B23:E23"/>
    <mergeCell ref="N7:N10"/>
    <mergeCell ref="O7:O10"/>
    <mergeCell ref="P7:P10"/>
    <mergeCell ref="B11:E11"/>
    <mergeCell ref="B13:E13"/>
    <mergeCell ref="B15:E15"/>
    <mergeCell ref="B17:E17"/>
    <mergeCell ref="B19:E19"/>
    <mergeCell ref="B21:E21"/>
    <mergeCell ref="B27:E27"/>
    <mergeCell ref="B29:E29"/>
    <mergeCell ref="B31:E31"/>
    <mergeCell ref="B32:B37"/>
    <mergeCell ref="C32:C37"/>
    <mergeCell ref="D32:D37"/>
    <mergeCell ref="E32:E37"/>
    <mergeCell ref="G32:G33"/>
    <mergeCell ref="I32:I37"/>
    <mergeCell ref="N32:N37"/>
    <mergeCell ref="O32:O37"/>
    <mergeCell ref="P32:P37"/>
    <mergeCell ref="B38:E38"/>
    <mergeCell ref="B39:B41"/>
    <mergeCell ref="C39:C41"/>
    <mergeCell ref="D39:D41"/>
    <mergeCell ref="E39:E41"/>
    <mergeCell ref="G39:G41"/>
    <mergeCell ref="I39:I41"/>
    <mergeCell ref="N39:N41"/>
    <mergeCell ref="O39:O41"/>
    <mergeCell ref="P39:P41"/>
    <mergeCell ref="B42:E42"/>
    <mergeCell ref="B44:E44"/>
    <mergeCell ref="B45:B46"/>
    <mergeCell ref="D45:D46"/>
    <mergeCell ref="E45:E46"/>
    <mergeCell ref="B47:E47"/>
    <mergeCell ref="B49:E49"/>
    <mergeCell ref="B51:E51"/>
    <mergeCell ref="N52:N53"/>
    <mergeCell ref="B52:B53"/>
    <mergeCell ref="C52:C53"/>
    <mergeCell ref="D52:D53"/>
    <mergeCell ref="E52:E53"/>
    <mergeCell ref="G52:G53"/>
    <mergeCell ref="B68:E68"/>
    <mergeCell ref="G61:G64"/>
    <mergeCell ref="I61:I64"/>
    <mergeCell ref="B65:B67"/>
    <mergeCell ref="D65:D67"/>
    <mergeCell ref="E65:E67"/>
    <mergeCell ref="G65:G67"/>
    <mergeCell ref="I65:I67"/>
    <mergeCell ref="B84:E84"/>
    <mergeCell ref="B86:E86"/>
    <mergeCell ref="B88:E88"/>
    <mergeCell ref="B70:E70"/>
    <mergeCell ref="B72:E72"/>
    <mergeCell ref="B78:E78"/>
    <mergeCell ref="B80:E80"/>
    <mergeCell ref="B82:E82"/>
    <mergeCell ref="B74:E74"/>
    <mergeCell ref="B76:E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212"/>
  <sheetViews>
    <sheetView zoomScale="70" zoomScaleNormal="70" workbookViewId="0">
      <pane ySplit="3" topLeftCell="A189" activePane="bottomLeft" state="frozen"/>
      <selection pane="bottomLeft" activeCell="A205" sqref="A20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9" t="s">
        <v>15</v>
      </c>
      <c r="L2" s="149"/>
      <c r="M2" s="149"/>
      <c r="N2" s="18" t="s">
        <v>16</v>
      </c>
      <c r="O2" s="18" t="s">
        <v>17</v>
      </c>
      <c r="P2" s="19" t="s">
        <v>18</v>
      </c>
    </row>
    <row r="3" spans="1:16" ht="33.75">
      <c r="A3" s="181" t="s">
        <v>20</v>
      </c>
      <c r="B3" s="18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66" t="s">
        <v>54</v>
      </c>
      <c r="C21" s="28" t="s">
        <v>55</v>
      </c>
      <c r="D21" s="166" t="s">
        <v>51</v>
      </c>
      <c r="E21" s="131">
        <v>45661</v>
      </c>
      <c r="F21" s="28">
        <v>1</v>
      </c>
      <c r="G21" s="166" t="s">
        <v>25</v>
      </c>
      <c r="H21" s="166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66" t="s">
        <v>26</v>
      </c>
    </row>
    <row r="22" spans="1:15" ht="42">
      <c r="A22" s="28" t="s">
        <v>56</v>
      </c>
      <c r="B22" s="167"/>
      <c r="C22" s="28" t="s">
        <v>57</v>
      </c>
      <c r="D22" s="167"/>
      <c r="E22" s="133"/>
      <c r="F22" s="28">
        <v>2</v>
      </c>
      <c r="G22" s="167"/>
      <c r="H22" s="167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67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66" t="s">
        <v>89</v>
      </c>
      <c r="C40" s="28" t="s">
        <v>90</v>
      </c>
      <c r="D40" s="166" t="s">
        <v>51</v>
      </c>
      <c r="E40" s="131">
        <v>45664</v>
      </c>
      <c r="F40" s="28">
        <v>1</v>
      </c>
      <c r="G40" s="166" t="s">
        <v>25</v>
      </c>
      <c r="H40" s="166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66" t="s">
        <v>26</v>
      </c>
    </row>
    <row r="41" spans="1:15" ht="21">
      <c r="A41" s="28" t="s">
        <v>91</v>
      </c>
      <c r="B41" s="170"/>
      <c r="C41" s="28" t="s">
        <v>92</v>
      </c>
      <c r="D41" s="170"/>
      <c r="E41" s="132"/>
      <c r="F41" s="28">
        <v>2</v>
      </c>
      <c r="G41" s="170"/>
      <c r="H41" s="170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70"/>
    </row>
    <row r="42" spans="1:15" ht="21">
      <c r="A42" s="28" t="s">
        <v>93</v>
      </c>
      <c r="B42" s="167"/>
      <c r="C42" s="28" t="s">
        <v>94</v>
      </c>
      <c r="D42" s="167"/>
      <c r="E42" s="133"/>
      <c r="F42" s="28">
        <v>3</v>
      </c>
      <c r="G42" s="167"/>
      <c r="H42" s="167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67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51" t="s">
        <v>107</v>
      </c>
      <c r="C50" s="151" t="s">
        <v>108</v>
      </c>
      <c r="D50" s="151" t="s">
        <v>24</v>
      </c>
      <c r="E50" s="154">
        <v>45666</v>
      </c>
      <c r="F50" s="41">
        <v>1</v>
      </c>
      <c r="G50" s="151" t="s">
        <v>25</v>
      </c>
      <c r="H50" s="41"/>
      <c r="I50" s="151">
        <v>10.199999999999999</v>
      </c>
      <c r="J50" s="175">
        <v>0.10335</v>
      </c>
      <c r="K50" s="151">
        <v>53</v>
      </c>
      <c r="L50" s="151">
        <v>39</v>
      </c>
      <c r="M50" s="151">
        <v>50</v>
      </c>
      <c r="N50" s="41"/>
      <c r="O50" s="151" t="s">
        <v>109</v>
      </c>
    </row>
    <row r="51" spans="1:15" ht="21">
      <c r="A51" s="41" t="s">
        <v>110</v>
      </c>
      <c r="B51" s="153"/>
      <c r="C51" s="153"/>
      <c r="D51" s="153"/>
      <c r="E51" s="156"/>
      <c r="F51" s="41">
        <v>2</v>
      </c>
      <c r="G51" s="153"/>
      <c r="H51" s="41"/>
      <c r="I51" s="153"/>
      <c r="J51" s="176"/>
      <c r="K51" s="153"/>
      <c r="L51" s="153"/>
      <c r="M51" s="153"/>
      <c r="N51" s="41"/>
      <c r="O51" s="153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73" t="s">
        <v>112</v>
      </c>
      <c r="C53" s="173" t="s">
        <v>113</v>
      </c>
      <c r="D53" s="173" t="s">
        <v>39</v>
      </c>
      <c r="E53" s="177">
        <v>45668</v>
      </c>
      <c r="F53" s="44">
        <v>1</v>
      </c>
      <c r="G53" s="143" t="s">
        <v>114</v>
      </c>
      <c r="H53" s="173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73" t="s">
        <v>115</v>
      </c>
    </row>
    <row r="54" spans="1:15" ht="21">
      <c r="A54" s="44" t="s">
        <v>116</v>
      </c>
      <c r="B54" s="174"/>
      <c r="C54" s="174"/>
      <c r="D54" s="174"/>
      <c r="E54" s="178"/>
      <c r="F54" s="44">
        <v>2</v>
      </c>
      <c r="G54" s="145"/>
      <c r="H54" s="174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74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73" t="s">
        <v>118</v>
      </c>
      <c r="C56" s="173" t="s">
        <v>119</v>
      </c>
      <c r="D56" s="173" t="s">
        <v>82</v>
      </c>
      <c r="E56" s="177">
        <v>45670</v>
      </c>
      <c r="F56" s="44">
        <v>1</v>
      </c>
      <c r="G56" s="143" t="s">
        <v>120</v>
      </c>
      <c r="H56" s="173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73" t="s">
        <v>121</v>
      </c>
    </row>
    <row r="57" spans="1:15" ht="21">
      <c r="A57" s="44" t="s">
        <v>122</v>
      </c>
      <c r="B57" s="174"/>
      <c r="C57" s="174"/>
      <c r="D57" s="174"/>
      <c r="E57" s="178"/>
      <c r="F57" s="44">
        <v>2</v>
      </c>
      <c r="G57" s="145"/>
      <c r="H57" s="174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74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61" t="s">
        <v>155</v>
      </c>
      <c r="C71" s="161"/>
      <c r="D71" s="161" t="s">
        <v>156</v>
      </c>
      <c r="E71" s="154">
        <v>45673</v>
      </c>
      <c r="F71" s="53">
        <v>1</v>
      </c>
      <c r="G71" s="161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62"/>
      <c r="C72" s="162"/>
      <c r="D72" s="162"/>
      <c r="E72" s="155"/>
      <c r="F72" s="53">
        <v>2</v>
      </c>
      <c r="G72" s="162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62"/>
      <c r="C73" s="162"/>
      <c r="D73" s="162"/>
      <c r="E73" s="155"/>
      <c r="F73" s="53">
        <v>3</v>
      </c>
      <c r="G73" s="162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62"/>
      <c r="C74" s="162"/>
      <c r="D74" s="162"/>
      <c r="E74" s="155"/>
      <c r="F74" s="53">
        <v>4</v>
      </c>
      <c r="G74" s="162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62"/>
      <c r="C75" s="162"/>
      <c r="D75" s="162"/>
      <c r="E75" s="155"/>
      <c r="F75" s="53">
        <v>5</v>
      </c>
      <c r="G75" s="162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62"/>
      <c r="C76" s="162"/>
      <c r="D76" s="162"/>
      <c r="E76" s="155"/>
      <c r="F76" s="53">
        <v>6</v>
      </c>
      <c r="G76" s="162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62"/>
      <c r="C77" s="162"/>
      <c r="D77" s="162"/>
      <c r="E77" s="155"/>
      <c r="F77" s="53">
        <v>7</v>
      </c>
      <c r="G77" s="162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62"/>
      <c r="C78" s="162"/>
      <c r="D78" s="162"/>
      <c r="E78" s="155"/>
      <c r="F78" s="53">
        <v>8</v>
      </c>
      <c r="G78" s="162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62"/>
      <c r="C79" s="162"/>
      <c r="D79" s="162"/>
      <c r="E79" s="155"/>
      <c r="F79" s="53">
        <v>9</v>
      </c>
      <c r="G79" s="162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62"/>
      <c r="C80" s="162"/>
      <c r="D80" s="162"/>
      <c r="E80" s="155"/>
      <c r="F80" s="53">
        <v>10</v>
      </c>
      <c r="G80" s="162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63"/>
      <c r="C81" s="163"/>
      <c r="D81" s="163"/>
      <c r="E81" s="156"/>
      <c r="F81" s="53">
        <v>11</v>
      </c>
      <c r="G81" s="163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61" t="s">
        <v>209</v>
      </c>
      <c r="C103" s="161" t="s">
        <v>210</v>
      </c>
      <c r="D103" s="161" t="s">
        <v>39</v>
      </c>
      <c r="E103" s="154">
        <v>45680</v>
      </c>
      <c r="F103" s="53">
        <v>1</v>
      </c>
      <c r="G103" s="164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62"/>
      <c r="C104" s="162"/>
      <c r="D104" s="162"/>
      <c r="E104" s="155"/>
      <c r="F104" s="53">
        <v>2</v>
      </c>
      <c r="G104" s="162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62"/>
      <c r="C105" s="162"/>
      <c r="D105" s="162"/>
      <c r="E105" s="155"/>
      <c r="F105" s="53">
        <v>3</v>
      </c>
      <c r="G105" s="162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63"/>
      <c r="C106" s="163"/>
      <c r="D106" s="163"/>
      <c r="E106" s="156"/>
      <c r="F106" s="53">
        <v>4</v>
      </c>
      <c r="G106" s="163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21">
      <c r="A108" s="53" t="s">
        <v>327</v>
      </c>
      <c r="B108" s="53" t="s">
        <v>328</v>
      </c>
      <c r="C108" s="53" t="s">
        <v>329</v>
      </c>
      <c r="D108" s="53" t="s">
        <v>330</v>
      </c>
      <c r="E108" s="99">
        <v>45698</v>
      </c>
      <c r="F108" s="53">
        <v>1</v>
      </c>
      <c r="G108" s="53" t="s">
        <v>331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332</v>
      </c>
      <c r="O108" s="53" t="s">
        <v>26</v>
      </c>
    </row>
    <row r="109" spans="1:15" ht="22.5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21">
      <c r="A110" s="53" t="s">
        <v>333</v>
      </c>
      <c r="B110" s="171" t="s">
        <v>334</v>
      </c>
      <c r="C110" s="53" t="s">
        <v>335</v>
      </c>
      <c r="D110" s="171" t="s">
        <v>330</v>
      </c>
      <c r="E110" s="172">
        <v>45698</v>
      </c>
      <c r="F110" s="53">
        <v>1</v>
      </c>
      <c r="G110" s="171" t="s">
        <v>331</v>
      </c>
      <c r="H110" s="171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71" t="s">
        <v>26</v>
      </c>
    </row>
    <row r="111" spans="1:15" ht="21">
      <c r="A111" s="53" t="s">
        <v>336</v>
      </c>
      <c r="B111" s="171"/>
      <c r="C111" s="53" t="s">
        <v>337</v>
      </c>
      <c r="D111" s="171"/>
      <c r="E111" s="172"/>
      <c r="F111" s="53">
        <v>2</v>
      </c>
      <c r="G111" s="171"/>
      <c r="H111" s="171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71"/>
    </row>
    <row r="112" spans="1:15" ht="22.5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21">
      <c r="A113" s="53" t="s">
        <v>338</v>
      </c>
      <c r="B113" s="53" t="s">
        <v>339</v>
      </c>
      <c r="C113" s="53" t="s">
        <v>340</v>
      </c>
      <c r="D113" s="53" t="s">
        <v>341</v>
      </c>
      <c r="E113" s="99">
        <v>45698</v>
      </c>
      <c r="F113" s="53">
        <v>1</v>
      </c>
      <c r="G113" s="53" t="s">
        <v>331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2.5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21">
      <c r="A115" s="53" t="s">
        <v>342</v>
      </c>
      <c r="B115" s="53" t="s">
        <v>343</v>
      </c>
      <c r="C115" s="53" t="s">
        <v>344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2.5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21">
      <c r="A117" s="53" t="s">
        <v>345</v>
      </c>
      <c r="B117" s="53" t="s">
        <v>346</v>
      </c>
      <c r="C117" s="53" t="s">
        <v>347</v>
      </c>
      <c r="D117" s="53" t="s">
        <v>348</v>
      </c>
      <c r="E117" s="42">
        <v>45703</v>
      </c>
      <c r="F117" s="53">
        <v>1</v>
      </c>
      <c r="G117" s="37" t="s">
        <v>349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2.5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42">
      <c r="A119" s="53" t="s">
        <v>350</v>
      </c>
      <c r="B119" s="53" t="s">
        <v>351</v>
      </c>
      <c r="C119" s="53" t="s">
        <v>352</v>
      </c>
      <c r="D119" s="53" t="s">
        <v>353</v>
      </c>
      <c r="E119" s="42">
        <v>45705</v>
      </c>
      <c r="F119" s="53">
        <v>1</v>
      </c>
      <c r="G119" s="53" t="s">
        <v>354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3"/>
    </row>
    <row r="120" spans="1:15" ht="22.5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  <row r="121" spans="1:15" ht="21">
      <c r="A121" s="53" t="s">
        <v>374</v>
      </c>
      <c r="B121" s="53" t="s">
        <v>375</v>
      </c>
      <c r="C121" s="53" t="s">
        <v>376</v>
      </c>
      <c r="D121" s="53" t="s">
        <v>24</v>
      </c>
      <c r="E121" s="42">
        <v>45706</v>
      </c>
      <c r="F121" s="53">
        <v>1</v>
      </c>
      <c r="G121" s="53" t="s">
        <v>25</v>
      </c>
      <c r="H121" s="53"/>
      <c r="I121" s="53">
        <v>1.7</v>
      </c>
      <c r="J121" s="54">
        <v>2.52E-2</v>
      </c>
      <c r="K121" s="53">
        <v>40</v>
      </c>
      <c r="L121" s="53">
        <v>30</v>
      </c>
      <c r="M121" s="53">
        <v>21</v>
      </c>
      <c r="N121" s="53"/>
      <c r="O121" s="53" t="s">
        <v>26</v>
      </c>
    </row>
    <row r="122" spans="1:15" ht="22.5">
      <c r="A122" s="64"/>
      <c r="B122" s="64"/>
      <c r="C122" s="64"/>
      <c r="D122" s="64"/>
      <c r="E122" s="64"/>
      <c r="F122" s="46">
        <v>1</v>
      </c>
      <c r="G122" s="67"/>
      <c r="H122" s="46"/>
      <c r="I122" s="46">
        <f>SUM(I121:I121)</f>
        <v>1.7</v>
      </c>
      <c r="J122" s="49">
        <f>SUM(J121:J121)</f>
        <v>2.52E-2</v>
      </c>
      <c r="K122" s="46"/>
      <c r="L122" s="46"/>
      <c r="M122" s="46"/>
      <c r="N122" s="56"/>
      <c r="O122" s="56"/>
    </row>
    <row r="123" spans="1:15" ht="21">
      <c r="A123" s="44" t="s">
        <v>377</v>
      </c>
      <c r="B123" s="173" t="s">
        <v>378</v>
      </c>
      <c r="C123" s="173" t="s">
        <v>379</v>
      </c>
      <c r="D123" s="173" t="s">
        <v>380</v>
      </c>
      <c r="E123" s="177">
        <v>45706</v>
      </c>
      <c r="F123" s="44">
        <v>1</v>
      </c>
      <c r="G123" s="143" t="s">
        <v>381</v>
      </c>
      <c r="H123" s="173">
        <v>553</v>
      </c>
      <c r="I123" s="44">
        <v>14.2</v>
      </c>
      <c r="J123" s="45">
        <v>8.5260000000000002E-2</v>
      </c>
      <c r="K123" s="44">
        <v>58</v>
      </c>
      <c r="L123" s="44">
        <v>30</v>
      </c>
      <c r="M123" s="44">
        <v>49</v>
      </c>
      <c r="N123" s="44"/>
      <c r="O123" s="173" t="s">
        <v>196</v>
      </c>
    </row>
    <row r="124" spans="1:15" ht="21">
      <c r="A124" s="44" t="s">
        <v>382</v>
      </c>
      <c r="B124" s="179"/>
      <c r="C124" s="179"/>
      <c r="D124" s="179"/>
      <c r="E124" s="180"/>
      <c r="F124" s="44">
        <v>2</v>
      </c>
      <c r="G124" s="144"/>
      <c r="H124" s="179"/>
      <c r="I124" s="44">
        <v>11.9</v>
      </c>
      <c r="J124" s="45">
        <v>8.5260000000000002E-2</v>
      </c>
      <c r="K124" s="44">
        <v>58</v>
      </c>
      <c r="L124" s="44">
        <v>30</v>
      </c>
      <c r="M124" s="44">
        <v>49</v>
      </c>
      <c r="N124" s="44"/>
      <c r="O124" s="179"/>
    </row>
    <row r="125" spans="1:15" ht="21">
      <c r="A125" s="44" t="s">
        <v>383</v>
      </c>
      <c r="B125" s="179"/>
      <c r="C125" s="179"/>
      <c r="D125" s="179"/>
      <c r="E125" s="180"/>
      <c r="F125" s="44">
        <v>3</v>
      </c>
      <c r="G125" s="144"/>
      <c r="H125" s="179"/>
      <c r="I125" s="44">
        <v>13.8</v>
      </c>
      <c r="J125" s="45">
        <v>8.5260000000000002E-2</v>
      </c>
      <c r="K125" s="44">
        <v>58</v>
      </c>
      <c r="L125" s="44">
        <v>30</v>
      </c>
      <c r="M125" s="44">
        <v>49</v>
      </c>
      <c r="N125" s="44"/>
      <c r="O125" s="179"/>
    </row>
    <row r="126" spans="1:15" ht="21">
      <c r="A126" s="44" t="s">
        <v>384</v>
      </c>
      <c r="B126" s="179"/>
      <c r="C126" s="179"/>
      <c r="D126" s="179"/>
      <c r="E126" s="180"/>
      <c r="F126" s="44">
        <v>4</v>
      </c>
      <c r="G126" s="144"/>
      <c r="H126" s="179"/>
      <c r="I126" s="44">
        <v>17.600000000000001</v>
      </c>
      <c r="J126" s="45">
        <v>8.5260000000000002E-2</v>
      </c>
      <c r="K126" s="44">
        <v>58</v>
      </c>
      <c r="L126" s="44">
        <v>30</v>
      </c>
      <c r="M126" s="44">
        <v>49</v>
      </c>
      <c r="N126" s="44"/>
      <c r="O126" s="179"/>
    </row>
    <row r="127" spans="1:15" ht="21">
      <c r="A127" s="44" t="s">
        <v>385</v>
      </c>
      <c r="B127" s="179"/>
      <c r="C127" s="179"/>
      <c r="D127" s="179"/>
      <c r="E127" s="180"/>
      <c r="F127" s="44">
        <v>5</v>
      </c>
      <c r="G127" s="144"/>
      <c r="H127" s="179"/>
      <c r="I127" s="44">
        <v>7.8</v>
      </c>
      <c r="J127" s="45">
        <v>4.8160000000000001E-2</v>
      </c>
      <c r="K127" s="44">
        <v>35</v>
      </c>
      <c r="L127" s="44">
        <v>32</v>
      </c>
      <c r="M127" s="44">
        <v>43</v>
      </c>
      <c r="N127" s="44"/>
      <c r="O127" s="179"/>
    </row>
    <row r="128" spans="1:15" ht="21">
      <c r="A128" s="44" t="s">
        <v>386</v>
      </c>
      <c r="B128" s="179"/>
      <c r="C128" s="179"/>
      <c r="D128" s="179"/>
      <c r="E128" s="180"/>
      <c r="F128" s="44">
        <v>6</v>
      </c>
      <c r="G128" s="144"/>
      <c r="H128" s="179"/>
      <c r="I128" s="44">
        <v>15.5</v>
      </c>
      <c r="J128" s="45">
        <v>8.5260000000000002E-2</v>
      </c>
      <c r="K128" s="44">
        <v>58</v>
      </c>
      <c r="L128" s="44">
        <v>30</v>
      </c>
      <c r="M128" s="44">
        <v>49</v>
      </c>
      <c r="N128" s="44"/>
      <c r="O128" s="179"/>
    </row>
    <row r="129" spans="1:15" ht="21">
      <c r="A129" s="44" t="s">
        <v>387</v>
      </c>
      <c r="B129" s="174"/>
      <c r="C129" s="174"/>
      <c r="D129" s="174"/>
      <c r="E129" s="178"/>
      <c r="F129" s="44">
        <v>7</v>
      </c>
      <c r="G129" s="145"/>
      <c r="H129" s="174"/>
      <c r="I129" s="44">
        <v>14.6</v>
      </c>
      <c r="J129" s="45">
        <v>8.5260000000000002E-2</v>
      </c>
      <c r="K129" s="44">
        <v>58</v>
      </c>
      <c r="L129" s="44">
        <v>30</v>
      </c>
      <c r="M129" s="44">
        <v>49</v>
      </c>
      <c r="N129" s="44"/>
      <c r="O129" s="174"/>
    </row>
    <row r="130" spans="1:15" ht="22.5">
      <c r="A130" s="64"/>
      <c r="B130" s="64"/>
      <c r="C130" s="64"/>
      <c r="D130" s="64"/>
      <c r="E130" s="64"/>
      <c r="F130" s="46">
        <v>7</v>
      </c>
      <c r="G130" s="67"/>
      <c r="H130" s="46"/>
      <c r="I130" s="46">
        <v>95.4</v>
      </c>
      <c r="J130" s="49">
        <v>0.55972</v>
      </c>
      <c r="K130" s="46"/>
      <c r="L130" s="46"/>
      <c r="M130" s="46"/>
      <c r="N130" s="50"/>
      <c r="O130" s="51"/>
    </row>
    <row r="131" spans="1:15" ht="21">
      <c r="A131" s="53" t="s">
        <v>388</v>
      </c>
      <c r="B131" s="53" t="s">
        <v>389</v>
      </c>
      <c r="C131" s="53" t="s">
        <v>390</v>
      </c>
      <c r="D131" s="53" t="s">
        <v>391</v>
      </c>
      <c r="E131" s="42">
        <v>45707</v>
      </c>
      <c r="F131" s="53">
        <v>1</v>
      </c>
      <c r="G131" s="37" t="s">
        <v>392</v>
      </c>
      <c r="H131" s="53"/>
      <c r="I131" s="53">
        <v>0.9</v>
      </c>
      <c r="J131" s="54">
        <v>1.14E-2</v>
      </c>
      <c r="K131" s="53">
        <v>30</v>
      </c>
      <c r="L131" s="53">
        <v>20</v>
      </c>
      <c r="M131" s="53">
        <v>19</v>
      </c>
      <c r="N131" s="53"/>
      <c r="O131" s="53" t="s">
        <v>26</v>
      </c>
    </row>
    <row r="132" spans="1:15" ht="22.5">
      <c r="A132" s="64"/>
      <c r="B132" s="64"/>
      <c r="C132" s="64"/>
      <c r="D132" s="64"/>
      <c r="E132" s="64"/>
      <c r="F132" s="46">
        <v>1</v>
      </c>
      <c r="G132" s="67"/>
      <c r="H132" s="46"/>
      <c r="I132" s="46">
        <f>SUM(I131:I131)</f>
        <v>0.9</v>
      </c>
      <c r="J132" s="49">
        <f>SUM(J131:J131)</f>
        <v>1.14E-2</v>
      </c>
      <c r="K132" s="46"/>
      <c r="L132" s="46"/>
      <c r="M132" s="46"/>
      <c r="N132" s="56"/>
      <c r="O132" s="56"/>
    </row>
    <row r="133" spans="1:15" ht="21">
      <c r="A133" s="53" t="s">
        <v>393</v>
      </c>
      <c r="B133" s="53" t="s">
        <v>394</v>
      </c>
      <c r="C133" s="53" t="s">
        <v>395</v>
      </c>
      <c r="D133" s="53" t="s">
        <v>24</v>
      </c>
      <c r="E133" s="42">
        <v>45707</v>
      </c>
      <c r="F133" s="53">
        <v>1</v>
      </c>
      <c r="G133" s="53" t="s">
        <v>25</v>
      </c>
      <c r="H133" s="53">
        <v>1</v>
      </c>
      <c r="I133" s="53">
        <v>2.1</v>
      </c>
      <c r="J133" s="54">
        <v>1.8096000000000001E-2</v>
      </c>
      <c r="K133" s="53">
        <v>39</v>
      </c>
      <c r="L133" s="53">
        <v>29</v>
      </c>
      <c r="M133" s="53">
        <v>16</v>
      </c>
      <c r="N133" s="53"/>
      <c r="O133" s="53" t="s">
        <v>26</v>
      </c>
    </row>
    <row r="134" spans="1:15" ht="22.5">
      <c r="A134" s="64"/>
      <c r="B134" s="64"/>
      <c r="C134" s="64"/>
      <c r="D134" s="64"/>
      <c r="E134" s="64"/>
      <c r="F134" s="46">
        <v>1</v>
      </c>
      <c r="G134" s="67"/>
      <c r="H134" s="46"/>
      <c r="I134" s="46">
        <f>SUM(I133:I133)</f>
        <v>2.1</v>
      </c>
      <c r="J134" s="49">
        <f>SUM(J133:J133)</f>
        <v>1.8096000000000001E-2</v>
      </c>
      <c r="K134" s="46"/>
      <c r="L134" s="46"/>
      <c r="M134" s="46"/>
      <c r="N134" s="56"/>
      <c r="O134" s="56"/>
    </row>
    <row r="135" spans="1:15" ht="21">
      <c r="A135" s="53" t="s">
        <v>396</v>
      </c>
      <c r="B135" s="53" t="s">
        <v>397</v>
      </c>
      <c r="C135" s="53" t="s">
        <v>398</v>
      </c>
      <c r="D135" s="53" t="s">
        <v>380</v>
      </c>
      <c r="E135" s="42">
        <v>45707</v>
      </c>
      <c r="F135" s="53">
        <v>1</v>
      </c>
      <c r="G135" s="53" t="s">
        <v>40</v>
      </c>
      <c r="H135" s="53"/>
      <c r="I135" s="53">
        <v>20.9</v>
      </c>
      <c r="J135" s="54">
        <v>3.0099999999999998E-2</v>
      </c>
      <c r="K135" s="53">
        <v>43</v>
      </c>
      <c r="L135" s="53">
        <v>28</v>
      </c>
      <c r="M135" s="53">
        <v>25</v>
      </c>
      <c r="N135" s="53"/>
      <c r="O135" s="53"/>
    </row>
    <row r="136" spans="1:15" ht="22.5">
      <c r="A136" s="64"/>
      <c r="B136" s="64"/>
      <c r="C136" s="64"/>
      <c r="D136" s="64"/>
      <c r="E136" s="64"/>
      <c r="F136" s="46">
        <v>1</v>
      </c>
      <c r="G136" s="67"/>
      <c r="H136" s="46"/>
      <c r="I136" s="46">
        <f>SUM(I135:I135)</f>
        <v>20.9</v>
      </c>
      <c r="J136" s="49">
        <f>SUM(J135:J135)</f>
        <v>3.0099999999999998E-2</v>
      </c>
      <c r="K136" s="46"/>
      <c r="L136" s="46"/>
      <c r="M136" s="46"/>
      <c r="N136" s="56"/>
      <c r="O136" s="56"/>
    </row>
    <row r="137" spans="1:15" ht="21">
      <c r="A137" s="28" t="s">
        <v>399</v>
      </c>
      <c r="B137" s="28" t="s">
        <v>400</v>
      </c>
      <c r="C137" s="28" t="s">
        <v>401</v>
      </c>
      <c r="D137" s="28" t="s">
        <v>24</v>
      </c>
      <c r="E137" s="29">
        <v>45709</v>
      </c>
      <c r="F137" s="28">
        <v>1</v>
      </c>
      <c r="G137" s="28" t="s">
        <v>25</v>
      </c>
      <c r="H137" s="28"/>
      <c r="I137" s="28">
        <v>1.2</v>
      </c>
      <c r="J137" s="30">
        <f>K137*L137*M137/1000000</f>
        <v>1.3650000000000001E-2</v>
      </c>
      <c r="K137" s="28">
        <v>35</v>
      </c>
      <c r="L137" s="28">
        <v>26</v>
      </c>
      <c r="M137" s="28">
        <v>15</v>
      </c>
      <c r="N137" s="28"/>
      <c r="O137" s="28" t="s">
        <v>26</v>
      </c>
    </row>
    <row r="138" spans="1:15" ht="22.5">
      <c r="A138" s="64"/>
      <c r="B138" s="64"/>
      <c r="C138" s="64"/>
      <c r="D138" s="64"/>
      <c r="E138" s="64"/>
      <c r="F138" s="34">
        <v>1</v>
      </c>
      <c r="G138" s="67"/>
      <c r="H138" s="34"/>
      <c r="I138" s="34">
        <f>SUM(I137:I137)</f>
        <v>1.2</v>
      </c>
      <c r="J138" s="35">
        <f>SUM(J137:J137)</f>
        <v>1.3650000000000001E-2</v>
      </c>
      <c r="K138" s="34"/>
      <c r="L138" s="34"/>
      <c r="M138" s="34"/>
      <c r="N138" s="36"/>
      <c r="O138" s="36"/>
    </row>
    <row r="139" spans="1:15" ht="21">
      <c r="A139" s="28" t="s">
        <v>402</v>
      </c>
      <c r="B139" s="28" t="s">
        <v>403</v>
      </c>
      <c r="C139" s="28" t="s">
        <v>404</v>
      </c>
      <c r="D139" s="28" t="s">
        <v>24</v>
      </c>
      <c r="E139" s="29">
        <v>45710</v>
      </c>
      <c r="F139" s="28">
        <v>1</v>
      </c>
      <c r="G139" s="28" t="s">
        <v>25</v>
      </c>
      <c r="H139" s="28">
        <v>1</v>
      </c>
      <c r="I139" s="28">
        <v>2.1</v>
      </c>
      <c r="J139" s="30">
        <f>K139*L139*M139/1000000</f>
        <v>2.0552999999999998E-2</v>
      </c>
      <c r="K139" s="28">
        <v>39</v>
      </c>
      <c r="L139" s="28">
        <v>31</v>
      </c>
      <c r="M139" s="28">
        <v>17</v>
      </c>
      <c r="N139" s="28"/>
      <c r="O139" s="28" t="s">
        <v>26</v>
      </c>
    </row>
    <row r="140" spans="1:15" ht="22.5">
      <c r="A140" s="64"/>
      <c r="B140" s="64"/>
      <c r="C140" s="64"/>
      <c r="D140" s="64"/>
      <c r="E140" s="64"/>
      <c r="F140" s="34">
        <v>1</v>
      </c>
      <c r="G140" s="67"/>
      <c r="H140" s="34"/>
      <c r="I140" s="34">
        <f>SUM(I139:I139)</f>
        <v>2.1</v>
      </c>
      <c r="J140" s="35">
        <f>SUM(J139:J139)</f>
        <v>2.0552999999999998E-2</v>
      </c>
      <c r="K140" s="34"/>
      <c r="L140" s="34"/>
      <c r="M140" s="34"/>
      <c r="N140" s="36"/>
      <c r="O140" s="36"/>
    </row>
    <row r="141" spans="1:15" ht="21">
      <c r="A141" s="28" t="s">
        <v>405</v>
      </c>
      <c r="B141" s="28" t="s">
        <v>406</v>
      </c>
      <c r="C141" s="28" t="s">
        <v>407</v>
      </c>
      <c r="D141" s="28" t="s">
        <v>24</v>
      </c>
      <c r="E141" s="29">
        <v>45710</v>
      </c>
      <c r="F141" s="28">
        <v>1</v>
      </c>
      <c r="G141" s="28" t="s">
        <v>25</v>
      </c>
      <c r="H141" s="28">
        <v>1</v>
      </c>
      <c r="I141" s="28">
        <v>1.8</v>
      </c>
      <c r="J141" s="30">
        <f>K141*L141*M141/1000000</f>
        <v>1.7441999999999999E-2</v>
      </c>
      <c r="K141" s="28">
        <v>38</v>
      </c>
      <c r="L141" s="28">
        <v>27</v>
      </c>
      <c r="M141" s="28">
        <v>17</v>
      </c>
      <c r="N141" s="28"/>
      <c r="O141" s="28" t="s">
        <v>26</v>
      </c>
    </row>
    <row r="142" spans="1:15" ht="22.5">
      <c r="A142" s="64"/>
      <c r="B142" s="64"/>
      <c r="C142" s="64"/>
      <c r="D142" s="64"/>
      <c r="E142" s="64"/>
      <c r="F142" s="34">
        <v>1</v>
      </c>
      <c r="G142" s="67"/>
      <c r="H142" s="34"/>
      <c r="I142" s="34">
        <f>SUM(I141:I141)</f>
        <v>1.8</v>
      </c>
      <c r="J142" s="35">
        <f>SUM(J141:J141)</f>
        <v>1.7441999999999999E-2</v>
      </c>
      <c r="K142" s="34"/>
      <c r="L142" s="34"/>
      <c r="M142" s="34"/>
      <c r="N142" s="36"/>
      <c r="O142" s="36"/>
    </row>
    <row r="143" spans="1:15" ht="21">
      <c r="A143" s="28" t="s">
        <v>212</v>
      </c>
      <c r="B143" s="28" t="s">
        <v>434</v>
      </c>
      <c r="C143" s="37" t="s">
        <v>435</v>
      </c>
      <c r="D143" s="28" t="s">
        <v>436</v>
      </c>
      <c r="E143" s="120">
        <v>45712</v>
      </c>
      <c r="F143" s="28">
        <v>1</v>
      </c>
      <c r="G143" s="28" t="s">
        <v>25</v>
      </c>
      <c r="H143" s="28">
        <v>1</v>
      </c>
      <c r="I143" s="28">
        <v>0.7</v>
      </c>
      <c r="J143" s="30">
        <v>1.17E-2</v>
      </c>
      <c r="K143" s="28">
        <v>36</v>
      </c>
      <c r="L143" s="28">
        <v>25</v>
      </c>
      <c r="M143" s="28">
        <v>13</v>
      </c>
      <c r="N143" s="28"/>
      <c r="O143" s="28" t="s">
        <v>26</v>
      </c>
    </row>
    <row r="144" spans="1:15" ht="22.5">
      <c r="A144" s="64"/>
      <c r="B144" s="64"/>
      <c r="C144" s="64"/>
      <c r="D144" s="64"/>
      <c r="E144" s="64"/>
      <c r="F144" s="34">
        <v>1</v>
      </c>
      <c r="G144" s="67"/>
      <c r="H144" s="34"/>
      <c r="I144" s="34">
        <f>SUM(I143:I143)</f>
        <v>0.7</v>
      </c>
      <c r="J144" s="35">
        <f>SUM(J143:J143)</f>
        <v>1.17E-2</v>
      </c>
      <c r="K144" s="34"/>
      <c r="L144" s="34"/>
      <c r="M144" s="34"/>
      <c r="N144" s="36"/>
      <c r="O144" s="36"/>
    </row>
    <row r="145" spans="1:15" ht="21">
      <c r="A145" s="28" t="s">
        <v>437</v>
      </c>
      <c r="B145" s="28" t="s">
        <v>438</v>
      </c>
      <c r="C145" s="28" t="s">
        <v>439</v>
      </c>
      <c r="D145" s="28" t="s">
        <v>440</v>
      </c>
      <c r="E145" s="120">
        <v>45712</v>
      </c>
      <c r="F145" s="28">
        <v>1</v>
      </c>
      <c r="G145" s="28" t="s">
        <v>441</v>
      </c>
      <c r="H145" s="28"/>
      <c r="I145" s="28">
        <v>1.2</v>
      </c>
      <c r="J145" s="30">
        <v>9.9749999999999995E-3</v>
      </c>
      <c r="K145" s="28">
        <v>25</v>
      </c>
      <c r="L145" s="28">
        <v>21</v>
      </c>
      <c r="M145" s="28">
        <v>19</v>
      </c>
      <c r="N145" s="28"/>
      <c r="O145" s="28" t="s">
        <v>26</v>
      </c>
    </row>
    <row r="146" spans="1:15" ht="22.5">
      <c r="A146" s="64"/>
      <c r="B146" s="64"/>
      <c r="C146" s="64"/>
      <c r="D146" s="64"/>
      <c r="E146" s="64"/>
      <c r="F146" s="34">
        <v>1</v>
      </c>
      <c r="G146" s="67"/>
      <c r="H146" s="34"/>
      <c r="I146" s="34">
        <f>SUM(I145:I145)</f>
        <v>1.2</v>
      </c>
      <c r="J146" s="35">
        <f>SUM(J145:J145)</f>
        <v>9.9749999999999995E-3</v>
      </c>
      <c r="K146" s="34"/>
      <c r="L146" s="34"/>
      <c r="M146" s="34"/>
      <c r="N146" s="36"/>
      <c r="O146" s="36"/>
    </row>
    <row r="147" spans="1:15" ht="21">
      <c r="A147" s="28" t="s">
        <v>442</v>
      </c>
      <c r="B147" s="28" t="s">
        <v>443</v>
      </c>
      <c r="C147" s="28" t="s">
        <v>444</v>
      </c>
      <c r="D147" s="28" t="s">
        <v>445</v>
      </c>
      <c r="E147" s="120">
        <v>45712</v>
      </c>
      <c r="F147" s="28">
        <v>1</v>
      </c>
      <c r="G147" s="37" t="s">
        <v>446</v>
      </c>
      <c r="H147" s="28">
        <v>10</v>
      </c>
      <c r="I147" s="28">
        <v>10.1</v>
      </c>
      <c r="J147" s="30">
        <v>3.9269999999999999E-2</v>
      </c>
      <c r="K147" s="28">
        <v>35</v>
      </c>
      <c r="L147" s="28">
        <v>34</v>
      </c>
      <c r="M147" s="28">
        <v>33</v>
      </c>
      <c r="N147" s="28"/>
      <c r="O147" s="28"/>
    </row>
    <row r="148" spans="1:15" ht="22.5">
      <c r="A148" s="64"/>
      <c r="B148" s="64"/>
      <c r="C148" s="64"/>
      <c r="D148" s="64"/>
      <c r="E148" s="64"/>
      <c r="F148" s="34">
        <v>1</v>
      </c>
      <c r="G148" s="67"/>
      <c r="H148" s="34"/>
      <c r="I148" s="34">
        <v>10.1</v>
      </c>
      <c r="J148" s="35">
        <v>3.9269999999999999E-2</v>
      </c>
      <c r="K148" s="34"/>
      <c r="L148" s="34"/>
      <c r="M148" s="34"/>
      <c r="N148" s="36"/>
      <c r="O148" s="36"/>
    </row>
    <row r="149" spans="1:15" ht="21">
      <c r="A149" s="28" t="s">
        <v>447</v>
      </c>
      <c r="B149" s="166" t="s">
        <v>448</v>
      </c>
      <c r="C149" s="28" t="s">
        <v>449</v>
      </c>
      <c r="D149" s="166" t="s">
        <v>51</v>
      </c>
      <c r="E149" s="168">
        <v>45713</v>
      </c>
      <c r="F149" s="28">
        <v>1</v>
      </c>
      <c r="G149" s="166" t="s">
        <v>25</v>
      </c>
      <c r="H149" s="28"/>
      <c r="I149" s="28">
        <v>1.4</v>
      </c>
      <c r="J149" s="30">
        <v>1.3875E-2</v>
      </c>
      <c r="K149" s="28">
        <v>25</v>
      </c>
      <c r="L149" s="28">
        <v>15</v>
      </c>
      <c r="M149" s="28">
        <v>37</v>
      </c>
      <c r="N149" s="28"/>
      <c r="O149" s="166" t="s">
        <v>26</v>
      </c>
    </row>
    <row r="150" spans="1:15" ht="21">
      <c r="A150" s="28" t="s">
        <v>450</v>
      </c>
      <c r="B150" s="167"/>
      <c r="C150" s="28" t="s">
        <v>451</v>
      </c>
      <c r="D150" s="167"/>
      <c r="E150" s="169"/>
      <c r="F150" s="28">
        <v>2</v>
      </c>
      <c r="G150" s="167"/>
      <c r="H150" s="28"/>
      <c r="I150" s="28">
        <v>2</v>
      </c>
      <c r="J150" s="30">
        <v>1.9344E-2</v>
      </c>
      <c r="K150" s="28">
        <v>39</v>
      </c>
      <c r="L150" s="28">
        <v>31</v>
      </c>
      <c r="M150" s="28">
        <v>16</v>
      </c>
      <c r="N150" s="28"/>
      <c r="O150" s="167"/>
    </row>
    <row r="151" spans="1:15" ht="22.5">
      <c r="A151" s="64"/>
      <c r="B151" s="64"/>
      <c r="C151" s="64"/>
      <c r="D151" s="64"/>
      <c r="E151" s="64"/>
      <c r="F151" s="34">
        <v>2</v>
      </c>
      <c r="G151" s="67"/>
      <c r="H151" s="34"/>
      <c r="I151" s="34">
        <f>SUM(I149:I150)</f>
        <v>3.4</v>
      </c>
      <c r="J151" s="35">
        <f>SUM(J149:J150)</f>
        <v>3.3218999999999999E-2</v>
      </c>
      <c r="K151" s="34"/>
      <c r="L151" s="34"/>
      <c r="M151" s="34"/>
      <c r="N151" s="36"/>
      <c r="O151" s="36"/>
    </row>
    <row r="152" spans="1:15" ht="21">
      <c r="A152" s="28" t="s">
        <v>452</v>
      </c>
      <c r="B152" s="166" t="s">
        <v>453</v>
      </c>
      <c r="C152" s="166" t="s">
        <v>454</v>
      </c>
      <c r="D152" s="166" t="s">
        <v>455</v>
      </c>
      <c r="E152" s="168">
        <v>45713</v>
      </c>
      <c r="F152" s="28">
        <v>1</v>
      </c>
      <c r="G152" s="166" t="s">
        <v>25</v>
      </c>
      <c r="H152" s="166">
        <v>120</v>
      </c>
      <c r="I152" s="28">
        <v>20.7</v>
      </c>
      <c r="J152" s="30">
        <v>0.11700000000000001</v>
      </c>
      <c r="K152" s="28">
        <v>60</v>
      </c>
      <c r="L152" s="28">
        <v>39</v>
      </c>
      <c r="M152" s="28">
        <v>50</v>
      </c>
      <c r="N152" s="28"/>
      <c r="O152" s="166" t="s">
        <v>26</v>
      </c>
    </row>
    <row r="153" spans="1:15" ht="21">
      <c r="A153" s="28" t="s">
        <v>456</v>
      </c>
      <c r="B153" s="170"/>
      <c r="C153" s="170"/>
      <c r="D153" s="170"/>
      <c r="E153" s="129"/>
      <c r="F153" s="28">
        <v>2</v>
      </c>
      <c r="G153" s="170"/>
      <c r="H153" s="170"/>
      <c r="I153" s="28">
        <v>19.5</v>
      </c>
      <c r="J153" s="30">
        <v>0.11700000000000001</v>
      </c>
      <c r="K153" s="28">
        <v>60</v>
      </c>
      <c r="L153" s="28">
        <v>39</v>
      </c>
      <c r="M153" s="28">
        <v>50</v>
      </c>
      <c r="N153" s="28"/>
      <c r="O153" s="170"/>
    </row>
    <row r="154" spans="1:15" ht="21">
      <c r="A154" s="28" t="s">
        <v>457</v>
      </c>
      <c r="B154" s="170"/>
      <c r="C154" s="170"/>
      <c r="D154" s="170"/>
      <c r="E154" s="129"/>
      <c r="F154" s="28">
        <v>3</v>
      </c>
      <c r="G154" s="170"/>
      <c r="H154" s="170"/>
      <c r="I154" s="28">
        <v>22</v>
      </c>
      <c r="J154" s="30">
        <v>0.11700000000000001</v>
      </c>
      <c r="K154" s="28">
        <v>60</v>
      </c>
      <c r="L154" s="28">
        <v>39</v>
      </c>
      <c r="M154" s="28">
        <v>50</v>
      </c>
      <c r="N154" s="28"/>
      <c r="O154" s="170"/>
    </row>
    <row r="155" spans="1:15" ht="21">
      <c r="A155" s="28" t="s">
        <v>458</v>
      </c>
      <c r="B155" s="170"/>
      <c r="C155" s="170"/>
      <c r="D155" s="170"/>
      <c r="E155" s="129"/>
      <c r="F155" s="28">
        <v>4</v>
      </c>
      <c r="G155" s="170"/>
      <c r="H155" s="170"/>
      <c r="I155" s="28">
        <v>21.2</v>
      </c>
      <c r="J155" s="30">
        <v>0.11700000000000001</v>
      </c>
      <c r="K155" s="28">
        <v>60</v>
      </c>
      <c r="L155" s="28">
        <v>39</v>
      </c>
      <c r="M155" s="28">
        <v>50</v>
      </c>
      <c r="N155" s="28"/>
      <c r="O155" s="170"/>
    </row>
    <row r="156" spans="1:15" ht="21">
      <c r="A156" s="28" t="s">
        <v>459</v>
      </c>
      <c r="B156" s="170"/>
      <c r="C156" s="170"/>
      <c r="D156" s="170"/>
      <c r="E156" s="129"/>
      <c r="F156" s="28">
        <v>5</v>
      </c>
      <c r="G156" s="170"/>
      <c r="H156" s="170"/>
      <c r="I156" s="28">
        <v>19.600000000000001</v>
      </c>
      <c r="J156" s="30">
        <v>0.11700000000000001</v>
      </c>
      <c r="K156" s="28">
        <v>60</v>
      </c>
      <c r="L156" s="28">
        <v>39</v>
      </c>
      <c r="M156" s="28">
        <v>50</v>
      </c>
      <c r="N156" s="28"/>
      <c r="O156" s="170"/>
    </row>
    <row r="157" spans="1:15" ht="21">
      <c r="A157" s="28" t="s">
        <v>460</v>
      </c>
      <c r="B157" s="167"/>
      <c r="C157" s="167"/>
      <c r="D157" s="167"/>
      <c r="E157" s="130"/>
      <c r="F157" s="28">
        <v>6</v>
      </c>
      <c r="G157" s="167"/>
      <c r="H157" s="167"/>
      <c r="I157" s="28">
        <v>20.2</v>
      </c>
      <c r="J157" s="30">
        <v>0.11700000000000001</v>
      </c>
      <c r="K157" s="28">
        <v>60</v>
      </c>
      <c r="L157" s="28">
        <v>39</v>
      </c>
      <c r="M157" s="28">
        <v>50</v>
      </c>
      <c r="N157" s="28"/>
      <c r="O157" s="167"/>
    </row>
    <row r="158" spans="1:15" ht="22.5">
      <c r="A158" s="64"/>
      <c r="B158" s="64"/>
      <c r="C158" s="64"/>
      <c r="D158" s="64"/>
      <c r="E158" s="64"/>
      <c r="F158" s="34">
        <v>6</v>
      </c>
      <c r="G158" s="34"/>
      <c r="H158" s="34"/>
      <c r="I158" s="34">
        <v>123.2</v>
      </c>
      <c r="J158" s="35">
        <v>0.70200000000000007</v>
      </c>
      <c r="K158" s="34"/>
      <c r="L158" s="34"/>
      <c r="M158" s="34"/>
      <c r="N158" s="36"/>
      <c r="O158" s="121"/>
    </row>
    <row r="159" spans="1:15" ht="21">
      <c r="A159" s="53" t="s">
        <v>469</v>
      </c>
      <c r="B159" s="161" t="s">
        <v>470</v>
      </c>
      <c r="C159" s="161" t="s">
        <v>471</v>
      </c>
      <c r="D159" s="161" t="s">
        <v>192</v>
      </c>
      <c r="E159" s="154">
        <v>45714</v>
      </c>
      <c r="F159" s="53">
        <v>1</v>
      </c>
      <c r="G159" s="161" t="s">
        <v>472</v>
      </c>
      <c r="H159" s="161"/>
      <c r="I159" s="53">
        <v>7.1</v>
      </c>
      <c r="J159" s="54">
        <f t="shared" ref="J159:J166" si="1">K159*L159*M159/1000000</f>
        <v>7.8399999999999997E-2</v>
      </c>
      <c r="K159" s="53">
        <v>49</v>
      </c>
      <c r="L159" s="53">
        <v>40</v>
      </c>
      <c r="M159" s="53">
        <v>40</v>
      </c>
      <c r="N159" s="53"/>
      <c r="O159" s="161" t="s">
        <v>26</v>
      </c>
    </row>
    <row r="160" spans="1:15" ht="21">
      <c r="A160" s="53" t="s">
        <v>473</v>
      </c>
      <c r="B160" s="162"/>
      <c r="C160" s="162"/>
      <c r="D160" s="162"/>
      <c r="E160" s="155"/>
      <c r="F160" s="53">
        <v>2</v>
      </c>
      <c r="G160" s="162"/>
      <c r="H160" s="162"/>
      <c r="I160" s="53">
        <v>7.3</v>
      </c>
      <c r="J160" s="54">
        <f t="shared" si="1"/>
        <v>7.8399999999999997E-2</v>
      </c>
      <c r="K160" s="53">
        <v>49</v>
      </c>
      <c r="L160" s="53">
        <v>40</v>
      </c>
      <c r="M160" s="53">
        <v>40</v>
      </c>
      <c r="N160" s="53"/>
      <c r="O160" s="162"/>
    </row>
    <row r="161" spans="1:15" ht="21">
      <c r="A161" s="53" t="s">
        <v>474</v>
      </c>
      <c r="B161" s="162"/>
      <c r="C161" s="162"/>
      <c r="D161" s="162"/>
      <c r="E161" s="155"/>
      <c r="F161" s="53">
        <v>3</v>
      </c>
      <c r="G161" s="162"/>
      <c r="H161" s="162"/>
      <c r="I161" s="53">
        <v>7</v>
      </c>
      <c r="J161" s="54">
        <f t="shared" si="1"/>
        <v>7.8399999999999997E-2</v>
      </c>
      <c r="K161" s="53">
        <v>49</v>
      </c>
      <c r="L161" s="53">
        <v>40</v>
      </c>
      <c r="M161" s="53">
        <v>40</v>
      </c>
      <c r="N161" s="53"/>
      <c r="O161" s="162"/>
    </row>
    <row r="162" spans="1:15" ht="21">
      <c r="A162" s="53" t="s">
        <v>475</v>
      </c>
      <c r="B162" s="162"/>
      <c r="C162" s="162"/>
      <c r="D162" s="162"/>
      <c r="E162" s="155"/>
      <c r="F162" s="53">
        <v>4</v>
      </c>
      <c r="G162" s="162"/>
      <c r="H162" s="162"/>
      <c r="I162" s="53">
        <v>8.4</v>
      </c>
      <c r="J162" s="54">
        <f t="shared" si="1"/>
        <v>7.8399999999999997E-2</v>
      </c>
      <c r="K162" s="53">
        <v>49</v>
      </c>
      <c r="L162" s="53">
        <v>40</v>
      </c>
      <c r="M162" s="53">
        <v>40</v>
      </c>
      <c r="N162" s="53"/>
      <c r="O162" s="162"/>
    </row>
    <row r="163" spans="1:15" ht="21">
      <c r="A163" s="53" t="s">
        <v>476</v>
      </c>
      <c r="B163" s="162"/>
      <c r="C163" s="162"/>
      <c r="D163" s="162"/>
      <c r="E163" s="155"/>
      <c r="F163" s="53">
        <v>5</v>
      </c>
      <c r="G163" s="162"/>
      <c r="H163" s="162"/>
      <c r="I163" s="53">
        <v>6.7</v>
      </c>
      <c r="J163" s="54">
        <f t="shared" si="1"/>
        <v>7.8399999999999997E-2</v>
      </c>
      <c r="K163" s="53">
        <v>49</v>
      </c>
      <c r="L163" s="53">
        <v>40</v>
      </c>
      <c r="M163" s="53">
        <v>40</v>
      </c>
      <c r="N163" s="53"/>
      <c r="O163" s="162"/>
    </row>
    <row r="164" spans="1:15" ht="21">
      <c r="A164" s="53" t="s">
        <v>477</v>
      </c>
      <c r="B164" s="162"/>
      <c r="C164" s="162"/>
      <c r="D164" s="162"/>
      <c r="E164" s="155"/>
      <c r="F164" s="53">
        <v>6</v>
      </c>
      <c r="G164" s="162"/>
      <c r="H164" s="162"/>
      <c r="I164" s="53">
        <v>6.9</v>
      </c>
      <c r="J164" s="54">
        <f t="shared" si="1"/>
        <v>7.8399999999999997E-2</v>
      </c>
      <c r="K164" s="53">
        <v>49</v>
      </c>
      <c r="L164" s="53">
        <v>40</v>
      </c>
      <c r="M164" s="53">
        <v>40</v>
      </c>
      <c r="N164" s="53"/>
      <c r="O164" s="162"/>
    </row>
    <row r="165" spans="1:15" ht="21">
      <c r="A165" s="53" t="s">
        <v>478</v>
      </c>
      <c r="B165" s="162"/>
      <c r="C165" s="162"/>
      <c r="D165" s="162"/>
      <c r="E165" s="155"/>
      <c r="F165" s="53">
        <v>7</v>
      </c>
      <c r="G165" s="162"/>
      <c r="H165" s="162"/>
      <c r="I165" s="53">
        <v>5.8</v>
      </c>
      <c r="J165" s="54">
        <f t="shared" si="1"/>
        <v>7.8399999999999997E-2</v>
      </c>
      <c r="K165" s="53">
        <v>49</v>
      </c>
      <c r="L165" s="53">
        <v>40</v>
      </c>
      <c r="M165" s="53">
        <v>40</v>
      </c>
      <c r="N165" s="53"/>
      <c r="O165" s="162"/>
    </row>
    <row r="166" spans="1:15" ht="21">
      <c r="A166" s="53" t="s">
        <v>479</v>
      </c>
      <c r="B166" s="163"/>
      <c r="C166" s="163"/>
      <c r="D166" s="163"/>
      <c r="E166" s="156"/>
      <c r="F166" s="53">
        <v>8</v>
      </c>
      <c r="G166" s="163"/>
      <c r="H166" s="163"/>
      <c r="I166" s="53">
        <v>7.1</v>
      </c>
      <c r="J166" s="54">
        <f t="shared" si="1"/>
        <v>7.8399999999999997E-2</v>
      </c>
      <c r="K166" s="53">
        <v>49</v>
      </c>
      <c r="L166" s="53">
        <v>40</v>
      </c>
      <c r="M166" s="53">
        <v>40</v>
      </c>
      <c r="N166" s="53"/>
      <c r="O166" s="163"/>
    </row>
    <row r="167" spans="1:15" ht="22.5">
      <c r="A167" s="122"/>
      <c r="B167" s="123"/>
      <c r="C167" s="123"/>
      <c r="D167" s="123"/>
      <c r="E167" s="124"/>
      <c r="F167" s="46">
        <v>8</v>
      </c>
      <c r="G167" s="48"/>
      <c r="H167" s="48"/>
      <c r="I167" s="46">
        <f>SUM(I159:I166)</f>
        <v>56.3</v>
      </c>
      <c r="J167" s="49">
        <f>SUM(J159:J166)</f>
        <v>0.62720000000000009</v>
      </c>
      <c r="K167" s="46"/>
      <c r="L167" s="46"/>
      <c r="M167" s="46"/>
      <c r="N167" s="56"/>
      <c r="O167" s="56"/>
    </row>
    <row r="168" spans="1:15" ht="21">
      <c r="A168" s="28" t="s">
        <v>480</v>
      </c>
      <c r="B168" s="28" t="s">
        <v>481</v>
      </c>
      <c r="C168" s="28" t="s">
        <v>482</v>
      </c>
      <c r="D168" s="28" t="s">
        <v>51</v>
      </c>
      <c r="E168" s="29">
        <v>45715</v>
      </c>
      <c r="F168" s="28">
        <v>1</v>
      </c>
      <c r="G168" s="28" t="s">
        <v>25</v>
      </c>
      <c r="H168" s="28">
        <v>1</v>
      </c>
      <c r="I168" s="28">
        <v>1.8</v>
      </c>
      <c r="J168" s="30">
        <v>2.8275000000000002E-2</v>
      </c>
      <c r="K168" s="28">
        <v>39</v>
      </c>
      <c r="L168" s="28">
        <v>29</v>
      </c>
      <c r="M168" s="28">
        <v>25</v>
      </c>
      <c r="N168" s="28"/>
      <c r="O168" s="28" t="s">
        <v>26</v>
      </c>
    </row>
    <row r="169" spans="1:15" ht="22.5">
      <c r="A169" s="64"/>
      <c r="B169" s="64"/>
      <c r="C169" s="64"/>
      <c r="D169" s="64"/>
      <c r="E169" s="64"/>
      <c r="F169" s="34">
        <v>1</v>
      </c>
      <c r="G169" s="67"/>
      <c r="H169" s="34"/>
      <c r="I169" s="34">
        <f>I168</f>
        <v>1.8</v>
      </c>
      <c r="J169" s="35">
        <f>J168</f>
        <v>2.8275000000000002E-2</v>
      </c>
      <c r="K169" s="34"/>
      <c r="L169" s="34"/>
      <c r="M169" s="34"/>
      <c r="N169" s="36"/>
      <c r="O169" s="36"/>
    </row>
    <row r="170" spans="1:15" ht="21">
      <c r="A170" s="28" t="s">
        <v>483</v>
      </c>
      <c r="B170" s="28" t="s">
        <v>484</v>
      </c>
      <c r="C170" s="28" t="s">
        <v>485</v>
      </c>
      <c r="D170" s="28" t="s">
        <v>486</v>
      </c>
      <c r="E170" s="29">
        <v>45715</v>
      </c>
      <c r="F170" s="28">
        <v>1</v>
      </c>
      <c r="G170" s="28" t="s">
        <v>25</v>
      </c>
      <c r="H170" s="28">
        <v>10</v>
      </c>
      <c r="I170" s="28">
        <v>12.7</v>
      </c>
      <c r="J170" s="30">
        <v>0.11015999999999999</v>
      </c>
      <c r="K170" s="28">
        <v>60</v>
      </c>
      <c r="L170" s="28">
        <v>51</v>
      </c>
      <c r="M170" s="28">
        <v>36</v>
      </c>
      <c r="N170" s="28"/>
      <c r="O170" s="28" t="s">
        <v>26</v>
      </c>
    </row>
    <row r="171" spans="1:15" ht="22.5">
      <c r="A171" s="64"/>
      <c r="B171" s="64"/>
      <c r="C171" s="64"/>
      <c r="D171" s="64"/>
      <c r="E171" s="64"/>
      <c r="F171" s="34">
        <v>1</v>
      </c>
      <c r="G171" s="34"/>
      <c r="H171" s="34"/>
      <c r="I171" s="34">
        <v>12.7</v>
      </c>
      <c r="J171" s="35">
        <v>0.11015999999999999</v>
      </c>
      <c r="K171" s="34"/>
      <c r="L171" s="34"/>
      <c r="M171" s="34"/>
      <c r="N171" s="36"/>
      <c r="O171" s="36"/>
    </row>
    <row r="172" spans="1:15" ht="21">
      <c r="A172" s="76" t="s">
        <v>487</v>
      </c>
      <c r="B172" s="142" t="s">
        <v>488</v>
      </c>
      <c r="C172" s="142" t="s">
        <v>489</v>
      </c>
      <c r="D172" s="142" t="s">
        <v>39</v>
      </c>
      <c r="E172" s="146">
        <v>45715</v>
      </c>
      <c r="F172" s="76">
        <v>1</v>
      </c>
      <c r="G172" s="143" t="s">
        <v>490</v>
      </c>
      <c r="H172" s="142">
        <v>604</v>
      </c>
      <c r="I172" s="76">
        <v>15.9</v>
      </c>
      <c r="J172" s="125">
        <v>8.6730000000000002E-2</v>
      </c>
      <c r="K172" s="76">
        <v>59</v>
      </c>
      <c r="L172" s="76">
        <v>30</v>
      </c>
      <c r="M172" s="76">
        <v>49</v>
      </c>
      <c r="N172" s="76"/>
      <c r="O172" s="142" t="s">
        <v>491</v>
      </c>
    </row>
    <row r="173" spans="1:15" ht="21">
      <c r="A173" s="76" t="s">
        <v>492</v>
      </c>
      <c r="B173" s="140"/>
      <c r="C173" s="140"/>
      <c r="D173" s="140"/>
      <c r="E173" s="147"/>
      <c r="F173" s="76">
        <v>2</v>
      </c>
      <c r="G173" s="140"/>
      <c r="H173" s="140"/>
      <c r="I173" s="76">
        <v>14.2</v>
      </c>
      <c r="J173" s="125">
        <v>8.6730000000000002E-2</v>
      </c>
      <c r="K173" s="76">
        <v>59</v>
      </c>
      <c r="L173" s="76">
        <v>30</v>
      </c>
      <c r="M173" s="76">
        <v>49</v>
      </c>
      <c r="N173" s="76"/>
      <c r="O173" s="140"/>
    </row>
    <row r="174" spans="1:15" ht="21">
      <c r="A174" s="76" t="s">
        <v>493</v>
      </c>
      <c r="B174" s="140"/>
      <c r="C174" s="140"/>
      <c r="D174" s="140"/>
      <c r="E174" s="147"/>
      <c r="F174" s="76">
        <v>3</v>
      </c>
      <c r="G174" s="140"/>
      <c r="H174" s="140"/>
      <c r="I174" s="76">
        <v>14.8</v>
      </c>
      <c r="J174" s="125">
        <v>8.6730000000000002E-2</v>
      </c>
      <c r="K174" s="76">
        <v>59</v>
      </c>
      <c r="L174" s="76">
        <v>30</v>
      </c>
      <c r="M174" s="76">
        <v>49</v>
      </c>
      <c r="N174" s="76"/>
      <c r="O174" s="140"/>
    </row>
    <row r="175" spans="1:15" ht="21">
      <c r="A175" s="76" t="s">
        <v>494</v>
      </c>
      <c r="B175" s="140"/>
      <c r="C175" s="140"/>
      <c r="D175" s="140"/>
      <c r="E175" s="147"/>
      <c r="F175" s="76">
        <v>4</v>
      </c>
      <c r="G175" s="140"/>
      <c r="H175" s="140"/>
      <c r="I175" s="76">
        <v>16.7</v>
      </c>
      <c r="J175" s="125">
        <v>8.6730000000000002E-2</v>
      </c>
      <c r="K175" s="76">
        <v>59</v>
      </c>
      <c r="L175" s="76">
        <v>30</v>
      </c>
      <c r="M175" s="76">
        <v>49</v>
      </c>
      <c r="N175" s="76"/>
      <c r="O175" s="140"/>
    </row>
    <row r="176" spans="1:15" ht="21">
      <c r="A176" s="76" t="s">
        <v>495</v>
      </c>
      <c r="B176" s="140"/>
      <c r="C176" s="140"/>
      <c r="D176" s="140"/>
      <c r="E176" s="147"/>
      <c r="F176" s="76">
        <v>5</v>
      </c>
      <c r="G176" s="140"/>
      <c r="H176" s="140"/>
      <c r="I176" s="76">
        <v>7.4</v>
      </c>
      <c r="J176" s="125">
        <v>8.6730000000000002E-2</v>
      </c>
      <c r="K176" s="76">
        <v>59</v>
      </c>
      <c r="L176" s="76">
        <v>30</v>
      </c>
      <c r="M176" s="76">
        <v>49</v>
      </c>
      <c r="N176" s="76"/>
      <c r="O176" s="140"/>
    </row>
    <row r="177" spans="1:15" ht="21">
      <c r="A177" s="76" t="s">
        <v>338</v>
      </c>
      <c r="B177" s="140"/>
      <c r="C177" s="140"/>
      <c r="D177" s="140"/>
      <c r="E177" s="147"/>
      <c r="F177" s="76">
        <v>6</v>
      </c>
      <c r="G177" s="140"/>
      <c r="H177" s="140"/>
      <c r="I177" s="76">
        <v>5.9</v>
      </c>
      <c r="J177" s="125">
        <v>8.6730000000000002E-2</v>
      </c>
      <c r="K177" s="76">
        <v>59</v>
      </c>
      <c r="L177" s="76">
        <v>30</v>
      </c>
      <c r="M177" s="76">
        <v>49</v>
      </c>
      <c r="N177" s="76"/>
      <c r="O177" s="140"/>
    </row>
    <row r="178" spans="1:15" ht="21">
      <c r="A178" s="76" t="s">
        <v>496</v>
      </c>
      <c r="B178" s="141"/>
      <c r="C178" s="141"/>
      <c r="D178" s="141"/>
      <c r="E178" s="148"/>
      <c r="F178" s="76">
        <v>7</v>
      </c>
      <c r="G178" s="141"/>
      <c r="H178" s="141"/>
      <c r="I178" s="76">
        <v>3.6</v>
      </c>
      <c r="J178" s="125">
        <v>2.8875000000000001E-2</v>
      </c>
      <c r="K178" s="76">
        <v>35</v>
      </c>
      <c r="L178" s="76">
        <v>33</v>
      </c>
      <c r="M178" s="76">
        <v>25</v>
      </c>
      <c r="N178" s="76"/>
      <c r="O178" s="141"/>
    </row>
    <row r="179" spans="1:15" ht="22.5">
      <c r="A179" s="64"/>
      <c r="B179" s="64"/>
      <c r="C179" s="64"/>
      <c r="D179" s="64"/>
      <c r="E179" s="64"/>
      <c r="F179" s="34">
        <v>7</v>
      </c>
      <c r="G179" s="34"/>
      <c r="H179" s="34"/>
      <c r="I179" s="34">
        <v>78.500000000000014</v>
      </c>
      <c r="J179" s="35">
        <v>0.54925499999999994</v>
      </c>
      <c r="K179" s="34"/>
      <c r="L179" s="34"/>
      <c r="M179" s="34"/>
      <c r="N179" s="79"/>
      <c r="O179" s="78"/>
    </row>
    <row r="180" spans="1:15" ht="21">
      <c r="A180" s="28" t="s">
        <v>497</v>
      </c>
      <c r="B180" s="166" t="s">
        <v>498</v>
      </c>
      <c r="C180" s="166" t="s">
        <v>499</v>
      </c>
      <c r="D180" s="166" t="s">
        <v>192</v>
      </c>
      <c r="E180" s="131">
        <v>45715</v>
      </c>
      <c r="F180" s="28">
        <v>1</v>
      </c>
      <c r="G180" s="166" t="s">
        <v>25</v>
      </c>
      <c r="H180" s="166">
        <v>20</v>
      </c>
      <c r="I180" s="28">
        <v>7.1</v>
      </c>
      <c r="J180" s="30">
        <v>7.8399999999999997E-2</v>
      </c>
      <c r="K180" s="28">
        <v>49</v>
      </c>
      <c r="L180" s="28">
        <v>40</v>
      </c>
      <c r="M180" s="28">
        <v>40</v>
      </c>
      <c r="N180" s="28"/>
      <c r="O180" s="166" t="s">
        <v>26</v>
      </c>
    </row>
    <row r="181" spans="1:15" ht="21">
      <c r="A181" s="28" t="s">
        <v>500</v>
      </c>
      <c r="B181" s="170"/>
      <c r="C181" s="170"/>
      <c r="D181" s="170"/>
      <c r="E181" s="132"/>
      <c r="F181" s="28">
        <v>2</v>
      </c>
      <c r="G181" s="170"/>
      <c r="H181" s="170"/>
      <c r="I181" s="28">
        <v>6.9</v>
      </c>
      <c r="J181" s="30">
        <v>7.8399999999999997E-2</v>
      </c>
      <c r="K181" s="28">
        <v>49</v>
      </c>
      <c r="L181" s="28">
        <v>40</v>
      </c>
      <c r="M181" s="28">
        <v>40</v>
      </c>
      <c r="N181" s="28"/>
      <c r="O181" s="170"/>
    </row>
    <row r="182" spans="1:15" ht="21">
      <c r="A182" s="28" t="s">
        <v>501</v>
      </c>
      <c r="B182" s="167"/>
      <c r="C182" s="167"/>
      <c r="D182" s="167"/>
      <c r="E182" s="133"/>
      <c r="F182" s="28">
        <v>3</v>
      </c>
      <c r="G182" s="167"/>
      <c r="H182" s="167"/>
      <c r="I182" s="28">
        <v>6.9</v>
      </c>
      <c r="J182" s="30">
        <v>7.8399999999999997E-2</v>
      </c>
      <c r="K182" s="28">
        <v>49</v>
      </c>
      <c r="L182" s="28">
        <v>40</v>
      </c>
      <c r="M182" s="28">
        <v>40</v>
      </c>
      <c r="N182" s="28"/>
      <c r="O182" s="167"/>
    </row>
    <row r="183" spans="1:15" ht="22.5">
      <c r="A183" s="64"/>
      <c r="B183" s="64"/>
      <c r="C183" s="64"/>
      <c r="D183" s="64"/>
      <c r="E183" s="64"/>
      <c r="F183" s="34">
        <v>3</v>
      </c>
      <c r="G183" s="34"/>
      <c r="H183" s="34"/>
      <c r="I183" s="34">
        <v>20.9</v>
      </c>
      <c r="J183" s="35">
        <v>0.23519999999999999</v>
      </c>
      <c r="K183" s="34"/>
      <c r="L183" s="34"/>
      <c r="M183" s="34"/>
      <c r="N183" s="36"/>
      <c r="O183" s="36"/>
    </row>
    <row r="184" spans="1:15" ht="21">
      <c r="A184" s="53" t="s">
        <v>502</v>
      </c>
      <c r="B184" s="161" t="s">
        <v>503</v>
      </c>
      <c r="C184" s="53" t="s">
        <v>504</v>
      </c>
      <c r="D184" s="161" t="s">
        <v>486</v>
      </c>
      <c r="E184" s="154">
        <v>45716</v>
      </c>
      <c r="F184" s="53">
        <v>1</v>
      </c>
      <c r="G184" s="161" t="s">
        <v>25</v>
      </c>
      <c r="H184" s="53">
        <v>11</v>
      </c>
      <c r="I184" s="53">
        <v>11.7</v>
      </c>
      <c r="J184" s="54">
        <f>K184*L184*M184/1000000</f>
        <v>0.11322</v>
      </c>
      <c r="K184" s="53">
        <v>51</v>
      </c>
      <c r="L184" s="53">
        <v>37</v>
      </c>
      <c r="M184" s="53">
        <v>60</v>
      </c>
      <c r="N184" s="53"/>
      <c r="O184" s="161" t="s">
        <v>26</v>
      </c>
    </row>
    <row r="185" spans="1:15" ht="21">
      <c r="A185" s="53" t="s">
        <v>505</v>
      </c>
      <c r="B185" s="162"/>
      <c r="C185" s="53" t="s">
        <v>506</v>
      </c>
      <c r="D185" s="162"/>
      <c r="E185" s="155"/>
      <c r="F185" s="53">
        <v>2</v>
      </c>
      <c r="G185" s="162"/>
      <c r="H185" s="53">
        <v>11</v>
      </c>
      <c r="I185" s="53">
        <v>10.9</v>
      </c>
      <c r="J185" s="54">
        <f>K185*L185*M185/1000000</f>
        <v>0.11322</v>
      </c>
      <c r="K185" s="53">
        <v>51</v>
      </c>
      <c r="L185" s="53">
        <v>37</v>
      </c>
      <c r="M185" s="53">
        <v>60</v>
      </c>
      <c r="N185" s="53"/>
      <c r="O185" s="162"/>
    </row>
    <row r="186" spans="1:15" ht="21">
      <c r="A186" s="53" t="s">
        <v>507</v>
      </c>
      <c r="B186" s="163"/>
      <c r="C186" s="53" t="s">
        <v>508</v>
      </c>
      <c r="D186" s="163"/>
      <c r="E186" s="156"/>
      <c r="F186" s="53">
        <v>3</v>
      </c>
      <c r="G186" s="163"/>
      <c r="H186" s="53">
        <v>10</v>
      </c>
      <c r="I186" s="53">
        <v>11.1</v>
      </c>
      <c r="J186" s="54">
        <f>K186*L186*M186/1000000</f>
        <v>0.11322</v>
      </c>
      <c r="K186" s="53">
        <v>51</v>
      </c>
      <c r="L186" s="53">
        <v>37</v>
      </c>
      <c r="M186" s="53">
        <v>60</v>
      </c>
      <c r="N186" s="53"/>
      <c r="O186" s="163"/>
    </row>
    <row r="187" spans="1:15" ht="22.5">
      <c r="A187" s="64"/>
      <c r="B187" s="64"/>
      <c r="C187" s="64"/>
      <c r="D187" s="64"/>
      <c r="E187" s="64"/>
      <c r="F187" s="46">
        <v>3</v>
      </c>
      <c r="G187" s="46"/>
      <c r="H187" s="46"/>
      <c r="I187" s="46">
        <f>SUM(I184:I186)</f>
        <v>33.700000000000003</v>
      </c>
      <c r="J187" s="49">
        <f>SUM(J184:J186)</f>
        <v>0.33966000000000002</v>
      </c>
      <c r="K187" s="46"/>
      <c r="L187" s="46"/>
      <c r="M187" s="46"/>
      <c r="N187" s="56"/>
      <c r="O187" s="56"/>
    </row>
    <row r="188" spans="1:15" ht="21">
      <c r="A188" s="53" t="s">
        <v>509</v>
      </c>
      <c r="B188" s="53" t="s">
        <v>510</v>
      </c>
      <c r="C188" s="53" t="s">
        <v>511</v>
      </c>
      <c r="D188" s="53" t="s">
        <v>24</v>
      </c>
      <c r="E188" s="42">
        <v>45717</v>
      </c>
      <c r="F188" s="53">
        <v>1</v>
      </c>
      <c r="G188" s="53" t="s">
        <v>25</v>
      </c>
      <c r="H188" s="53">
        <v>1</v>
      </c>
      <c r="I188" s="53">
        <v>1.4</v>
      </c>
      <c r="J188" s="54">
        <v>1.404E-2</v>
      </c>
      <c r="K188" s="53">
        <v>26</v>
      </c>
      <c r="L188" s="53">
        <v>15</v>
      </c>
      <c r="M188" s="53">
        <v>36</v>
      </c>
      <c r="N188" s="53"/>
      <c r="O188" s="53" t="s">
        <v>26</v>
      </c>
    </row>
    <row r="189" spans="1:15" ht="22.5">
      <c r="A189" s="122"/>
      <c r="B189" s="123"/>
      <c r="C189" s="123"/>
      <c r="D189" s="123"/>
      <c r="E189" s="124"/>
      <c r="F189" s="34">
        <v>1</v>
      </c>
      <c r="G189" s="34"/>
      <c r="H189" s="34"/>
      <c r="I189" s="34">
        <f>I188</f>
        <v>1.4</v>
      </c>
      <c r="J189" s="35">
        <f>J188</f>
        <v>1.404E-2</v>
      </c>
      <c r="K189" s="34"/>
      <c r="L189" s="34"/>
      <c r="M189" s="34"/>
      <c r="N189" s="36"/>
      <c r="O189" s="36"/>
    </row>
    <row r="190" spans="1:15" ht="21">
      <c r="A190" s="53" t="s">
        <v>512</v>
      </c>
      <c r="B190" s="161" t="s">
        <v>513</v>
      </c>
      <c r="C190" s="53" t="s">
        <v>514</v>
      </c>
      <c r="D190" s="161" t="s">
        <v>486</v>
      </c>
      <c r="E190" s="154">
        <v>45717</v>
      </c>
      <c r="F190" s="53">
        <v>1</v>
      </c>
      <c r="G190" s="161" t="s">
        <v>25</v>
      </c>
      <c r="H190" s="53">
        <v>10</v>
      </c>
      <c r="I190" s="53">
        <v>12.5</v>
      </c>
      <c r="J190" s="54">
        <v>0.108</v>
      </c>
      <c r="K190" s="53">
        <v>50</v>
      </c>
      <c r="L190" s="53">
        <v>36</v>
      </c>
      <c r="M190" s="53">
        <v>60</v>
      </c>
      <c r="N190" s="53"/>
      <c r="O190" s="161" t="s">
        <v>26</v>
      </c>
    </row>
    <row r="191" spans="1:15" ht="21">
      <c r="A191" s="53" t="s">
        <v>515</v>
      </c>
      <c r="B191" s="163"/>
      <c r="C191" s="53" t="s">
        <v>516</v>
      </c>
      <c r="D191" s="163"/>
      <c r="E191" s="156"/>
      <c r="F191" s="53">
        <v>2</v>
      </c>
      <c r="G191" s="163"/>
      <c r="H191" s="53">
        <v>10</v>
      </c>
      <c r="I191" s="53">
        <v>12.1</v>
      </c>
      <c r="J191" s="54">
        <v>0.108</v>
      </c>
      <c r="K191" s="53">
        <v>50</v>
      </c>
      <c r="L191" s="53">
        <v>36</v>
      </c>
      <c r="M191" s="53">
        <v>60</v>
      </c>
      <c r="N191" s="53"/>
      <c r="O191" s="163"/>
    </row>
    <row r="192" spans="1:15" ht="22.5">
      <c r="A192" s="122"/>
      <c r="B192" s="123"/>
      <c r="C192" s="123"/>
      <c r="D192" s="123"/>
      <c r="E192" s="124"/>
      <c r="F192" s="46">
        <v>2</v>
      </c>
      <c r="G192" s="46"/>
      <c r="H192" s="46"/>
      <c r="I192" s="46">
        <v>24.6</v>
      </c>
      <c r="J192" s="49">
        <v>0.216</v>
      </c>
      <c r="K192" s="46"/>
      <c r="L192" s="46"/>
      <c r="M192" s="46"/>
      <c r="N192" s="56"/>
      <c r="O192" s="126"/>
    </row>
    <row r="193" spans="1:15" ht="21">
      <c r="A193" s="53" t="s">
        <v>517</v>
      </c>
      <c r="B193" s="53" t="s">
        <v>518</v>
      </c>
      <c r="C193" s="53" t="s">
        <v>519</v>
      </c>
      <c r="D193" s="53" t="s">
        <v>348</v>
      </c>
      <c r="E193" s="42">
        <v>45719</v>
      </c>
      <c r="F193" s="53">
        <v>1</v>
      </c>
      <c r="G193" s="37" t="s">
        <v>520</v>
      </c>
      <c r="H193" s="53">
        <v>1</v>
      </c>
      <c r="I193" s="53">
        <v>1.3</v>
      </c>
      <c r="J193" s="54">
        <v>1.456E-2</v>
      </c>
      <c r="K193" s="53">
        <v>28</v>
      </c>
      <c r="L193" s="53">
        <v>26</v>
      </c>
      <c r="M193" s="53">
        <v>20</v>
      </c>
      <c r="N193" s="53"/>
      <c r="O193" s="53" t="s">
        <v>26</v>
      </c>
    </row>
    <row r="194" spans="1:15" ht="22.5">
      <c r="A194" s="122"/>
      <c r="B194" s="123"/>
      <c r="C194" s="123"/>
      <c r="D194" s="123"/>
      <c r="E194" s="124"/>
      <c r="F194" s="34">
        <v>1</v>
      </c>
      <c r="G194" s="34"/>
      <c r="H194" s="34"/>
      <c r="I194" s="34">
        <f>I193</f>
        <v>1.3</v>
      </c>
      <c r="J194" s="35">
        <f>J193</f>
        <v>1.456E-2</v>
      </c>
      <c r="K194" s="34"/>
      <c r="L194" s="34"/>
      <c r="M194" s="34"/>
      <c r="N194" s="36"/>
      <c r="O194" s="36"/>
    </row>
    <row r="195" spans="1:15" ht="21">
      <c r="A195" s="53" t="s">
        <v>521</v>
      </c>
      <c r="B195" s="53" t="s">
        <v>522</v>
      </c>
      <c r="C195" s="53" t="s">
        <v>523</v>
      </c>
      <c r="D195" s="53" t="s">
        <v>486</v>
      </c>
      <c r="E195" s="42">
        <v>45719</v>
      </c>
      <c r="F195" s="53">
        <v>1</v>
      </c>
      <c r="G195" s="53" t="s">
        <v>524</v>
      </c>
      <c r="H195" s="53">
        <v>11</v>
      </c>
      <c r="I195" s="53">
        <v>13.1</v>
      </c>
      <c r="J195" s="54">
        <v>9.1800000000000007E-2</v>
      </c>
      <c r="K195" s="53">
        <v>51</v>
      </c>
      <c r="L195" s="53">
        <v>30</v>
      </c>
      <c r="M195" s="53">
        <v>60</v>
      </c>
      <c r="N195" s="53"/>
      <c r="O195" s="53" t="s">
        <v>26</v>
      </c>
    </row>
    <row r="196" spans="1:15" ht="22.5">
      <c r="A196" s="122"/>
      <c r="B196" s="123"/>
      <c r="C196" s="123"/>
      <c r="D196" s="123"/>
      <c r="E196" s="124"/>
      <c r="F196" s="34">
        <v>1</v>
      </c>
      <c r="G196" s="34"/>
      <c r="H196" s="34"/>
      <c r="I196" s="34">
        <f>I195</f>
        <v>13.1</v>
      </c>
      <c r="J196" s="35">
        <f>J195</f>
        <v>9.1800000000000007E-2</v>
      </c>
      <c r="K196" s="34"/>
      <c r="L196" s="34"/>
      <c r="M196" s="34"/>
      <c r="N196" s="36"/>
      <c r="O196" s="36"/>
    </row>
    <row r="197" spans="1:15" ht="21">
      <c r="A197" s="53" t="s">
        <v>525</v>
      </c>
      <c r="B197" s="161" t="s">
        <v>526</v>
      </c>
      <c r="C197" s="53"/>
      <c r="D197" s="161" t="s">
        <v>156</v>
      </c>
      <c r="E197" s="154">
        <v>45719</v>
      </c>
      <c r="F197" s="53">
        <v>1</v>
      </c>
      <c r="G197" s="164" t="s">
        <v>527</v>
      </c>
      <c r="H197" s="53">
        <v>100</v>
      </c>
      <c r="I197" s="53">
        <v>22.2</v>
      </c>
      <c r="J197" s="54">
        <v>0.11799999999999999</v>
      </c>
      <c r="K197" s="53">
        <v>59</v>
      </c>
      <c r="L197" s="53">
        <v>50</v>
      </c>
      <c r="M197" s="53">
        <v>40</v>
      </c>
      <c r="N197" s="53"/>
      <c r="O197" s="53"/>
    </row>
    <row r="198" spans="1:15" ht="21">
      <c r="A198" s="53" t="s">
        <v>528</v>
      </c>
      <c r="B198" s="163"/>
      <c r="C198" s="53"/>
      <c r="D198" s="163"/>
      <c r="E198" s="156"/>
      <c r="F198" s="53">
        <v>2</v>
      </c>
      <c r="G198" s="163"/>
      <c r="H198" s="53">
        <v>100</v>
      </c>
      <c r="I198" s="53">
        <v>25.5</v>
      </c>
      <c r="J198" s="54">
        <v>0.119364</v>
      </c>
      <c r="K198" s="53">
        <v>58</v>
      </c>
      <c r="L198" s="53">
        <v>42</v>
      </c>
      <c r="M198" s="53">
        <v>49</v>
      </c>
      <c r="N198" s="53"/>
      <c r="O198" s="53"/>
    </row>
    <row r="199" spans="1:15" ht="22.5">
      <c r="A199" s="122"/>
      <c r="B199" s="123"/>
      <c r="C199" s="123"/>
      <c r="D199" s="123"/>
      <c r="E199" s="124"/>
      <c r="F199" s="46">
        <v>2</v>
      </c>
      <c r="G199" s="46"/>
      <c r="H199" s="46"/>
      <c r="I199" s="46">
        <v>24.6</v>
      </c>
      <c r="J199" s="49">
        <v>0.216</v>
      </c>
      <c r="K199" s="46"/>
      <c r="L199" s="46"/>
      <c r="M199" s="46"/>
      <c r="N199" s="56"/>
      <c r="O199" s="126"/>
    </row>
    <row r="200" spans="1:15" ht="21">
      <c r="A200" s="53" t="s">
        <v>533</v>
      </c>
      <c r="B200" s="161" t="s">
        <v>534</v>
      </c>
      <c r="C200" s="53" t="s">
        <v>535</v>
      </c>
      <c r="D200" s="161" t="s">
        <v>486</v>
      </c>
      <c r="E200" s="154">
        <v>45720</v>
      </c>
      <c r="F200" s="53">
        <v>1</v>
      </c>
      <c r="G200" s="164" t="s">
        <v>536</v>
      </c>
      <c r="H200" s="53">
        <v>12</v>
      </c>
      <c r="I200" s="53">
        <v>12.8</v>
      </c>
      <c r="J200" s="54">
        <v>0.108324</v>
      </c>
      <c r="K200" s="53">
        <v>51</v>
      </c>
      <c r="L200" s="53">
        <v>36</v>
      </c>
      <c r="M200" s="53">
        <v>59</v>
      </c>
      <c r="N200" s="53"/>
      <c r="O200" s="161" t="s">
        <v>26</v>
      </c>
    </row>
    <row r="201" spans="1:15" ht="21">
      <c r="A201" s="53" t="s">
        <v>537</v>
      </c>
      <c r="B201" s="163"/>
      <c r="C201" s="53" t="s">
        <v>538</v>
      </c>
      <c r="D201" s="163"/>
      <c r="E201" s="156"/>
      <c r="F201" s="53">
        <v>2</v>
      </c>
      <c r="G201" s="165"/>
      <c r="H201" s="53">
        <v>12</v>
      </c>
      <c r="I201" s="53">
        <v>11.7</v>
      </c>
      <c r="J201" s="54">
        <v>0.108324</v>
      </c>
      <c r="K201" s="53">
        <v>51</v>
      </c>
      <c r="L201" s="53">
        <v>36</v>
      </c>
      <c r="M201" s="53">
        <v>59</v>
      </c>
      <c r="N201" s="53"/>
      <c r="O201" s="163"/>
    </row>
    <row r="202" spans="1:15" ht="22.5">
      <c r="A202" s="64"/>
      <c r="B202" s="64"/>
      <c r="C202" s="64"/>
      <c r="D202" s="64"/>
      <c r="E202" s="64"/>
      <c r="F202" s="46">
        <v>2</v>
      </c>
      <c r="G202" s="47"/>
      <c r="H202" s="46"/>
      <c r="I202" s="46">
        <v>24.5</v>
      </c>
      <c r="J202" s="49">
        <v>0.21664800000000001</v>
      </c>
      <c r="K202" s="46"/>
      <c r="L202" s="46"/>
      <c r="M202" s="46"/>
      <c r="N202" s="56"/>
      <c r="O202" s="126"/>
    </row>
    <row r="203" spans="1:15" ht="21">
      <c r="A203" s="53" t="s">
        <v>539</v>
      </c>
      <c r="B203" s="53" t="s">
        <v>540</v>
      </c>
      <c r="C203" s="53" t="s">
        <v>541</v>
      </c>
      <c r="D203" s="53" t="s">
        <v>486</v>
      </c>
      <c r="E203" s="42">
        <v>45721</v>
      </c>
      <c r="F203" s="53">
        <v>1</v>
      </c>
      <c r="G203" s="37" t="s">
        <v>536</v>
      </c>
      <c r="H203" s="53">
        <v>12</v>
      </c>
      <c r="I203" s="53">
        <v>12.3</v>
      </c>
      <c r="J203" s="54">
        <v>0.108</v>
      </c>
      <c r="K203" s="53">
        <v>50</v>
      </c>
      <c r="L203" s="53">
        <v>36</v>
      </c>
      <c r="M203" s="53">
        <v>60</v>
      </c>
      <c r="N203" s="53"/>
      <c r="O203" s="53" t="s">
        <v>26</v>
      </c>
    </row>
    <row r="204" spans="1:15" ht="22.5">
      <c r="A204" s="64"/>
      <c r="B204" s="64"/>
      <c r="C204" s="64"/>
      <c r="D204" s="64"/>
      <c r="E204" s="64"/>
      <c r="F204" s="46">
        <v>1</v>
      </c>
      <c r="G204" s="67"/>
      <c r="H204" s="46"/>
      <c r="I204" s="46">
        <v>12.3</v>
      </c>
      <c r="J204" s="49">
        <v>0.108</v>
      </c>
      <c r="K204" s="46"/>
      <c r="L204" s="46"/>
      <c r="M204" s="46"/>
      <c r="N204" s="56"/>
      <c r="O204" s="56"/>
    </row>
    <row r="205" spans="1:15" ht="21">
      <c r="A205" s="53" t="s">
        <v>542</v>
      </c>
      <c r="B205" s="53" t="s">
        <v>543</v>
      </c>
      <c r="C205" s="53" t="s">
        <v>544</v>
      </c>
      <c r="D205" s="53" t="s">
        <v>486</v>
      </c>
      <c r="E205" s="42">
        <v>45722</v>
      </c>
      <c r="F205" s="53">
        <v>1</v>
      </c>
      <c r="G205" s="53" t="s">
        <v>25</v>
      </c>
      <c r="H205" s="53">
        <v>10</v>
      </c>
      <c r="I205" s="53">
        <v>12.8</v>
      </c>
      <c r="J205" s="54">
        <f>K205*L205*M205/1000000</f>
        <v>0.108324</v>
      </c>
      <c r="K205" s="53">
        <v>51</v>
      </c>
      <c r="L205" s="53">
        <v>36</v>
      </c>
      <c r="M205" s="53">
        <v>59</v>
      </c>
      <c r="N205" s="53"/>
      <c r="O205" s="53" t="s">
        <v>26</v>
      </c>
    </row>
    <row r="206" spans="1:15" ht="22.5">
      <c r="A206" s="64"/>
      <c r="B206" s="64"/>
      <c r="C206" s="64"/>
      <c r="D206" s="64"/>
      <c r="E206" s="64"/>
      <c r="F206" s="46">
        <v>1</v>
      </c>
      <c r="G206" s="46"/>
      <c r="H206" s="46"/>
      <c r="I206" s="46">
        <f>SUM(I205:I205)</f>
        <v>12.8</v>
      </c>
      <c r="J206" s="49">
        <f>SUM(J205:J205)</f>
        <v>0.108324</v>
      </c>
      <c r="K206" s="46"/>
      <c r="L206" s="46"/>
      <c r="M206" s="46"/>
      <c r="N206" s="56"/>
      <c r="O206" s="56"/>
    </row>
    <row r="207" spans="1:15" ht="21">
      <c r="A207" s="53" t="s">
        <v>181</v>
      </c>
      <c r="B207" s="161" t="s">
        <v>545</v>
      </c>
      <c r="C207" s="161" t="s">
        <v>546</v>
      </c>
      <c r="D207" s="161" t="s">
        <v>39</v>
      </c>
      <c r="E207" s="154">
        <v>45723</v>
      </c>
      <c r="F207" s="53">
        <v>1</v>
      </c>
      <c r="G207" s="161" t="s">
        <v>547</v>
      </c>
      <c r="H207" s="161"/>
      <c r="I207" s="53">
        <v>27.4</v>
      </c>
      <c r="J207" s="54">
        <f>K207*L207*M207/1000000</f>
        <v>3.7949999999999998E-2</v>
      </c>
      <c r="K207" s="53">
        <v>50</v>
      </c>
      <c r="L207" s="53">
        <v>33</v>
      </c>
      <c r="M207" s="53">
        <v>23</v>
      </c>
      <c r="N207" s="53"/>
      <c r="O207" s="53"/>
    </row>
    <row r="208" spans="1:15" ht="21">
      <c r="A208" s="53" t="s">
        <v>548</v>
      </c>
      <c r="B208" s="162"/>
      <c r="C208" s="162"/>
      <c r="D208" s="162"/>
      <c r="E208" s="155"/>
      <c r="F208" s="53">
        <v>2</v>
      </c>
      <c r="G208" s="162"/>
      <c r="H208" s="162"/>
      <c r="I208" s="53">
        <v>16.5</v>
      </c>
      <c r="J208" s="54">
        <f>K208*L208*M208/1000000</f>
        <v>3.7949999999999998E-2</v>
      </c>
      <c r="K208" s="53">
        <v>50</v>
      </c>
      <c r="L208" s="53">
        <v>33</v>
      </c>
      <c r="M208" s="53">
        <v>23</v>
      </c>
      <c r="N208" s="53"/>
      <c r="O208" s="53"/>
    </row>
    <row r="209" spans="1:15" ht="21">
      <c r="A209" s="53" t="s">
        <v>388</v>
      </c>
      <c r="B209" s="163"/>
      <c r="C209" s="163"/>
      <c r="D209" s="163"/>
      <c r="E209" s="156"/>
      <c r="F209" s="53">
        <v>3</v>
      </c>
      <c r="G209" s="163"/>
      <c r="H209" s="163"/>
      <c r="I209" s="53">
        <v>24.2</v>
      </c>
      <c r="J209" s="54">
        <f>K209*L209*M209/1000000</f>
        <v>3.7949999999999998E-2</v>
      </c>
      <c r="K209" s="53">
        <v>50</v>
      </c>
      <c r="L209" s="53">
        <v>33</v>
      </c>
      <c r="M209" s="53">
        <v>23</v>
      </c>
      <c r="N209" s="53"/>
      <c r="O209" s="53"/>
    </row>
    <row r="210" spans="1:15" ht="22.5">
      <c r="A210" s="64"/>
      <c r="B210" s="64"/>
      <c r="C210" s="64"/>
      <c r="D210" s="64"/>
      <c r="E210" s="64"/>
      <c r="F210" s="46">
        <v>3</v>
      </c>
      <c r="G210" s="46"/>
      <c r="H210" s="46"/>
      <c r="I210" s="46">
        <f>SUM(I207:I209)</f>
        <v>68.099999999999994</v>
      </c>
      <c r="J210" s="49">
        <f>SUM(J207:J209)</f>
        <v>0.11384999999999999</v>
      </c>
      <c r="K210" s="46"/>
      <c r="L210" s="46"/>
      <c r="M210" s="46"/>
      <c r="N210" s="56"/>
      <c r="O210" s="56"/>
    </row>
    <row r="211" spans="1:15" ht="21">
      <c r="A211" s="53" t="s">
        <v>549</v>
      </c>
      <c r="B211" s="53" t="s">
        <v>550</v>
      </c>
      <c r="C211" s="53">
        <v>17347080229</v>
      </c>
      <c r="D211" s="53" t="s">
        <v>156</v>
      </c>
      <c r="E211" s="42">
        <v>45726</v>
      </c>
      <c r="F211" s="53">
        <v>1</v>
      </c>
      <c r="G211" s="37" t="s">
        <v>551</v>
      </c>
      <c r="H211" s="53"/>
      <c r="I211" s="53">
        <v>4.3</v>
      </c>
      <c r="J211" s="54">
        <f>K211*L211*M211/1000000</f>
        <v>3.8808000000000002E-2</v>
      </c>
      <c r="K211" s="53">
        <v>42</v>
      </c>
      <c r="L211" s="53">
        <v>33</v>
      </c>
      <c r="M211" s="53">
        <v>28</v>
      </c>
      <c r="N211" s="53"/>
      <c r="O211" s="53"/>
    </row>
    <row r="212" spans="1:15" ht="22.5">
      <c r="A212" s="64"/>
      <c r="B212" s="64"/>
      <c r="C212" s="64"/>
      <c r="D212" s="64"/>
      <c r="E212" s="64"/>
      <c r="F212" s="46">
        <v>1</v>
      </c>
      <c r="G212" s="46"/>
      <c r="H212" s="46"/>
      <c r="I212" s="46">
        <f>SUM(I211:I211)</f>
        <v>4.3</v>
      </c>
      <c r="J212" s="49">
        <f>SUM(J211:J211)</f>
        <v>3.8808000000000002E-2</v>
      </c>
      <c r="K212" s="46"/>
      <c r="L212" s="46"/>
      <c r="M212" s="46"/>
      <c r="N212" s="56"/>
      <c r="O212" s="56"/>
    </row>
  </sheetData>
  <mergeCells count="120">
    <mergeCell ref="B207:B209"/>
    <mergeCell ref="C207:C209"/>
    <mergeCell ref="D207:D209"/>
    <mergeCell ref="E207:E209"/>
    <mergeCell ref="G207:G209"/>
    <mergeCell ref="H207:H209"/>
    <mergeCell ref="O21:O22"/>
    <mergeCell ref="B40:B42"/>
    <mergeCell ref="D40:D42"/>
    <mergeCell ref="E40:E42"/>
    <mergeCell ref="G40:G42"/>
    <mergeCell ref="H40:H42"/>
    <mergeCell ref="O40:O42"/>
    <mergeCell ref="O50:O51"/>
    <mergeCell ref="B184:B186"/>
    <mergeCell ref="D184:D186"/>
    <mergeCell ref="E184:E186"/>
    <mergeCell ref="G184:G186"/>
    <mergeCell ref="O184:O186"/>
    <mergeCell ref="H172:H178"/>
    <mergeCell ref="O172:O178"/>
    <mergeCell ref="B180:B182"/>
    <mergeCell ref="C180:C182"/>
    <mergeCell ref="D180:D182"/>
    <mergeCell ref="E180:E182"/>
    <mergeCell ref="G180:G182"/>
    <mergeCell ref="H180:H182"/>
    <mergeCell ref="O180:O182"/>
    <mergeCell ref="B172:B178"/>
    <mergeCell ref="C172:C178"/>
    <mergeCell ref="K2:M2"/>
    <mergeCell ref="A3:B3"/>
    <mergeCell ref="B21:B22"/>
    <mergeCell ref="D21:D22"/>
    <mergeCell ref="E21:E22"/>
    <mergeCell ref="G21:G22"/>
    <mergeCell ref="H21:H22"/>
    <mergeCell ref="E50:E51"/>
    <mergeCell ref="G50:G51"/>
    <mergeCell ref="E53:E54"/>
    <mergeCell ref="G53:G54"/>
    <mergeCell ref="H53:H54"/>
    <mergeCell ref="H123:H129"/>
    <mergeCell ref="O123:O129"/>
    <mergeCell ref="B123:B129"/>
    <mergeCell ref="C123:C129"/>
    <mergeCell ref="D123:D129"/>
    <mergeCell ref="E123:E129"/>
    <mergeCell ref="G123:G129"/>
    <mergeCell ref="O53:O54"/>
    <mergeCell ref="I50:I51"/>
    <mergeCell ref="J50:J51"/>
    <mergeCell ref="K50:K51"/>
    <mergeCell ref="L50:L51"/>
    <mergeCell ref="M50:M51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B50:B51"/>
    <mergeCell ref="C50:C51"/>
    <mergeCell ref="D50:D51"/>
    <mergeCell ref="B53:B54"/>
    <mergeCell ref="C53:C54"/>
    <mergeCell ref="D53:D54"/>
    <mergeCell ref="B103:B106"/>
    <mergeCell ref="C103:C106"/>
    <mergeCell ref="D103:D106"/>
    <mergeCell ref="E103:E106"/>
    <mergeCell ref="G103:G106"/>
    <mergeCell ref="O110:O111"/>
    <mergeCell ref="B110:B111"/>
    <mergeCell ref="D110:D111"/>
    <mergeCell ref="E110:E111"/>
    <mergeCell ref="G110:G111"/>
    <mergeCell ref="H110:H111"/>
    <mergeCell ref="B149:B150"/>
    <mergeCell ref="D149:D150"/>
    <mergeCell ref="E149:E150"/>
    <mergeCell ref="G149:G150"/>
    <mergeCell ref="O149:O150"/>
    <mergeCell ref="H152:H157"/>
    <mergeCell ref="O152:O157"/>
    <mergeCell ref="B152:B157"/>
    <mergeCell ref="C152:C157"/>
    <mergeCell ref="D152:D157"/>
    <mergeCell ref="E152:E157"/>
    <mergeCell ref="G152:G157"/>
    <mergeCell ref="H159:H166"/>
    <mergeCell ref="O159:O166"/>
    <mergeCell ref="B159:B166"/>
    <mergeCell ref="C159:C166"/>
    <mergeCell ref="D159:D166"/>
    <mergeCell ref="E159:E166"/>
    <mergeCell ref="G159:G166"/>
    <mergeCell ref="B200:B201"/>
    <mergeCell ref="D200:D201"/>
    <mergeCell ref="E200:E201"/>
    <mergeCell ref="G200:G201"/>
    <mergeCell ref="O200:O201"/>
    <mergeCell ref="D172:D178"/>
    <mergeCell ref="E172:E178"/>
    <mergeCell ref="G172:G178"/>
    <mergeCell ref="B197:B198"/>
    <mergeCell ref="D197:D198"/>
    <mergeCell ref="E197:E198"/>
    <mergeCell ref="G197:G198"/>
    <mergeCell ref="B190:B191"/>
    <mergeCell ref="D190:D191"/>
    <mergeCell ref="E190:E191"/>
    <mergeCell ref="G190:G191"/>
    <mergeCell ref="O190:O1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21"/>
  <sheetViews>
    <sheetView tabSelected="1" zoomScale="70" zoomScaleNormal="70" workbookViewId="0">
      <pane ySplit="3" topLeftCell="A4" activePane="bottomLeft" state="frozen"/>
      <selection pane="bottomLeft" activeCell="B20" sqref="B20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9" t="s">
        <v>15</v>
      </c>
      <c r="L2" s="149"/>
      <c r="M2" s="149"/>
      <c r="N2" s="18" t="s">
        <v>16</v>
      </c>
      <c r="O2" s="18" t="s">
        <v>17</v>
      </c>
      <c r="P2" s="19" t="s">
        <v>18</v>
      </c>
    </row>
    <row r="3" spans="1:16" ht="33.75">
      <c r="A3" s="150" t="s">
        <v>19</v>
      </c>
      <c r="B3" s="15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38" t="s">
        <v>262</v>
      </c>
      <c r="C5" s="38"/>
      <c r="D5" s="38" t="s">
        <v>263</v>
      </c>
      <c r="E5" s="29">
        <v>45667</v>
      </c>
      <c r="F5" s="68" t="s">
        <v>270</v>
      </c>
      <c r="G5" s="39" t="s">
        <v>265</v>
      </c>
      <c r="H5" s="38">
        <f>2*750</f>
        <v>1500</v>
      </c>
      <c r="I5" s="38">
        <f>24*200</f>
        <v>4800</v>
      </c>
      <c r="J5" s="69">
        <f>K5*L5*M5/1000000*200</f>
        <v>8.16</v>
      </c>
      <c r="K5" s="38">
        <v>40</v>
      </c>
      <c r="L5" s="38">
        <v>34</v>
      </c>
      <c r="M5" s="38">
        <v>30</v>
      </c>
      <c r="N5" s="70">
        <v>45671</v>
      </c>
      <c r="O5" s="70">
        <v>45714</v>
      </c>
      <c r="P5" s="38" t="s">
        <v>271</v>
      </c>
    </row>
    <row r="6" spans="1:16" ht="22.5">
      <c r="B6" s="134" t="s">
        <v>220</v>
      </c>
      <c r="C6" s="135"/>
      <c r="D6" s="135"/>
      <c r="E6" s="136"/>
      <c r="F6" s="71" t="s">
        <v>267</v>
      </c>
      <c r="G6" s="83"/>
      <c r="H6" s="72"/>
      <c r="I6" s="81">
        <f>SUM(I5:I5)</f>
        <v>4800</v>
      </c>
      <c r="J6" s="73">
        <f>SUM(J5:J5)</f>
        <v>8.16</v>
      </c>
      <c r="K6" s="72"/>
      <c r="L6" s="72"/>
      <c r="M6" s="72"/>
      <c r="N6" s="74"/>
      <c r="O6" s="74"/>
      <c r="P6" s="74"/>
    </row>
    <row r="7" spans="1:16" ht="42">
      <c r="B7" s="84" t="s">
        <v>262</v>
      </c>
      <c r="C7" s="84"/>
      <c r="D7" s="84" t="s">
        <v>263</v>
      </c>
      <c r="E7" s="85">
        <v>45667</v>
      </c>
      <c r="F7" s="86" t="s">
        <v>264</v>
      </c>
      <c r="G7" s="87" t="s">
        <v>265</v>
      </c>
      <c r="H7" s="84">
        <f>2*750</f>
        <v>1500</v>
      </c>
      <c r="I7" s="84">
        <f>24*200</f>
        <v>4800</v>
      </c>
      <c r="J7" s="88">
        <f>K7*L7*M7/1000000*200</f>
        <v>8.16</v>
      </c>
      <c r="K7" s="84">
        <v>40</v>
      </c>
      <c r="L7" s="84">
        <v>34</v>
      </c>
      <c r="M7" s="84">
        <v>30</v>
      </c>
      <c r="N7" s="70">
        <v>45673</v>
      </c>
      <c r="O7" s="70">
        <v>45715</v>
      </c>
      <c r="P7" s="38" t="s">
        <v>266</v>
      </c>
    </row>
    <row r="8" spans="1:16" ht="22.5">
      <c r="B8" s="134" t="s">
        <v>220</v>
      </c>
      <c r="C8" s="135"/>
      <c r="D8" s="135"/>
      <c r="E8" s="136"/>
      <c r="F8" s="89" t="s">
        <v>267</v>
      </c>
      <c r="G8" s="90"/>
      <c r="H8" s="91"/>
      <c r="I8" s="92">
        <f>SUM(I7:I7)</f>
        <v>4800</v>
      </c>
      <c r="J8" s="93">
        <f>SUM(J7:J7)</f>
        <v>8.16</v>
      </c>
      <c r="K8" s="91"/>
      <c r="L8" s="91"/>
      <c r="M8" s="91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268</v>
      </c>
      <c r="G9" s="39" t="s">
        <v>265</v>
      </c>
      <c r="H9" s="38">
        <f>2*750</f>
        <v>1500</v>
      </c>
      <c r="I9" s="38">
        <f>24*150</f>
        <v>3600</v>
      </c>
      <c r="J9" s="69">
        <f>K9*L9*M9/1000000*150</f>
        <v>6.12</v>
      </c>
      <c r="K9" s="38">
        <v>40</v>
      </c>
      <c r="L9" s="38">
        <v>34</v>
      </c>
      <c r="M9" s="38">
        <v>30</v>
      </c>
      <c r="N9" s="70">
        <v>45673</v>
      </c>
      <c r="O9" s="70">
        <v>45715</v>
      </c>
      <c r="P9" s="38" t="s">
        <v>269</v>
      </c>
    </row>
    <row r="10" spans="1:16" ht="22.5">
      <c r="B10" s="134" t="s">
        <v>220</v>
      </c>
      <c r="C10" s="135"/>
      <c r="D10" s="135"/>
      <c r="E10" s="136"/>
      <c r="F10" s="71" t="s">
        <v>239</v>
      </c>
      <c r="G10" s="83"/>
      <c r="H10" s="72"/>
      <c r="I10" s="72">
        <f>SUM(I9:I9)</f>
        <v>3600</v>
      </c>
      <c r="J10" s="73">
        <f>SUM(J9:J9)</f>
        <v>6.12</v>
      </c>
      <c r="K10" s="72"/>
      <c r="L10" s="72"/>
      <c r="M10" s="72"/>
      <c r="N10" s="74"/>
      <c r="O10" s="74"/>
      <c r="P10" s="74"/>
    </row>
    <row r="11" spans="1:16" ht="42">
      <c r="B11" s="38" t="s">
        <v>262</v>
      </c>
      <c r="C11" s="38"/>
      <c r="D11" s="38" t="s">
        <v>263</v>
      </c>
      <c r="E11" s="29">
        <v>45667</v>
      </c>
      <c r="F11" s="68" t="s">
        <v>272</v>
      </c>
      <c r="G11" s="39" t="s">
        <v>265</v>
      </c>
      <c r="H11" s="38">
        <f>2*750</f>
        <v>1500</v>
      </c>
      <c r="I11" s="38">
        <f>24*200</f>
        <v>4800</v>
      </c>
      <c r="J11" s="69">
        <f>K11*L11*M11/1000000*200</f>
        <v>8.16</v>
      </c>
      <c r="K11" s="38">
        <v>40</v>
      </c>
      <c r="L11" s="38">
        <v>34</v>
      </c>
      <c r="M11" s="38">
        <v>30</v>
      </c>
      <c r="N11" s="70">
        <v>45675</v>
      </c>
      <c r="O11" s="70">
        <v>45716</v>
      </c>
      <c r="P11" s="38" t="s">
        <v>273</v>
      </c>
    </row>
    <row r="12" spans="1:16" ht="22.5">
      <c r="B12" s="134" t="s">
        <v>220</v>
      </c>
      <c r="C12" s="135"/>
      <c r="D12" s="135"/>
      <c r="E12" s="136"/>
      <c r="F12" s="71" t="s">
        <v>267</v>
      </c>
      <c r="G12" s="83"/>
      <c r="H12" s="72"/>
      <c r="I12" s="81">
        <f>SUM(I11:I11)</f>
        <v>4800</v>
      </c>
      <c r="J12" s="73">
        <f>SUM(J11:J11)</f>
        <v>8.16</v>
      </c>
      <c r="K12" s="72"/>
      <c r="L12" s="72"/>
      <c r="M12" s="72"/>
      <c r="N12" s="74"/>
      <c r="O12" s="74"/>
      <c r="P12" s="74"/>
    </row>
    <row r="13" spans="1:16" ht="42">
      <c r="B13" s="128" t="s">
        <v>299</v>
      </c>
      <c r="C13" s="38"/>
      <c r="D13" s="128" t="s">
        <v>263</v>
      </c>
      <c r="E13" s="131">
        <v>45671</v>
      </c>
      <c r="F13" s="68" t="s">
        <v>300</v>
      </c>
      <c r="G13" s="111" t="s">
        <v>265</v>
      </c>
      <c r="H13" s="41">
        <f>2*185</f>
        <v>370</v>
      </c>
      <c r="I13" s="41">
        <f>24*186</f>
        <v>4464</v>
      </c>
      <c r="J13" s="101">
        <f>K13*L13*M13/1000000*185</f>
        <v>7.5480000000000009</v>
      </c>
      <c r="K13" s="41">
        <v>34</v>
      </c>
      <c r="L13" s="41">
        <v>40</v>
      </c>
      <c r="M13" s="41">
        <v>30</v>
      </c>
      <c r="N13" s="70">
        <v>45680</v>
      </c>
      <c r="O13" s="70">
        <v>45716</v>
      </c>
      <c r="P13" s="38" t="s">
        <v>408</v>
      </c>
    </row>
    <row r="14" spans="1:16" ht="21">
      <c r="B14" s="130"/>
      <c r="C14" s="38"/>
      <c r="D14" s="130"/>
      <c r="E14" s="133"/>
      <c r="F14" s="68" t="s">
        <v>301</v>
      </c>
      <c r="G14" s="112" t="s">
        <v>409</v>
      </c>
      <c r="H14" s="41">
        <v>12</v>
      </c>
      <c r="I14" s="41">
        <v>400</v>
      </c>
      <c r="J14" s="101">
        <f>K14*L14*M14/1000000</f>
        <v>0.67200000000000004</v>
      </c>
      <c r="K14" s="41">
        <v>64</v>
      </c>
      <c r="L14" s="41">
        <v>105</v>
      </c>
      <c r="M14" s="41">
        <v>100</v>
      </c>
      <c r="N14" s="38"/>
      <c r="O14" s="38"/>
      <c r="P14" s="38"/>
    </row>
    <row r="15" spans="1:16" ht="22.5">
      <c r="B15" s="127" t="s">
        <v>220</v>
      </c>
      <c r="C15" s="127"/>
      <c r="D15" s="127"/>
      <c r="E15" s="127"/>
      <c r="F15" s="71" t="s">
        <v>301</v>
      </c>
      <c r="G15" s="72"/>
      <c r="H15" s="72"/>
      <c r="I15" s="72">
        <f>SUM(I13:I14)</f>
        <v>4864</v>
      </c>
      <c r="J15" s="73">
        <f>SUM(J13:J14)</f>
        <v>8.2200000000000006</v>
      </c>
      <c r="K15" s="72"/>
      <c r="L15" s="72"/>
      <c r="M15" s="72"/>
      <c r="N15" s="74"/>
      <c r="O15" s="74"/>
      <c r="P15" s="74"/>
    </row>
    <row r="16" spans="1:16" ht="21">
      <c r="B16" s="41" t="s">
        <v>421</v>
      </c>
      <c r="C16" s="41">
        <v>18122785217</v>
      </c>
      <c r="D16" s="41" t="s">
        <v>263</v>
      </c>
      <c r="E16" s="42">
        <v>45710</v>
      </c>
      <c r="F16" s="100" t="s">
        <v>422</v>
      </c>
      <c r="G16" s="41" t="s">
        <v>265</v>
      </c>
      <c r="H16" s="41"/>
      <c r="I16" s="41">
        <f>24*400</f>
        <v>9600</v>
      </c>
      <c r="J16" s="101">
        <f>K16*L16*M16/1000000*400</f>
        <v>16.32</v>
      </c>
      <c r="K16" s="41">
        <v>40</v>
      </c>
      <c r="L16" s="41">
        <v>34</v>
      </c>
      <c r="M16" s="41">
        <v>30</v>
      </c>
      <c r="N16" s="41" t="s">
        <v>274</v>
      </c>
      <c r="O16" s="41" t="s">
        <v>274</v>
      </c>
      <c r="P16" s="41"/>
    </row>
    <row r="17" spans="2:16" ht="22.5">
      <c r="B17" s="127" t="s">
        <v>220</v>
      </c>
      <c r="C17" s="127"/>
      <c r="D17" s="127"/>
      <c r="E17" s="127"/>
      <c r="F17" s="102" t="s">
        <v>423</v>
      </c>
      <c r="G17" s="103"/>
      <c r="H17" s="103"/>
      <c r="I17" s="103">
        <f>SUM(I16:I16)</f>
        <v>9600</v>
      </c>
      <c r="J17" s="104">
        <f>SUM(J16:J16)</f>
        <v>16.32</v>
      </c>
      <c r="K17" s="103"/>
      <c r="L17" s="103"/>
      <c r="M17" s="103"/>
      <c r="N17" s="63"/>
      <c r="O17" s="63"/>
      <c r="P17" s="63"/>
    </row>
    <row r="18" spans="2:16" ht="21">
      <c r="B18" s="38" t="s">
        <v>467</v>
      </c>
      <c r="C18" s="38"/>
      <c r="D18" s="38" t="s">
        <v>468</v>
      </c>
      <c r="E18" s="29">
        <v>45713</v>
      </c>
      <c r="F18" s="68" t="s">
        <v>236</v>
      </c>
      <c r="G18" s="38" t="s">
        <v>265</v>
      </c>
      <c r="H18" s="38">
        <v>300</v>
      </c>
      <c r="I18" s="38">
        <v>3750</v>
      </c>
      <c r="J18" s="69">
        <v>6.12</v>
      </c>
      <c r="K18" s="38">
        <v>40</v>
      </c>
      <c r="L18" s="38">
        <v>34</v>
      </c>
      <c r="M18" s="38">
        <v>30</v>
      </c>
      <c r="N18" s="38" t="s">
        <v>274</v>
      </c>
      <c r="O18" s="38" t="s">
        <v>274</v>
      </c>
      <c r="P18" s="38"/>
    </row>
    <row r="19" spans="2:16" ht="22.5">
      <c r="B19" s="127" t="s">
        <v>220</v>
      </c>
      <c r="C19" s="127"/>
      <c r="D19" s="127"/>
      <c r="E19" s="127"/>
      <c r="F19" s="71" t="s">
        <v>239</v>
      </c>
      <c r="G19" s="72"/>
      <c r="H19" s="72"/>
      <c r="I19" s="72">
        <v>3750</v>
      </c>
      <c r="J19" s="73">
        <v>6.12</v>
      </c>
      <c r="K19" s="72"/>
      <c r="L19" s="72"/>
      <c r="M19" s="72"/>
      <c r="N19" s="74"/>
      <c r="O19" s="74"/>
      <c r="P19" s="74"/>
    </row>
    <row r="20" spans="2:16" ht="21">
      <c r="B20" s="41" t="s">
        <v>557</v>
      </c>
      <c r="C20" s="41">
        <v>15615700991</v>
      </c>
      <c r="D20" s="41" t="s">
        <v>468</v>
      </c>
      <c r="E20" s="42">
        <v>45723</v>
      </c>
      <c r="F20" s="100" t="s">
        <v>558</v>
      </c>
      <c r="G20" s="41" t="s">
        <v>265</v>
      </c>
      <c r="H20" s="41">
        <v>7500</v>
      </c>
      <c r="I20" s="41">
        <v>6250</v>
      </c>
      <c r="J20" s="182">
        <v>10.200000000000001</v>
      </c>
      <c r="K20" s="41">
        <v>40</v>
      </c>
      <c r="L20" s="41">
        <v>34</v>
      </c>
      <c r="M20" s="41">
        <v>30</v>
      </c>
      <c r="N20" s="41" t="s">
        <v>274</v>
      </c>
      <c r="O20" s="41" t="s">
        <v>274</v>
      </c>
      <c r="P20" s="41"/>
    </row>
    <row r="21" spans="2:16" ht="22.5">
      <c r="B21" s="127" t="s">
        <v>220</v>
      </c>
      <c r="C21" s="127"/>
      <c r="D21" s="127"/>
      <c r="E21" s="127"/>
      <c r="F21" s="102" t="s">
        <v>559</v>
      </c>
      <c r="G21" s="103"/>
      <c r="H21" s="103"/>
      <c r="I21" s="103">
        <v>6250</v>
      </c>
      <c r="J21" s="183">
        <v>10.200000000000001</v>
      </c>
      <c r="K21" s="103"/>
      <c r="L21" s="103"/>
      <c r="M21" s="103"/>
      <c r="N21" s="63"/>
      <c r="O21" s="63"/>
      <c r="P21" s="63"/>
    </row>
  </sheetData>
  <mergeCells count="13">
    <mergeCell ref="B21:E21"/>
    <mergeCell ref="B19:E19"/>
    <mergeCell ref="B15:E15"/>
    <mergeCell ref="B17:E17"/>
    <mergeCell ref="K2:M2"/>
    <mergeCell ref="A3:B3"/>
    <mergeCell ref="B6:E6"/>
    <mergeCell ref="B8:E8"/>
    <mergeCell ref="B10:E10"/>
    <mergeCell ref="B12:E12"/>
    <mergeCell ref="B13:B14"/>
    <mergeCell ref="D13:D14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2025-03-11T08:10:30Z</dcterms:modified>
</cp:coreProperties>
</file>