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63E8FB8D-ED69-4B43-A289-539A21D9521F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2" l="1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15" i="3"/>
  <c r="J16" i="3" s="1"/>
  <c r="I15" i="3"/>
  <c r="I16" i="3" s="1"/>
  <c r="H15" i="3"/>
  <c r="I14" i="3"/>
  <c r="J13" i="3"/>
  <c r="J14" i="3" s="1"/>
  <c r="I13" i="3"/>
  <c r="H13" i="3"/>
  <c r="J12" i="3"/>
  <c r="I12" i="3"/>
  <c r="J11" i="3"/>
  <c r="I11" i="3"/>
  <c r="H11" i="3"/>
  <c r="J10" i="3"/>
  <c r="J9" i="3"/>
  <c r="I9" i="3"/>
  <c r="I10" i="3" s="1"/>
  <c r="H9" i="3"/>
  <c r="J7" i="3"/>
  <c r="J8" i="3" s="1"/>
  <c r="I7" i="3"/>
  <c r="I8" i="3" s="1"/>
  <c r="H7" i="3"/>
  <c r="I6" i="3"/>
  <c r="J5" i="3"/>
  <c r="J6" i="3" s="1"/>
  <c r="I5" i="3"/>
  <c r="H5" i="3"/>
  <c r="I72" i="1"/>
  <c r="J71" i="1"/>
  <c r="J70" i="1"/>
  <c r="J69" i="1"/>
  <c r="J68" i="1"/>
  <c r="J67" i="1"/>
  <c r="J66" i="1"/>
  <c r="J65" i="1"/>
  <c r="J72" i="1" s="1"/>
  <c r="I64" i="1"/>
  <c r="J63" i="1"/>
  <c r="H63" i="1"/>
  <c r="J62" i="1"/>
  <c r="J64" i="1" s="1"/>
  <c r="H62" i="1"/>
  <c r="J61" i="1"/>
  <c r="I61" i="1"/>
  <c r="H61" i="1"/>
  <c r="J59" i="1"/>
  <c r="J60" i="1" s="1"/>
  <c r="H59" i="1"/>
  <c r="J58" i="1"/>
  <c r="I58" i="1"/>
  <c r="I60" i="1" s="1"/>
  <c r="H58" i="1"/>
  <c r="I57" i="1"/>
  <c r="J56" i="1"/>
  <c r="J57" i="1" s="1"/>
  <c r="J34" i="1"/>
  <c r="J35" i="1" s="1"/>
  <c r="I34" i="1"/>
  <c r="I35" i="1" s="1"/>
  <c r="H34" i="1"/>
  <c r="J32" i="1"/>
  <c r="J33" i="1" s="1"/>
  <c r="I32" i="1"/>
  <c r="I33" i="1" s="1"/>
  <c r="H32" i="1"/>
  <c r="J30" i="1"/>
  <c r="J31" i="1" s="1"/>
  <c r="I30" i="1"/>
  <c r="I31" i="1" s="1"/>
  <c r="H30" i="1"/>
  <c r="J29" i="1"/>
  <c r="J28" i="1"/>
  <c r="I28" i="1"/>
  <c r="I29" i="1" s="1"/>
  <c r="H28" i="1"/>
  <c r="J27" i="1"/>
  <c r="I27" i="1"/>
  <c r="J26" i="1"/>
  <c r="I26" i="1"/>
  <c r="H26" i="1"/>
  <c r="I25" i="1"/>
  <c r="J24" i="1"/>
  <c r="J25" i="1" s="1"/>
  <c r="I24" i="1"/>
  <c r="H24" i="1"/>
  <c r="I21" i="1"/>
  <c r="J20" i="1"/>
  <c r="J21" i="1" s="1"/>
  <c r="I20" i="1"/>
  <c r="H20" i="1"/>
  <c r="I15" i="1"/>
  <c r="J14" i="1"/>
  <c r="J15" i="1" s="1"/>
  <c r="I14" i="1"/>
  <c r="H14" i="1"/>
  <c r="I13" i="1"/>
  <c r="J12" i="1"/>
  <c r="J13" i="1" s="1"/>
  <c r="I12" i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</calcChain>
</file>

<file path=xl/sharedStrings.xml><?xml version="1.0" encoding="utf-8"?>
<sst xmlns="http://schemas.openxmlformats.org/spreadsheetml/2006/main" count="660" uniqueCount="369">
  <si>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</si>
  <si>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</si>
  <si>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</si>
  <si>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</si>
  <si>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</si>
  <si>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</si>
  <si>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</si>
  <si>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</si>
  <si>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</si>
  <si>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</si>
  <si>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</si>
  <si>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</si>
  <si>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</si>
  <si>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</si>
  <si>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</si>
  <si>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</si>
  <si>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</si>
  <si>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</si>
  <si>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</si>
  <si>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</si>
  <si>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</si>
  <si>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</si>
  <si>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</si>
  <si>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</si>
  <si>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</si>
  <si>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</si>
  <si>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</si>
  <si>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</si>
  <si>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</si>
  <si>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</si>
  <si>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</si>
  <si>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</si>
  <si>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</si>
  <si>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</si>
  <si>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</si>
  <si>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</si>
  <si>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</si>
  <si>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</si>
  <si>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</si>
  <si>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</si>
  <si>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</si>
  <si>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</si>
  <si>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</si>
  <si>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</si>
  <si>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</si>
  <si>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</si>
  <si>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</si>
  <si>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</si>
  <si>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</si>
  <si>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</si>
  <si>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</si>
  <si>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</si>
  <si>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</si>
  <si>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</si>
  <si>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</si>
  <si>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</si>
  <si>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</si>
  <si>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</si>
  <si>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</si>
  <si>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</si>
  <si>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</si>
  <si>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</si>
  <si>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</si>
  <si>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</si>
  <si>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</si>
  <si>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</si>
  <si>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</si>
  <si>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</si>
  <si>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</si>
  <si>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</si>
  <si>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</si>
  <si>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</si>
  <si>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</si>
  <si>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</si>
  <si>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</si>
  <si>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</si>
  <si>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</si>
  <si>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</si>
  <si>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</si>
  <si>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</si>
  <si>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</si>
  <si>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</si>
  <si>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</si>
  <si>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</si>
  <si>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</si>
  <si>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</si>
  <si>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</si>
  <si>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</si>
  <si>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</si>
  <si>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</si>
  <si>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</si>
  <si>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</si>
  <si>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</si>
  <si>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</si>
  <si>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</si>
  <si>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</si>
  <si>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</si>
  <si>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</si>
  <si>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</si>
  <si>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</si>
  <si>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</si>
  <si>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</si>
  <si>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</si>
  <si>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</si>
  <si>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</si>
  <si>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</si>
  <si>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</si>
  <si>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</si>
  <si>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</si>
  <si>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</si>
  <si>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</si>
  <si>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</si>
  <si>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</si>
  <si>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</si>
  <si>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</si>
  <si>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</si>
  <si>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</si>
  <si>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</si>
  <si>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</si>
  <si>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</si>
  <si>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</si>
  <si>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</si>
  <si>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</si>
  <si>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</si>
  <si>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</si>
  <si>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</si>
  <si>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</si>
  <si>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</si>
  <si>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</si>
  <si>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</si>
  <si>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</si>
  <si>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</si>
  <si>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</si>
  <si>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</si>
  <si>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</si>
  <si>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</si>
  <si>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</si>
  <si>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</si>
  <si>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</si>
  <si>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</si>
  <si>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</si>
  <si>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</si>
  <si>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</si>
  <si>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</si>
  <si>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</si>
  <si>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</si>
  <si>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</si>
  <si>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</si>
  <si>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</si>
  <si>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</si>
  <si>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</si>
  <si>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</si>
  <si>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</si>
  <si>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</si>
  <si>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</si>
  <si>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</si>
  <si>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</si>
  <si>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</si>
  <si>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</si>
  <si>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</si>
  <si>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</si>
  <si>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</si>
  <si>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</si>
  <si>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</si>
  <si>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</si>
  <si>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</si>
  <si>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</si>
  <si>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</si>
  <si>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</si>
  <si>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</si>
  <si>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</si>
  <si>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</si>
  <si>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</si>
  <si>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</si>
  <si>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</si>
  <si>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</si>
  <si>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</si>
  <si>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</si>
  <si>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</si>
  <si>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</si>
  <si>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</si>
  <si>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</si>
  <si>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</si>
  <si>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</si>
  <si>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</si>
  <si>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</si>
  <si>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</si>
  <si>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</si>
  <si>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</si>
  <si>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</si>
  <si>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</si>
  <si>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</si>
  <si>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</si>
  <si>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</si>
  <si>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</si>
  <si>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</si>
  <si>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</si>
  <si>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</si>
  <si>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</si>
  <si>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</si>
  <si>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</si>
  <si>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</si>
  <si>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</si>
  <si>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</si>
  <si>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</si>
  <si>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</si>
  <si>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</si>
  <si>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</si>
  <si>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</si>
  <si>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</si>
  <si>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</si>
  <si>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</si>
  <si>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</si>
  <si>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</si>
  <si>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</si>
  <si>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</si>
  <si>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</si>
  <si>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</si>
  <si>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</si>
  <si>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</si>
  <si>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</si>
  <si>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</si>
  <si>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</si>
  <si>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</si>
  <si>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</si>
  <si>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</si>
  <si>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</si>
  <si>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</si>
  <si>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</si>
  <si>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</si>
  <si>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</si>
  <si>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</si>
  <si>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</si>
  <si>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</si>
  <si>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</si>
  <si>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</si>
  <si>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</si>
  <si>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</si>
  <si>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</si>
  <si>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</si>
  <si>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</si>
  <si>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</si>
  <si>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</si>
  <si>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</si>
  <si>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</si>
  <si>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</si>
  <si>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</si>
  <si>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</si>
  <si>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</si>
  <si>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</si>
  <si>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</si>
  <si>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</si>
  <si>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</si>
  <si>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</si>
  <si>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</si>
  <si>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</si>
  <si>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</si>
  <si>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</si>
  <si>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</si>
  <si>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</si>
  <si>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</si>
  <si>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</si>
  <si>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</si>
  <si>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</si>
  <si>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</si>
  <si>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</si>
  <si>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</si>
  <si>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</si>
  <si>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</si>
  <si>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</si>
  <si>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</si>
  <si>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</si>
  <si>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</si>
  <si>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</si>
  <si>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</si>
  <si>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液体liquid</t>
  </si>
  <si>
    <t>750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</si>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</sst>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52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76"/>
  <sheetViews>
    <sheetView tabSelected="1" zoomScale="70" zoomScaleNormal="70" workbookViewId="0">
      <pane ySplit="3" topLeftCell="A53" activePane="bottomLeft" state="frozen"/>
      <selection pane="bottomLeft" activeCell="B73" sqref="B73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00" t="s">
        <v>15</v>
      </c>
      <c r="L2" s="100"/>
      <c r="M2" s="100"/>
      <c r="N2" s="18" t="s">
        <v>16</v>
      </c>
      <c r="O2" s="18" t="s">
        <v>17</v>
      </c>
      <c r="P2" s="19" t="s">
        <v>18</v>
      </c>
    </row>
    <row r="3" spans="1:16" ht="33.75">
      <c r="A3" s="101" t="s">
        <v>19</v>
      </c>
      <c r="B3" s="10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02" t="s">
        <v>220</v>
      </c>
      <c r="C6" s="102"/>
      <c r="D6" s="102"/>
      <c r="E6" s="102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03" t="s">
        <v>222</v>
      </c>
      <c r="C7" s="106" t="s">
        <v>223</v>
      </c>
      <c r="D7" s="103" t="s">
        <v>224</v>
      </c>
      <c r="E7" s="109">
        <v>45659</v>
      </c>
      <c r="F7" s="75" t="s">
        <v>225</v>
      </c>
      <c r="G7" s="52" t="s">
        <v>226</v>
      </c>
      <c r="H7" s="76">
        <v>1</v>
      </c>
      <c r="I7" s="103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12">
        <v>45663</v>
      </c>
      <c r="O7" s="112">
        <v>45705</v>
      </c>
      <c r="P7" s="103" t="s">
        <v>227</v>
      </c>
    </row>
    <row r="8" spans="1:16" ht="21">
      <c r="B8" s="104"/>
      <c r="C8" s="107"/>
      <c r="D8" s="104"/>
      <c r="E8" s="110"/>
      <c r="F8" s="75" t="s">
        <v>228</v>
      </c>
      <c r="G8" s="52" t="s">
        <v>229</v>
      </c>
      <c r="H8" s="76">
        <v>1</v>
      </c>
      <c r="I8" s="104"/>
      <c r="J8" s="77">
        <v>0.54978000000000005</v>
      </c>
      <c r="K8" s="76">
        <v>68</v>
      </c>
      <c r="L8" s="76">
        <v>105</v>
      </c>
      <c r="M8" s="76">
        <v>77</v>
      </c>
      <c r="N8" s="104"/>
      <c r="O8" s="104"/>
      <c r="P8" s="104"/>
    </row>
    <row r="9" spans="1:16" ht="37.5">
      <c r="B9" s="104"/>
      <c r="C9" s="107"/>
      <c r="D9" s="104"/>
      <c r="E9" s="110"/>
      <c r="F9" s="75" t="s">
        <v>230</v>
      </c>
      <c r="G9" s="52" t="s">
        <v>231</v>
      </c>
      <c r="H9" s="76">
        <v>1</v>
      </c>
      <c r="I9" s="104"/>
      <c r="J9" s="77">
        <v>0.51480000000000004</v>
      </c>
      <c r="K9" s="76">
        <v>72</v>
      </c>
      <c r="L9" s="76">
        <v>110</v>
      </c>
      <c r="M9" s="76">
        <v>65</v>
      </c>
      <c r="N9" s="104"/>
      <c r="O9" s="104"/>
      <c r="P9" s="104"/>
    </row>
    <row r="10" spans="1:16" ht="56.25">
      <c r="B10" s="105"/>
      <c r="C10" s="108"/>
      <c r="D10" s="105"/>
      <c r="E10" s="111"/>
      <c r="F10" s="75" t="s">
        <v>232</v>
      </c>
      <c r="G10" s="52" t="s">
        <v>233</v>
      </c>
      <c r="H10" s="76">
        <v>1</v>
      </c>
      <c r="I10" s="105"/>
      <c r="J10" s="77">
        <v>7.3800000000000004E-2</v>
      </c>
      <c r="K10" s="76">
        <v>100</v>
      </c>
      <c r="L10" s="76">
        <v>41</v>
      </c>
      <c r="M10" s="76">
        <v>18</v>
      </c>
      <c r="N10" s="105"/>
      <c r="O10" s="105"/>
      <c r="P10" s="105"/>
    </row>
    <row r="11" spans="1:16" ht="22.5">
      <c r="B11" s="102" t="s">
        <v>220</v>
      </c>
      <c r="C11" s="102"/>
      <c r="D11" s="102"/>
      <c r="E11" s="102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02" t="s">
        <v>220</v>
      </c>
      <c r="C13" s="102"/>
      <c r="D13" s="102"/>
      <c r="E13" s="102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02" t="s">
        <v>220</v>
      </c>
      <c r="C15" s="102"/>
      <c r="D15" s="102"/>
      <c r="E15" s="102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02" t="s">
        <v>220</v>
      </c>
      <c r="C17" s="102"/>
      <c r="D17" s="102"/>
      <c r="E17" s="102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02" t="s">
        <v>220</v>
      </c>
      <c r="C19" s="102"/>
      <c r="D19" s="102"/>
      <c r="E19" s="102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02" t="s">
        <v>220</v>
      </c>
      <c r="C21" s="102"/>
      <c r="D21" s="102"/>
      <c r="E21" s="102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02" t="s">
        <v>220</v>
      </c>
      <c r="C23" s="102"/>
      <c r="D23" s="102"/>
      <c r="E23" s="102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84" t="s">
        <v>262</v>
      </c>
      <c r="C24" s="84"/>
      <c r="D24" s="84" t="s">
        <v>263</v>
      </c>
      <c r="E24" s="85">
        <v>45667</v>
      </c>
      <c r="F24" s="86" t="s">
        <v>264</v>
      </c>
      <c r="G24" s="87" t="s">
        <v>265</v>
      </c>
      <c r="H24" s="84">
        <f>2*750</f>
        <v>1500</v>
      </c>
      <c r="I24" s="84">
        <f>24*200</f>
        <v>4800</v>
      </c>
      <c r="J24" s="88">
        <f>K24*L24*M24/1000000*200</f>
        <v>8.16</v>
      </c>
      <c r="K24" s="84">
        <v>40</v>
      </c>
      <c r="L24" s="84">
        <v>34</v>
      </c>
      <c r="M24" s="84">
        <v>30</v>
      </c>
      <c r="N24" s="70">
        <v>45673</v>
      </c>
      <c r="O24" s="70">
        <v>45715</v>
      </c>
      <c r="P24" s="38" t="s">
        <v>266</v>
      </c>
    </row>
    <row r="25" spans="2:16" ht="22.5">
      <c r="B25" s="102" t="s">
        <v>220</v>
      </c>
      <c r="C25" s="102"/>
      <c r="D25" s="102"/>
      <c r="E25" s="102"/>
      <c r="F25" s="89" t="s">
        <v>267</v>
      </c>
      <c r="G25" s="90"/>
      <c r="H25" s="91"/>
      <c r="I25" s="92">
        <f>SUM(I24:I24)</f>
        <v>4800</v>
      </c>
      <c r="J25" s="93">
        <f>SUM(J24:J24)</f>
        <v>8.16</v>
      </c>
      <c r="K25" s="91"/>
      <c r="L25" s="91"/>
      <c r="M25" s="91"/>
      <c r="N25" s="74"/>
      <c r="O25" s="74"/>
      <c r="P25" s="74"/>
    </row>
    <row r="26" spans="2:16" ht="42">
      <c r="B26" s="38" t="s">
        <v>262</v>
      </c>
      <c r="C26" s="38"/>
      <c r="D26" s="38" t="s">
        <v>263</v>
      </c>
      <c r="E26" s="29">
        <v>45667</v>
      </c>
      <c r="F26" s="68" t="s">
        <v>268</v>
      </c>
      <c r="G26" s="39" t="s">
        <v>265</v>
      </c>
      <c r="H26" s="38">
        <f>2*750</f>
        <v>1500</v>
      </c>
      <c r="I26" s="38">
        <f>24*150</f>
        <v>3600</v>
      </c>
      <c r="J26" s="69">
        <f>K26*L26*M26/1000000*150</f>
        <v>6.12</v>
      </c>
      <c r="K26" s="38">
        <v>40</v>
      </c>
      <c r="L26" s="38">
        <v>34</v>
      </c>
      <c r="M26" s="38">
        <v>30</v>
      </c>
      <c r="N26" s="70">
        <v>45673</v>
      </c>
      <c r="O26" s="70">
        <v>45715</v>
      </c>
      <c r="P26" s="38" t="s">
        <v>269</v>
      </c>
    </row>
    <row r="27" spans="2:16" ht="22.5">
      <c r="B27" s="102" t="s">
        <v>220</v>
      </c>
      <c r="C27" s="102"/>
      <c r="D27" s="102"/>
      <c r="E27" s="102"/>
      <c r="F27" s="71" t="s">
        <v>239</v>
      </c>
      <c r="G27" s="83"/>
      <c r="H27" s="72"/>
      <c r="I27" s="72">
        <f>SUM(I26:I26)</f>
        <v>3600</v>
      </c>
      <c r="J27" s="73">
        <f>SUM(J26:J26)</f>
        <v>6.12</v>
      </c>
      <c r="K27" s="72"/>
      <c r="L27" s="72"/>
      <c r="M27" s="72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270</v>
      </c>
      <c r="G28" s="39" t="s">
        <v>265</v>
      </c>
      <c r="H28" s="38">
        <f>2*750</f>
        <v>1500</v>
      </c>
      <c r="I28" s="38">
        <f>24*200</f>
        <v>4800</v>
      </c>
      <c r="J28" s="69">
        <f>K28*L28*M28/1000000*200</f>
        <v>8.16</v>
      </c>
      <c r="K28" s="38">
        <v>40</v>
      </c>
      <c r="L28" s="38">
        <v>34</v>
      </c>
      <c r="M28" s="38">
        <v>30</v>
      </c>
      <c r="N28" s="70">
        <v>45671</v>
      </c>
      <c r="O28" s="70">
        <v>45714</v>
      </c>
      <c r="P28" s="38" t="s">
        <v>271</v>
      </c>
    </row>
    <row r="29" spans="2:16" ht="22.5">
      <c r="B29" s="102" t="s">
        <v>220</v>
      </c>
      <c r="C29" s="102"/>
      <c r="D29" s="102"/>
      <c r="E29" s="102"/>
      <c r="F29" s="71" t="s">
        <v>267</v>
      </c>
      <c r="G29" s="83"/>
      <c r="H29" s="72"/>
      <c r="I29" s="81">
        <f>SUM(I28:I28)</f>
        <v>4800</v>
      </c>
      <c r="J29" s="73">
        <f>SUM(J28:J28)</f>
        <v>8.16</v>
      </c>
      <c r="K29" s="72"/>
      <c r="L29" s="72"/>
      <c r="M29" s="72"/>
      <c r="N29" s="74"/>
      <c r="O29" s="74"/>
      <c r="P29" s="74"/>
    </row>
    <row r="30" spans="2:16" ht="42">
      <c r="B30" s="84" t="s">
        <v>262</v>
      </c>
      <c r="C30" s="84"/>
      <c r="D30" s="84" t="s">
        <v>263</v>
      </c>
      <c r="E30" s="85">
        <v>45667</v>
      </c>
      <c r="F30" s="86" t="s">
        <v>264</v>
      </c>
      <c r="G30" s="87" t="s">
        <v>265</v>
      </c>
      <c r="H30" s="84">
        <f>2*750</f>
        <v>1500</v>
      </c>
      <c r="I30" s="84">
        <f>24*200</f>
        <v>4800</v>
      </c>
      <c r="J30" s="88">
        <f>K30*L30*M30/1000000*200</f>
        <v>8.16</v>
      </c>
      <c r="K30" s="84">
        <v>40</v>
      </c>
      <c r="L30" s="84">
        <v>34</v>
      </c>
      <c r="M30" s="84">
        <v>30</v>
      </c>
      <c r="N30" s="70">
        <v>45673</v>
      </c>
      <c r="O30" s="70">
        <v>45715</v>
      </c>
      <c r="P30" s="38" t="s">
        <v>266</v>
      </c>
    </row>
    <row r="31" spans="2:16" ht="22.5">
      <c r="B31" s="102" t="s">
        <v>220</v>
      </c>
      <c r="C31" s="102"/>
      <c r="D31" s="102"/>
      <c r="E31" s="102"/>
      <c r="F31" s="89" t="s">
        <v>267</v>
      </c>
      <c r="G31" s="90"/>
      <c r="H31" s="91"/>
      <c r="I31" s="92">
        <f>SUM(I30:I30)</f>
        <v>4800</v>
      </c>
      <c r="J31" s="93">
        <f>SUM(J30:J30)</f>
        <v>8.16</v>
      </c>
      <c r="K31" s="91"/>
      <c r="L31" s="91"/>
      <c r="M31" s="91"/>
      <c r="N31" s="74"/>
      <c r="O31" s="74"/>
      <c r="P31" s="74"/>
    </row>
    <row r="32" spans="2:16" ht="42">
      <c r="B32" s="38" t="s">
        <v>262</v>
      </c>
      <c r="C32" s="38"/>
      <c r="D32" s="38" t="s">
        <v>263</v>
      </c>
      <c r="E32" s="29">
        <v>45667</v>
      </c>
      <c r="F32" s="68" t="s">
        <v>268</v>
      </c>
      <c r="G32" s="39" t="s">
        <v>265</v>
      </c>
      <c r="H32" s="38">
        <f>2*750</f>
        <v>1500</v>
      </c>
      <c r="I32" s="38">
        <f>24*150</f>
        <v>3600</v>
      </c>
      <c r="J32" s="69">
        <f>K32*L32*M32/1000000*150</f>
        <v>6.12</v>
      </c>
      <c r="K32" s="38">
        <v>40</v>
      </c>
      <c r="L32" s="38">
        <v>34</v>
      </c>
      <c r="M32" s="38">
        <v>30</v>
      </c>
      <c r="N32" s="70">
        <v>45673</v>
      </c>
      <c r="O32" s="70">
        <v>45715</v>
      </c>
      <c r="P32" s="38" t="s">
        <v>269</v>
      </c>
    </row>
    <row r="33" spans="2:16" ht="22.5">
      <c r="B33" s="102" t="s">
        <v>220</v>
      </c>
      <c r="C33" s="102"/>
      <c r="D33" s="102"/>
      <c r="E33" s="102"/>
      <c r="F33" s="71" t="s">
        <v>239</v>
      </c>
      <c r="G33" s="83"/>
      <c r="H33" s="72"/>
      <c r="I33" s="72">
        <f>SUM(I32:I32)</f>
        <v>3600</v>
      </c>
      <c r="J33" s="73">
        <f>SUM(J32:J32)</f>
        <v>6.12</v>
      </c>
      <c r="K33" s="72"/>
      <c r="L33" s="72"/>
      <c r="M33" s="72"/>
      <c r="N33" s="74"/>
      <c r="O33" s="74"/>
      <c r="P33" s="74"/>
    </row>
    <row r="34" spans="2:16" ht="42">
      <c r="B34" s="38" t="s">
        <v>262</v>
      </c>
      <c r="C34" s="38"/>
      <c r="D34" s="38" t="s">
        <v>263</v>
      </c>
      <c r="E34" s="29">
        <v>45667</v>
      </c>
      <c r="F34" s="68" t="s">
        <v>272</v>
      </c>
      <c r="G34" s="39" t="s">
        <v>265</v>
      </c>
      <c r="H34" s="38">
        <f>2*750</f>
        <v>1500</v>
      </c>
      <c r="I34" s="38">
        <f>24*200</f>
        <v>4800</v>
      </c>
      <c r="J34" s="69">
        <f>K34*L34*M34/1000000*200</f>
        <v>8.16</v>
      </c>
      <c r="K34" s="38">
        <v>40</v>
      </c>
      <c r="L34" s="38">
        <v>34</v>
      </c>
      <c r="M34" s="38">
        <v>30</v>
      </c>
      <c r="N34" s="70">
        <v>45675</v>
      </c>
      <c r="O34" s="70"/>
      <c r="P34" s="38" t="s">
        <v>273</v>
      </c>
    </row>
    <row r="35" spans="2:16" ht="22.5">
      <c r="B35" s="102" t="s">
        <v>220</v>
      </c>
      <c r="C35" s="102"/>
      <c r="D35" s="102"/>
      <c r="E35" s="102"/>
      <c r="F35" s="71" t="s">
        <v>267</v>
      </c>
      <c r="G35" s="83"/>
      <c r="H35" s="72"/>
      <c r="I35" s="81">
        <f>SUM(I34:I34)</f>
        <v>4800</v>
      </c>
      <c r="J35" s="73">
        <f>SUM(J34:J34)</f>
        <v>8.16</v>
      </c>
      <c r="K35" s="72"/>
      <c r="L35" s="72"/>
      <c r="M35" s="72"/>
      <c r="N35" s="74"/>
      <c r="O35" s="74"/>
      <c r="P35" s="74"/>
    </row>
    <row r="36" spans="2:16" ht="21">
      <c r="B36" s="38" t="s">
        <v>262</v>
      </c>
      <c r="C36" s="38"/>
      <c r="D36" s="38" t="s">
        <v>263</v>
      </c>
      <c r="E36" s="29">
        <v>45667</v>
      </c>
      <c r="F36" s="68" t="s">
        <v>274</v>
      </c>
      <c r="G36" s="39" t="s">
        <v>265</v>
      </c>
      <c r="H36" s="38">
        <v>1500</v>
      </c>
      <c r="I36" s="38">
        <v>18000</v>
      </c>
      <c r="J36" s="69">
        <v>30.6</v>
      </c>
      <c r="K36" s="38">
        <v>40</v>
      </c>
      <c r="L36" s="38">
        <v>34</v>
      </c>
      <c r="M36" s="38">
        <v>30</v>
      </c>
      <c r="N36" s="38" t="s">
        <v>275</v>
      </c>
      <c r="O36" s="38" t="s">
        <v>275</v>
      </c>
      <c r="P36" s="38"/>
    </row>
    <row r="37" spans="2:16" ht="22.5">
      <c r="B37" s="102" t="s">
        <v>220</v>
      </c>
      <c r="C37" s="102"/>
      <c r="D37" s="102"/>
      <c r="E37" s="102"/>
      <c r="F37" s="71" t="s">
        <v>276</v>
      </c>
      <c r="G37" s="83"/>
      <c r="H37" s="72"/>
      <c r="I37" s="81">
        <v>18000</v>
      </c>
      <c r="J37" s="73">
        <v>30.6</v>
      </c>
      <c r="K37" s="72"/>
      <c r="L37" s="72"/>
      <c r="M37" s="72"/>
      <c r="N37" s="74"/>
      <c r="O37" s="74"/>
      <c r="P37" s="74"/>
    </row>
    <row r="38" spans="2:16" ht="21">
      <c r="B38" s="103" t="s">
        <v>277</v>
      </c>
      <c r="C38" s="106" t="s">
        <v>278</v>
      </c>
      <c r="D38" s="103" t="s">
        <v>279</v>
      </c>
      <c r="E38" s="109">
        <v>45668</v>
      </c>
      <c r="F38" s="75" t="s">
        <v>280</v>
      </c>
      <c r="G38" s="106" t="s">
        <v>281</v>
      </c>
      <c r="H38" s="76">
        <v>385</v>
      </c>
      <c r="I38" s="103">
        <v>1451</v>
      </c>
      <c r="J38" s="77">
        <v>3.5475000000000003</v>
      </c>
      <c r="K38" s="76">
        <v>86</v>
      </c>
      <c r="L38" s="76">
        <v>25</v>
      </c>
      <c r="M38" s="76">
        <v>30</v>
      </c>
      <c r="N38" s="112">
        <v>45671</v>
      </c>
      <c r="O38" s="112">
        <v>45714</v>
      </c>
      <c r="P38" s="103" t="s">
        <v>282</v>
      </c>
    </row>
    <row r="39" spans="2:16" ht="21">
      <c r="B39" s="104"/>
      <c r="C39" s="107"/>
      <c r="D39" s="104"/>
      <c r="E39" s="110"/>
      <c r="F39" s="75" t="s">
        <v>283</v>
      </c>
      <c r="G39" s="108"/>
      <c r="H39" s="76">
        <v>36</v>
      </c>
      <c r="I39" s="104"/>
      <c r="J39" s="77">
        <v>0.29759999999999998</v>
      </c>
      <c r="K39" s="76">
        <v>62</v>
      </c>
      <c r="L39" s="76">
        <v>40</v>
      </c>
      <c r="M39" s="76">
        <v>20</v>
      </c>
      <c r="N39" s="104"/>
      <c r="O39" s="104"/>
      <c r="P39" s="104"/>
    </row>
    <row r="40" spans="2:16" ht="21">
      <c r="B40" s="104"/>
      <c r="C40" s="107"/>
      <c r="D40" s="104"/>
      <c r="E40" s="110"/>
      <c r="F40" s="75" t="s">
        <v>284</v>
      </c>
      <c r="G40" s="52" t="s">
        <v>285</v>
      </c>
      <c r="H40" s="76">
        <v>26</v>
      </c>
      <c r="I40" s="104"/>
      <c r="J40" s="77">
        <v>9.2663999999999996E-2</v>
      </c>
      <c r="K40" s="76">
        <v>54</v>
      </c>
      <c r="L40" s="76">
        <v>52</v>
      </c>
      <c r="M40" s="76">
        <v>33</v>
      </c>
      <c r="N40" s="104"/>
      <c r="O40" s="104"/>
      <c r="P40" s="104"/>
    </row>
    <row r="41" spans="2:16" ht="21">
      <c r="B41" s="104"/>
      <c r="C41" s="107"/>
      <c r="D41" s="104"/>
      <c r="E41" s="110"/>
      <c r="F41" s="75" t="s">
        <v>286</v>
      </c>
      <c r="G41" s="52" t="s">
        <v>287</v>
      </c>
      <c r="H41" s="76">
        <v>121</v>
      </c>
      <c r="I41" s="104"/>
      <c r="J41" s="77">
        <v>3.456E-2</v>
      </c>
      <c r="K41" s="76">
        <v>30</v>
      </c>
      <c r="L41" s="76">
        <v>48</v>
      </c>
      <c r="M41" s="76">
        <v>24</v>
      </c>
      <c r="N41" s="104"/>
      <c r="O41" s="104"/>
      <c r="P41" s="104"/>
    </row>
    <row r="42" spans="2:16" ht="37.5">
      <c r="B42" s="104"/>
      <c r="C42" s="107"/>
      <c r="D42" s="104"/>
      <c r="E42" s="110"/>
      <c r="F42" s="75" t="s">
        <v>288</v>
      </c>
      <c r="G42" s="52" t="s">
        <v>281</v>
      </c>
      <c r="H42" s="76">
        <v>24</v>
      </c>
      <c r="I42" s="104"/>
      <c r="J42" s="77">
        <v>7.4880000000000002E-2</v>
      </c>
      <c r="K42" s="76">
        <v>32</v>
      </c>
      <c r="L42" s="76">
        <v>39</v>
      </c>
      <c r="M42" s="76">
        <v>15</v>
      </c>
      <c r="N42" s="104"/>
      <c r="O42" s="104"/>
      <c r="P42" s="104"/>
    </row>
    <row r="43" spans="2:16" ht="21">
      <c r="B43" s="105"/>
      <c r="C43" s="108"/>
      <c r="D43" s="105"/>
      <c r="E43" s="111"/>
      <c r="F43" s="75" t="s">
        <v>289</v>
      </c>
      <c r="G43" s="52" t="s">
        <v>285</v>
      </c>
      <c r="H43" s="76">
        <v>150</v>
      </c>
      <c r="I43" s="105"/>
      <c r="J43" s="77">
        <v>1.512</v>
      </c>
      <c r="K43" s="76">
        <v>56</v>
      </c>
      <c r="L43" s="76">
        <v>36</v>
      </c>
      <c r="M43" s="76">
        <v>30</v>
      </c>
      <c r="N43" s="105"/>
      <c r="O43" s="105"/>
      <c r="P43" s="105"/>
    </row>
    <row r="44" spans="2:16" ht="22.5">
      <c r="B44" s="102" t="s">
        <v>220</v>
      </c>
      <c r="C44" s="102"/>
      <c r="D44" s="102"/>
      <c r="E44" s="102"/>
      <c r="F44" s="71" t="s">
        <v>290</v>
      </c>
      <c r="G44" s="72"/>
      <c r="H44" s="72"/>
      <c r="I44" s="94">
        <v>1451</v>
      </c>
      <c r="J44" s="73">
        <v>5.5592040000000011</v>
      </c>
      <c r="K44" s="72"/>
      <c r="L44" s="72"/>
      <c r="M44" s="72"/>
      <c r="N44" s="78"/>
      <c r="O44" s="78"/>
      <c r="P44" s="79"/>
    </row>
    <row r="45" spans="2:16" ht="21">
      <c r="B45" s="103" t="s">
        <v>291</v>
      </c>
      <c r="C45" s="106" t="s">
        <v>292</v>
      </c>
      <c r="D45" s="103" t="s">
        <v>293</v>
      </c>
      <c r="E45" s="109">
        <v>45668</v>
      </c>
      <c r="F45" s="75" t="s">
        <v>294</v>
      </c>
      <c r="G45" s="106" t="s">
        <v>295</v>
      </c>
      <c r="H45" s="76">
        <v>300</v>
      </c>
      <c r="I45" s="103">
        <v>680</v>
      </c>
      <c r="J45" s="77">
        <v>0.23760000000000003</v>
      </c>
      <c r="K45" s="76">
        <v>50</v>
      </c>
      <c r="L45" s="76">
        <v>33</v>
      </c>
      <c r="M45" s="76">
        <v>24</v>
      </c>
      <c r="N45" s="112">
        <v>45671</v>
      </c>
      <c r="O45" s="112">
        <v>45714</v>
      </c>
      <c r="P45" s="103" t="s">
        <v>296</v>
      </c>
    </row>
    <row r="46" spans="2:16" ht="21">
      <c r="B46" s="104"/>
      <c r="C46" s="107"/>
      <c r="D46" s="104"/>
      <c r="E46" s="110"/>
      <c r="F46" s="75" t="s">
        <v>297</v>
      </c>
      <c r="G46" s="104"/>
      <c r="H46" s="76">
        <v>80</v>
      </c>
      <c r="I46" s="104"/>
      <c r="J46" s="77">
        <v>0.189</v>
      </c>
      <c r="K46" s="76">
        <v>70</v>
      </c>
      <c r="L46" s="76">
        <v>45</v>
      </c>
      <c r="M46" s="76">
        <v>30</v>
      </c>
      <c r="N46" s="104"/>
      <c r="O46" s="104"/>
      <c r="P46" s="104"/>
    </row>
    <row r="47" spans="2:16" ht="21">
      <c r="B47" s="105"/>
      <c r="C47" s="108"/>
      <c r="D47" s="105"/>
      <c r="E47" s="111"/>
      <c r="F47" s="75" t="s">
        <v>298</v>
      </c>
      <c r="G47" s="105"/>
      <c r="H47" s="76">
        <v>5100</v>
      </c>
      <c r="I47" s="105"/>
      <c r="J47" s="77">
        <v>2.7820800000000001</v>
      </c>
      <c r="K47" s="76">
        <v>46</v>
      </c>
      <c r="L47" s="76">
        <v>40</v>
      </c>
      <c r="M47" s="76">
        <v>28</v>
      </c>
      <c r="N47" s="105"/>
      <c r="O47" s="105"/>
      <c r="P47" s="105"/>
    </row>
    <row r="48" spans="2:16" ht="22.5">
      <c r="B48" s="102" t="s">
        <v>220</v>
      </c>
      <c r="C48" s="102"/>
      <c r="D48" s="102"/>
      <c r="E48" s="102"/>
      <c r="F48" s="71" t="s">
        <v>284</v>
      </c>
      <c r="G48" s="72"/>
      <c r="H48" s="72"/>
      <c r="I48" s="72">
        <v>680</v>
      </c>
      <c r="J48" s="73">
        <v>3.2086800000000002</v>
      </c>
      <c r="K48" s="72"/>
      <c r="L48" s="72"/>
      <c r="M48" s="72"/>
      <c r="N48" s="79"/>
      <c r="O48" s="79"/>
      <c r="P48" s="79"/>
    </row>
    <row r="49" spans="2:16" ht="37.5">
      <c r="B49" s="76" t="s">
        <v>148</v>
      </c>
      <c r="C49" s="52" t="s">
        <v>299</v>
      </c>
      <c r="D49" s="76" t="s">
        <v>150</v>
      </c>
      <c r="E49" s="82">
        <v>45671</v>
      </c>
      <c r="F49" s="75" t="s">
        <v>151</v>
      </c>
      <c r="G49" s="52" t="s">
        <v>152</v>
      </c>
      <c r="H49" s="76">
        <v>12585</v>
      </c>
      <c r="I49" s="76">
        <v>1050</v>
      </c>
      <c r="J49" s="77">
        <v>3.2826749999999998</v>
      </c>
      <c r="K49" s="76">
        <v>33</v>
      </c>
      <c r="L49" s="76">
        <v>25</v>
      </c>
      <c r="M49" s="76">
        <v>173</v>
      </c>
      <c r="N49" s="76" t="s">
        <v>153</v>
      </c>
      <c r="O49" s="76" t="s">
        <v>153</v>
      </c>
      <c r="P49" s="76"/>
    </row>
    <row r="50" spans="2:16" ht="22.5">
      <c r="B50" s="102" t="s">
        <v>220</v>
      </c>
      <c r="C50" s="102"/>
      <c r="D50" s="102"/>
      <c r="E50" s="102"/>
      <c r="F50" s="71" t="s">
        <v>300</v>
      </c>
      <c r="G50" s="81"/>
      <c r="H50" s="72"/>
      <c r="I50" s="81">
        <v>1050</v>
      </c>
      <c r="J50" s="73">
        <v>3.2826749999999998</v>
      </c>
      <c r="K50" s="72"/>
      <c r="L50" s="72"/>
      <c r="M50" s="72"/>
      <c r="N50" s="79"/>
      <c r="O50" s="79"/>
      <c r="P50" s="79"/>
    </row>
    <row r="51" spans="2:16" ht="21">
      <c r="B51" s="113" t="s">
        <v>301</v>
      </c>
      <c r="C51" s="38"/>
      <c r="D51" s="113" t="s">
        <v>263</v>
      </c>
      <c r="E51" s="115">
        <v>45671</v>
      </c>
      <c r="F51" s="68" t="s">
        <v>302</v>
      </c>
      <c r="G51" s="113" t="s">
        <v>265</v>
      </c>
      <c r="H51" s="38"/>
      <c r="I51" s="113"/>
      <c r="J51" s="69">
        <v>7.7367000000000008</v>
      </c>
      <c r="K51" s="38">
        <v>34</v>
      </c>
      <c r="L51" s="38">
        <v>41</v>
      </c>
      <c r="M51" s="38">
        <v>30</v>
      </c>
      <c r="N51" s="38" t="s">
        <v>275</v>
      </c>
      <c r="O51" s="38" t="s">
        <v>275</v>
      </c>
      <c r="P51" s="38"/>
    </row>
    <row r="52" spans="2:16" ht="21">
      <c r="B52" s="114"/>
      <c r="C52" s="38"/>
      <c r="D52" s="114"/>
      <c r="E52" s="116"/>
      <c r="F52" s="68" t="s">
        <v>303</v>
      </c>
      <c r="G52" s="114"/>
      <c r="H52" s="38"/>
      <c r="I52" s="114"/>
      <c r="J52" s="69">
        <v>0.67200000000000004</v>
      </c>
      <c r="K52" s="38">
        <v>64</v>
      </c>
      <c r="L52" s="38">
        <v>105</v>
      </c>
      <c r="M52" s="38">
        <v>100</v>
      </c>
      <c r="N52" s="38"/>
      <c r="O52" s="38"/>
      <c r="P52" s="38"/>
    </row>
    <row r="53" spans="2:16" ht="22.5">
      <c r="B53" s="102" t="s">
        <v>220</v>
      </c>
      <c r="C53" s="102"/>
      <c r="D53" s="102"/>
      <c r="E53" s="102"/>
      <c r="F53" s="71" t="s">
        <v>303</v>
      </c>
      <c r="G53" s="72"/>
      <c r="H53" s="72"/>
      <c r="I53" s="72">
        <v>0</v>
      </c>
      <c r="J53" s="73">
        <v>8.4087000000000014</v>
      </c>
      <c r="K53" s="72"/>
      <c r="L53" s="72"/>
      <c r="M53" s="72"/>
      <c r="N53" s="74"/>
      <c r="O53" s="74"/>
      <c r="P53" s="74"/>
    </row>
    <row r="54" spans="2:16" ht="37.5">
      <c r="B54" s="96" t="s">
        <v>304</v>
      </c>
      <c r="C54" s="38" t="s">
        <v>305</v>
      </c>
      <c r="D54" s="38" t="s">
        <v>306</v>
      </c>
      <c r="E54" s="29">
        <v>45674</v>
      </c>
      <c r="F54" s="68" t="s">
        <v>225</v>
      </c>
      <c r="G54" s="39" t="s">
        <v>307</v>
      </c>
      <c r="H54" s="38">
        <v>6</v>
      </c>
      <c r="I54" s="38">
        <v>760</v>
      </c>
      <c r="J54" s="69">
        <v>0.31750400000000001</v>
      </c>
      <c r="K54" s="38">
        <v>88</v>
      </c>
      <c r="L54" s="38">
        <v>88</v>
      </c>
      <c r="M54" s="38">
        <v>41</v>
      </c>
      <c r="N54" s="38"/>
      <c r="O54" s="38"/>
      <c r="P54" s="38"/>
    </row>
    <row r="55" spans="2:16" ht="22.5">
      <c r="B55" s="102" t="s">
        <v>220</v>
      </c>
      <c r="C55" s="102"/>
      <c r="D55" s="102"/>
      <c r="E55" s="102"/>
      <c r="F55" s="71" t="s">
        <v>225</v>
      </c>
      <c r="G55" s="97"/>
      <c r="H55" s="72"/>
      <c r="I55" s="81">
        <v>760</v>
      </c>
      <c r="J55" s="73">
        <v>0.31750400000000001</v>
      </c>
      <c r="K55" s="72"/>
      <c r="L55" s="72"/>
      <c r="M55" s="72"/>
      <c r="N55" s="74"/>
      <c r="O55" s="74"/>
      <c r="P55" s="74"/>
    </row>
    <row r="56" spans="2:16" ht="75">
      <c r="B56" s="76" t="s">
        <v>308</v>
      </c>
      <c r="C56" s="98" t="s">
        <v>309</v>
      </c>
      <c r="D56" s="76" t="s">
        <v>310</v>
      </c>
      <c r="E56" s="82">
        <v>45675</v>
      </c>
      <c r="F56" s="75" t="s">
        <v>225</v>
      </c>
      <c r="G56" s="52" t="s">
        <v>311</v>
      </c>
      <c r="H56" s="76">
        <v>1</v>
      </c>
      <c r="I56" s="76">
        <v>150</v>
      </c>
      <c r="J56" s="77">
        <f>K56*L56*M56/1000000</f>
        <v>1.1894400000000001</v>
      </c>
      <c r="K56" s="76">
        <v>72</v>
      </c>
      <c r="L56" s="76">
        <v>118</v>
      </c>
      <c r="M56" s="76">
        <v>140</v>
      </c>
      <c r="N56" s="76" t="s">
        <v>153</v>
      </c>
      <c r="O56" s="76" t="s">
        <v>153</v>
      </c>
      <c r="P56" s="76"/>
    </row>
    <row r="57" spans="2:16" ht="22.5">
      <c r="B57" s="102" t="s">
        <v>220</v>
      </c>
      <c r="C57" s="102"/>
      <c r="D57" s="102"/>
      <c r="E57" s="102"/>
      <c r="F57" s="71" t="s">
        <v>225</v>
      </c>
      <c r="G57" s="72"/>
      <c r="H57" s="72"/>
      <c r="I57" s="72">
        <f>SUM(I56:I56)</f>
        <v>150</v>
      </c>
      <c r="J57" s="73">
        <f>SUM(J56:J56)</f>
        <v>1.1894400000000001</v>
      </c>
      <c r="K57" s="72"/>
      <c r="L57" s="72"/>
      <c r="M57" s="72"/>
      <c r="N57" s="79"/>
      <c r="O57" s="79"/>
      <c r="P57" s="79"/>
    </row>
    <row r="58" spans="2:16" ht="21">
      <c r="B58" s="113" t="s">
        <v>312</v>
      </c>
      <c r="C58" s="113" t="s">
        <v>313</v>
      </c>
      <c r="D58" s="113" t="s">
        <v>217</v>
      </c>
      <c r="E58" s="115">
        <v>45676</v>
      </c>
      <c r="F58" s="68" t="s">
        <v>314</v>
      </c>
      <c r="G58" s="113" t="s">
        <v>237</v>
      </c>
      <c r="H58" s="38">
        <f>35*28</f>
        <v>980</v>
      </c>
      <c r="I58" s="113">
        <f>25*52</f>
        <v>1300</v>
      </c>
      <c r="J58" s="69">
        <f>K58*L58*M58/1000000*28</f>
        <v>4.4806159999999995</v>
      </c>
      <c r="K58" s="38">
        <v>89</v>
      </c>
      <c r="L58" s="38">
        <v>62</v>
      </c>
      <c r="M58" s="38">
        <v>29</v>
      </c>
      <c r="N58" s="117" t="s">
        <v>244</v>
      </c>
      <c r="O58" s="117" t="s">
        <v>244</v>
      </c>
      <c r="P58" s="95" t="s">
        <v>26</v>
      </c>
    </row>
    <row r="59" spans="2:16" ht="21">
      <c r="B59" s="114"/>
      <c r="C59" s="114"/>
      <c r="D59" s="114"/>
      <c r="E59" s="116"/>
      <c r="F59" s="68" t="s">
        <v>315</v>
      </c>
      <c r="G59" s="114"/>
      <c r="H59" s="38">
        <f>35*24</f>
        <v>840</v>
      </c>
      <c r="I59" s="114"/>
      <c r="J59" s="69">
        <f>K59*L59*M59/1000000*24</f>
        <v>2.3353920000000001</v>
      </c>
      <c r="K59" s="38">
        <v>53</v>
      </c>
      <c r="L59" s="38">
        <v>51</v>
      </c>
      <c r="M59" s="38">
        <v>36</v>
      </c>
      <c r="N59" s="114"/>
      <c r="O59" s="114"/>
      <c r="P59" s="96"/>
    </row>
    <row r="60" spans="2:16" ht="22.5">
      <c r="B60" s="102" t="s">
        <v>220</v>
      </c>
      <c r="C60" s="102"/>
      <c r="D60" s="102"/>
      <c r="E60" s="102"/>
      <c r="F60" s="71" t="s">
        <v>316</v>
      </c>
      <c r="G60" s="99"/>
      <c r="H60" s="72"/>
      <c r="I60" s="94">
        <f>SUM(I58:I59)</f>
        <v>1300</v>
      </c>
      <c r="J60" s="73">
        <f>SUM(J58:J59)</f>
        <v>6.8160080000000001</v>
      </c>
      <c r="K60" s="72"/>
      <c r="L60" s="72"/>
      <c r="M60" s="72"/>
      <c r="N60" s="74"/>
      <c r="O60" s="74"/>
      <c r="P60" s="74"/>
    </row>
    <row r="61" spans="2:16" ht="21">
      <c r="B61" s="113" t="s">
        <v>317</v>
      </c>
      <c r="C61" s="113"/>
      <c r="D61" s="113" t="s">
        <v>217</v>
      </c>
      <c r="E61" s="115">
        <v>45677</v>
      </c>
      <c r="F61" s="68" t="s">
        <v>318</v>
      </c>
      <c r="G61" s="113" t="s">
        <v>237</v>
      </c>
      <c r="H61" s="38">
        <f>50*20+60*32+40</f>
        <v>2960</v>
      </c>
      <c r="I61" s="113">
        <f>25*339</f>
        <v>8475</v>
      </c>
      <c r="J61" s="69">
        <f>K61*L61*M61/1000000*53</f>
        <v>6.3599999999999994</v>
      </c>
      <c r="K61" s="38">
        <v>50</v>
      </c>
      <c r="L61" s="38">
        <v>60</v>
      </c>
      <c r="M61" s="38">
        <v>40</v>
      </c>
      <c r="N61" s="113" t="s">
        <v>244</v>
      </c>
      <c r="O61" s="113" t="s">
        <v>244</v>
      </c>
      <c r="P61" s="38" t="s">
        <v>26</v>
      </c>
    </row>
    <row r="62" spans="2:16" ht="21">
      <c r="B62" s="118"/>
      <c r="C62" s="118"/>
      <c r="D62" s="118"/>
      <c r="E62" s="119"/>
      <c r="F62" s="68" t="s">
        <v>319</v>
      </c>
      <c r="G62" s="118"/>
      <c r="H62" s="38">
        <f>40*16</f>
        <v>640</v>
      </c>
      <c r="I62" s="118"/>
      <c r="J62" s="69">
        <f>K62*L62*M62/1000000*16</f>
        <v>1.66656</v>
      </c>
      <c r="K62" s="38">
        <v>62</v>
      </c>
      <c r="L62" s="38">
        <v>60</v>
      </c>
      <c r="M62" s="38">
        <v>28</v>
      </c>
      <c r="N62" s="118"/>
      <c r="O62" s="118"/>
      <c r="P62" s="38" t="s">
        <v>26</v>
      </c>
    </row>
    <row r="63" spans="2:16" ht="21">
      <c r="B63" s="114"/>
      <c r="C63" s="114"/>
      <c r="D63" s="114"/>
      <c r="E63" s="116"/>
      <c r="F63" s="68" t="s">
        <v>320</v>
      </c>
      <c r="G63" s="114"/>
      <c r="H63" s="38">
        <f>40*270</f>
        <v>10800</v>
      </c>
      <c r="I63" s="114"/>
      <c r="J63" s="69">
        <f>K63*L63*M63/1000000*270</f>
        <v>32.129999999999995</v>
      </c>
      <c r="K63" s="38">
        <v>50</v>
      </c>
      <c r="L63" s="38">
        <v>34</v>
      </c>
      <c r="M63" s="38">
        <v>70</v>
      </c>
      <c r="N63" s="114"/>
      <c r="O63" s="114"/>
      <c r="P63" s="38" t="s">
        <v>26</v>
      </c>
    </row>
    <row r="64" spans="2:16" ht="22.5">
      <c r="B64" s="102" t="s">
        <v>220</v>
      </c>
      <c r="C64" s="102"/>
      <c r="D64" s="102"/>
      <c r="E64" s="102"/>
      <c r="F64" s="71" t="s">
        <v>321</v>
      </c>
      <c r="G64" s="72"/>
      <c r="H64" s="72"/>
      <c r="I64" s="72">
        <f>SUM(I61:I63)</f>
        <v>8475</v>
      </c>
      <c r="J64" s="73">
        <f>SUM(J61:J63)</f>
        <v>40.156559999999999</v>
      </c>
      <c r="K64" s="72"/>
      <c r="L64" s="72"/>
      <c r="M64" s="72"/>
      <c r="N64" s="74"/>
      <c r="O64" s="74"/>
      <c r="P64" s="74"/>
    </row>
    <row r="65" spans="2:16" ht="21">
      <c r="B65" s="113" t="s">
        <v>322</v>
      </c>
      <c r="C65" s="120" t="s">
        <v>323</v>
      </c>
      <c r="D65" s="113" t="s">
        <v>324</v>
      </c>
      <c r="E65" s="115">
        <v>45678</v>
      </c>
      <c r="F65" s="68" t="s">
        <v>225</v>
      </c>
      <c r="G65" s="113" t="s">
        <v>325</v>
      </c>
      <c r="H65" s="38">
        <v>1</v>
      </c>
      <c r="I65" s="113">
        <v>37</v>
      </c>
      <c r="J65" s="69">
        <f t="shared" ref="J65:J71" si="0">K65*L65*M65/1000000</f>
        <v>8.9599999999999999E-2</v>
      </c>
      <c r="K65" s="38">
        <v>70</v>
      </c>
      <c r="L65" s="38">
        <v>32</v>
      </c>
      <c r="M65" s="38">
        <v>40</v>
      </c>
      <c r="N65" s="38"/>
      <c r="O65" s="38"/>
      <c r="P65" s="38"/>
    </row>
    <row r="66" spans="2:16" ht="21">
      <c r="B66" s="118"/>
      <c r="C66" s="118"/>
      <c r="D66" s="118"/>
      <c r="E66" s="119"/>
      <c r="F66" s="68" t="s">
        <v>228</v>
      </c>
      <c r="G66" s="118"/>
      <c r="H66" s="38">
        <v>10</v>
      </c>
      <c r="I66" s="118"/>
      <c r="J66" s="69">
        <f t="shared" si="0"/>
        <v>0.18360000000000001</v>
      </c>
      <c r="K66" s="38">
        <v>36</v>
      </c>
      <c r="L66" s="38">
        <v>60</v>
      </c>
      <c r="M66" s="38">
        <v>85</v>
      </c>
      <c r="N66" s="38"/>
      <c r="O66" s="38"/>
      <c r="P66" s="38"/>
    </row>
    <row r="67" spans="2:16" ht="21">
      <c r="B67" s="118"/>
      <c r="C67" s="118"/>
      <c r="D67" s="118"/>
      <c r="E67" s="119"/>
      <c r="F67" s="68" t="s">
        <v>230</v>
      </c>
      <c r="G67" s="118"/>
      <c r="H67" s="38">
        <v>10</v>
      </c>
      <c r="I67" s="118"/>
      <c r="J67" s="69">
        <f t="shared" si="0"/>
        <v>0.18240999999999999</v>
      </c>
      <c r="K67" s="38">
        <v>85</v>
      </c>
      <c r="L67" s="38">
        <v>58</v>
      </c>
      <c r="M67" s="38">
        <v>37</v>
      </c>
      <c r="N67" s="38"/>
      <c r="O67" s="38"/>
      <c r="P67" s="38"/>
    </row>
    <row r="68" spans="2:16" ht="21">
      <c r="B68" s="114"/>
      <c r="C68" s="114"/>
      <c r="D68" s="114"/>
      <c r="E68" s="116"/>
      <c r="F68" s="68" t="s">
        <v>232</v>
      </c>
      <c r="G68" s="114"/>
      <c r="H68" s="38">
        <v>2</v>
      </c>
      <c r="I68" s="114"/>
      <c r="J68" s="69">
        <f t="shared" si="0"/>
        <v>4.9919999999999999E-2</v>
      </c>
      <c r="K68" s="38">
        <v>96</v>
      </c>
      <c r="L68" s="38">
        <v>26</v>
      </c>
      <c r="M68" s="38">
        <v>20</v>
      </c>
      <c r="N68" s="38"/>
      <c r="O68" s="38"/>
      <c r="P68" s="38"/>
    </row>
    <row r="69" spans="2:16" ht="21">
      <c r="B69" s="113" t="s">
        <v>326</v>
      </c>
      <c r="C69" s="39" t="s">
        <v>327</v>
      </c>
      <c r="D69" s="113" t="s">
        <v>324</v>
      </c>
      <c r="E69" s="115">
        <v>45678</v>
      </c>
      <c r="F69" s="68" t="s">
        <v>328</v>
      </c>
      <c r="G69" s="113" t="s">
        <v>325</v>
      </c>
      <c r="H69" s="38">
        <v>3</v>
      </c>
      <c r="I69" s="113">
        <v>20</v>
      </c>
      <c r="J69" s="69">
        <f t="shared" si="0"/>
        <v>4.6199999999999998E-2</v>
      </c>
      <c r="K69" s="38">
        <v>33</v>
      </c>
      <c r="L69" s="38">
        <v>50</v>
      </c>
      <c r="M69" s="38">
        <v>28</v>
      </c>
      <c r="N69" s="38"/>
      <c r="O69" s="38"/>
      <c r="P69" s="38"/>
    </row>
    <row r="70" spans="2:16" ht="21">
      <c r="B70" s="118"/>
      <c r="C70" s="38">
        <v>2660</v>
      </c>
      <c r="D70" s="118"/>
      <c r="E70" s="119"/>
      <c r="F70" s="68" t="s">
        <v>329</v>
      </c>
      <c r="G70" s="118"/>
      <c r="H70" s="38">
        <v>10</v>
      </c>
      <c r="I70" s="118"/>
      <c r="J70" s="69">
        <f t="shared" si="0"/>
        <v>4.2335999999999999E-2</v>
      </c>
      <c r="K70" s="38">
        <v>28</v>
      </c>
      <c r="L70" s="38">
        <v>54</v>
      </c>
      <c r="M70" s="38">
        <v>28</v>
      </c>
      <c r="N70" s="38"/>
      <c r="O70" s="38"/>
      <c r="P70" s="38"/>
    </row>
    <row r="71" spans="2:16" ht="21">
      <c r="B71" s="114"/>
      <c r="C71" s="38">
        <v>2461</v>
      </c>
      <c r="D71" s="114"/>
      <c r="E71" s="116"/>
      <c r="F71" s="68" t="s">
        <v>330</v>
      </c>
      <c r="G71" s="114"/>
      <c r="H71" s="38">
        <v>130</v>
      </c>
      <c r="I71" s="114"/>
      <c r="J71" s="69">
        <f t="shared" si="0"/>
        <v>0.1176</v>
      </c>
      <c r="K71" s="38">
        <v>30</v>
      </c>
      <c r="L71" s="38">
        <v>70</v>
      </c>
      <c r="M71" s="38">
        <v>56</v>
      </c>
      <c r="N71" s="38"/>
      <c r="O71" s="38"/>
      <c r="P71" s="38"/>
    </row>
    <row r="72" spans="2:16" ht="22.5">
      <c r="B72" s="102" t="s">
        <v>220</v>
      </c>
      <c r="C72" s="102"/>
      <c r="D72" s="102"/>
      <c r="E72" s="102"/>
      <c r="F72" s="71" t="s">
        <v>330</v>
      </c>
      <c r="G72" s="72"/>
      <c r="H72" s="72"/>
      <c r="I72" s="94">
        <f>SUM(I65:I71)</f>
        <v>57</v>
      </c>
      <c r="J72" s="73">
        <f>SUM(J65:J71)</f>
        <v>0.71166600000000002</v>
      </c>
      <c r="K72" s="72"/>
      <c r="L72" s="72"/>
      <c r="M72" s="72"/>
      <c r="N72" s="74"/>
      <c r="O72" s="74"/>
      <c r="P72" s="74"/>
    </row>
    <row r="73" spans="2:16" ht="42">
      <c r="B73" s="41" t="s">
        <v>359</v>
      </c>
      <c r="C73" s="41" t="s">
        <v>360</v>
      </c>
      <c r="D73" s="41" t="s">
        <v>361</v>
      </c>
      <c r="E73" s="42">
        <v>45703</v>
      </c>
      <c r="F73" s="143" t="s">
        <v>362</v>
      </c>
      <c r="G73" s="41" t="s">
        <v>237</v>
      </c>
      <c r="H73" s="41"/>
      <c r="I73" s="41">
        <v>55</v>
      </c>
      <c r="J73" s="144">
        <v>0.25480000000000003</v>
      </c>
      <c r="K73" s="41">
        <v>70</v>
      </c>
      <c r="L73" s="41">
        <v>52</v>
      </c>
      <c r="M73" s="41">
        <v>35</v>
      </c>
      <c r="N73" s="41"/>
      <c r="O73" s="41"/>
      <c r="P73" s="41" t="s">
        <v>26</v>
      </c>
    </row>
    <row r="74" spans="2:16" ht="22.5">
      <c r="B74" s="102" t="s">
        <v>220</v>
      </c>
      <c r="C74" s="102"/>
      <c r="D74" s="102"/>
      <c r="E74" s="102"/>
      <c r="F74" s="145" t="s">
        <v>228</v>
      </c>
      <c r="G74" s="146"/>
      <c r="H74" s="146"/>
      <c r="I74" s="146">
        <v>55</v>
      </c>
      <c r="J74" s="147">
        <v>0.25480000000000003</v>
      </c>
      <c r="K74" s="146"/>
      <c r="L74" s="146"/>
      <c r="M74" s="146"/>
      <c r="N74" s="63"/>
      <c r="O74" s="63"/>
      <c r="P74" s="63"/>
    </row>
    <row r="75" spans="2:16" ht="42">
      <c r="B75" s="148" t="s">
        <v>363</v>
      </c>
      <c r="C75" s="39" t="s">
        <v>364</v>
      </c>
      <c r="D75" s="148" t="s">
        <v>365</v>
      </c>
      <c r="E75" s="42">
        <v>45701</v>
      </c>
      <c r="F75" s="143" t="s">
        <v>225</v>
      </c>
      <c r="G75" s="149" t="s">
        <v>366</v>
      </c>
      <c r="H75" s="41"/>
      <c r="I75" s="41">
        <v>400</v>
      </c>
      <c r="J75" s="144">
        <v>1.089855</v>
      </c>
      <c r="K75" s="41">
        <v>117</v>
      </c>
      <c r="L75" s="41">
        <v>115</v>
      </c>
      <c r="M75" s="41">
        <v>81</v>
      </c>
      <c r="N75" s="41"/>
      <c r="O75" s="41"/>
      <c r="P75" s="39" t="s">
        <v>367</v>
      </c>
    </row>
    <row r="76" spans="2:16" ht="22.5">
      <c r="B76" s="102" t="s">
        <v>220</v>
      </c>
      <c r="C76" s="102"/>
      <c r="D76" s="102"/>
      <c r="E76" s="102"/>
      <c r="F76" s="145" t="s">
        <v>225</v>
      </c>
      <c r="G76" s="150"/>
      <c r="H76" s="146"/>
      <c r="I76" s="146">
        <v>400</v>
      </c>
      <c r="J76" s="147">
        <v>1.089855</v>
      </c>
      <c r="K76" s="146"/>
      <c r="L76" s="146"/>
      <c r="M76" s="146"/>
      <c r="N76" s="63"/>
      <c r="O76" s="63"/>
      <c r="P76" s="151" t="s">
        <v>368</v>
      </c>
    </row>
  </sheetData>
  <mergeCells count="86">
    <mergeCell ref="B74:E74"/>
    <mergeCell ref="B76:E76"/>
    <mergeCell ref="B72:E72"/>
    <mergeCell ref="G65:G68"/>
    <mergeCell ref="I65:I68"/>
    <mergeCell ref="B69:B71"/>
    <mergeCell ref="D69:D71"/>
    <mergeCell ref="E69:E71"/>
    <mergeCell ref="G69:G71"/>
    <mergeCell ref="I69:I71"/>
    <mergeCell ref="B64:E64"/>
    <mergeCell ref="B65:B68"/>
    <mergeCell ref="C65:C68"/>
    <mergeCell ref="D65:D68"/>
    <mergeCell ref="E65:E68"/>
    <mergeCell ref="N58:N59"/>
    <mergeCell ref="O58:O59"/>
    <mergeCell ref="B60:E60"/>
    <mergeCell ref="B61:B63"/>
    <mergeCell ref="C61:C63"/>
    <mergeCell ref="D61:D63"/>
    <mergeCell ref="E61:E63"/>
    <mergeCell ref="G61:G63"/>
    <mergeCell ref="I61:I63"/>
    <mergeCell ref="N61:N63"/>
    <mergeCell ref="O61:O63"/>
    <mergeCell ref="B58:B59"/>
    <mergeCell ref="C58:C59"/>
    <mergeCell ref="D58:D59"/>
    <mergeCell ref="E58:E59"/>
    <mergeCell ref="G58:G59"/>
    <mergeCell ref="G51:G52"/>
    <mergeCell ref="I51:I52"/>
    <mergeCell ref="B53:E53"/>
    <mergeCell ref="B55:E55"/>
    <mergeCell ref="B57:E57"/>
    <mergeCell ref="I58:I59"/>
    <mergeCell ref="B48:E48"/>
    <mergeCell ref="B50:E50"/>
    <mergeCell ref="B51:B52"/>
    <mergeCell ref="D51:D52"/>
    <mergeCell ref="E51:E52"/>
    <mergeCell ref="G45:G47"/>
    <mergeCell ref="I45:I47"/>
    <mergeCell ref="N45:N47"/>
    <mergeCell ref="O45:O47"/>
    <mergeCell ref="P45:P47"/>
    <mergeCell ref="B44:E44"/>
    <mergeCell ref="B45:B47"/>
    <mergeCell ref="C45:C47"/>
    <mergeCell ref="D45:D47"/>
    <mergeCell ref="E45:E47"/>
    <mergeCell ref="G38:G39"/>
    <mergeCell ref="I38:I43"/>
    <mergeCell ref="N38:N43"/>
    <mergeCell ref="O38:O43"/>
    <mergeCell ref="P38:P43"/>
    <mergeCell ref="B35:E35"/>
    <mergeCell ref="B37:E37"/>
    <mergeCell ref="B38:B43"/>
    <mergeCell ref="C38:C43"/>
    <mergeCell ref="D38:D43"/>
    <mergeCell ref="E38:E43"/>
    <mergeCell ref="B25:E25"/>
    <mergeCell ref="B27:E27"/>
    <mergeCell ref="B29:E29"/>
    <mergeCell ref="B31:E31"/>
    <mergeCell ref="B33:E33"/>
    <mergeCell ref="B15:E15"/>
    <mergeCell ref="B17:E17"/>
    <mergeCell ref="B19:E19"/>
    <mergeCell ref="B21:E21"/>
    <mergeCell ref="B23:E23"/>
    <mergeCell ref="N7:N10"/>
    <mergeCell ref="O7:O10"/>
    <mergeCell ref="P7:P10"/>
    <mergeCell ref="B11:E11"/>
    <mergeCell ref="B13:E13"/>
    <mergeCell ref="K2:M2"/>
    <mergeCell ref="A3:B3"/>
    <mergeCell ref="B6:E6"/>
    <mergeCell ref="B7:B10"/>
    <mergeCell ref="C7:C10"/>
    <mergeCell ref="D7:D10"/>
    <mergeCell ref="E7:E10"/>
    <mergeCell ref="I7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20"/>
  <sheetViews>
    <sheetView zoomScale="70" zoomScaleNormal="70" workbookViewId="0">
      <pane ySplit="3" topLeftCell="A97" activePane="bottomLeft" state="frozen"/>
      <selection pane="bottomLeft" activeCell="A107" sqref="A107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00" t="s">
        <v>15</v>
      </c>
      <c r="L2" s="100"/>
      <c r="M2" s="100"/>
      <c r="N2" s="18" t="s">
        <v>16</v>
      </c>
      <c r="O2" s="18" t="s">
        <v>17</v>
      </c>
      <c r="P2" s="19" t="s">
        <v>18</v>
      </c>
    </row>
    <row r="3" spans="1:16" ht="33.75">
      <c r="A3" s="121" t="s">
        <v>20</v>
      </c>
      <c r="B3" s="12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22" t="s">
        <v>54</v>
      </c>
      <c r="C21" s="28" t="s">
        <v>55</v>
      </c>
      <c r="D21" s="122" t="s">
        <v>51</v>
      </c>
      <c r="E21" s="115">
        <v>45661</v>
      </c>
      <c r="F21" s="28">
        <v>1</v>
      </c>
      <c r="G21" s="122" t="s">
        <v>25</v>
      </c>
      <c r="H21" s="122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22" t="s">
        <v>26</v>
      </c>
    </row>
    <row r="22" spans="1:15" ht="42">
      <c r="A22" s="28" t="s">
        <v>56</v>
      </c>
      <c r="B22" s="123"/>
      <c r="C22" s="28" t="s">
        <v>57</v>
      </c>
      <c r="D22" s="123"/>
      <c r="E22" s="116"/>
      <c r="F22" s="28">
        <v>2</v>
      </c>
      <c r="G22" s="123"/>
      <c r="H22" s="123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23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22" t="s">
        <v>89</v>
      </c>
      <c r="C40" s="28" t="s">
        <v>90</v>
      </c>
      <c r="D40" s="122" t="s">
        <v>51</v>
      </c>
      <c r="E40" s="115">
        <v>45664</v>
      </c>
      <c r="F40" s="28">
        <v>1</v>
      </c>
      <c r="G40" s="122" t="s">
        <v>25</v>
      </c>
      <c r="H40" s="122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22" t="s">
        <v>26</v>
      </c>
    </row>
    <row r="41" spans="1:15" ht="21">
      <c r="A41" s="28" t="s">
        <v>91</v>
      </c>
      <c r="B41" s="128"/>
      <c r="C41" s="28" t="s">
        <v>92</v>
      </c>
      <c r="D41" s="128"/>
      <c r="E41" s="119"/>
      <c r="F41" s="28">
        <v>2</v>
      </c>
      <c r="G41" s="128"/>
      <c r="H41" s="128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28"/>
    </row>
    <row r="42" spans="1:15" ht="21">
      <c r="A42" s="28" t="s">
        <v>93</v>
      </c>
      <c r="B42" s="123"/>
      <c r="C42" s="28" t="s">
        <v>94</v>
      </c>
      <c r="D42" s="123"/>
      <c r="E42" s="116"/>
      <c r="F42" s="28">
        <v>3</v>
      </c>
      <c r="G42" s="123"/>
      <c r="H42" s="123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23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26" t="s">
        <v>107</v>
      </c>
      <c r="C50" s="126" t="s">
        <v>108</v>
      </c>
      <c r="D50" s="126" t="s">
        <v>24</v>
      </c>
      <c r="E50" s="124">
        <v>45666</v>
      </c>
      <c r="F50" s="41">
        <v>1</v>
      </c>
      <c r="G50" s="126" t="s">
        <v>25</v>
      </c>
      <c r="H50" s="41"/>
      <c r="I50" s="126">
        <v>10.199999999999999</v>
      </c>
      <c r="J50" s="133">
        <v>0.10335</v>
      </c>
      <c r="K50" s="126">
        <v>53</v>
      </c>
      <c r="L50" s="126">
        <v>39</v>
      </c>
      <c r="M50" s="126">
        <v>50</v>
      </c>
      <c r="N50" s="41"/>
      <c r="O50" s="126" t="s">
        <v>109</v>
      </c>
    </row>
    <row r="51" spans="1:15" ht="21">
      <c r="A51" s="41" t="s">
        <v>110</v>
      </c>
      <c r="B51" s="127"/>
      <c r="C51" s="127"/>
      <c r="D51" s="127"/>
      <c r="E51" s="125"/>
      <c r="F51" s="41">
        <v>2</v>
      </c>
      <c r="G51" s="127"/>
      <c r="H51" s="41"/>
      <c r="I51" s="127"/>
      <c r="J51" s="134"/>
      <c r="K51" s="127"/>
      <c r="L51" s="127"/>
      <c r="M51" s="127"/>
      <c r="N51" s="41"/>
      <c r="O51" s="127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29" t="s">
        <v>112</v>
      </c>
      <c r="C53" s="129" t="s">
        <v>113</v>
      </c>
      <c r="D53" s="129" t="s">
        <v>39</v>
      </c>
      <c r="E53" s="131">
        <v>45668</v>
      </c>
      <c r="F53" s="44">
        <v>1</v>
      </c>
      <c r="G53" s="106" t="s">
        <v>114</v>
      </c>
      <c r="H53" s="129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29" t="s">
        <v>115</v>
      </c>
    </row>
    <row r="54" spans="1:15" ht="21">
      <c r="A54" s="44" t="s">
        <v>116</v>
      </c>
      <c r="B54" s="130"/>
      <c r="C54" s="130"/>
      <c r="D54" s="130"/>
      <c r="E54" s="132"/>
      <c r="F54" s="44">
        <v>2</v>
      </c>
      <c r="G54" s="108"/>
      <c r="H54" s="130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30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29" t="s">
        <v>118</v>
      </c>
      <c r="C56" s="129" t="s">
        <v>119</v>
      </c>
      <c r="D56" s="129" t="s">
        <v>82</v>
      </c>
      <c r="E56" s="131">
        <v>45670</v>
      </c>
      <c r="F56" s="44">
        <v>1</v>
      </c>
      <c r="G56" s="106" t="s">
        <v>120</v>
      </c>
      <c r="H56" s="129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29" t="s">
        <v>121</v>
      </c>
    </row>
    <row r="57" spans="1:15" ht="21">
      <c r="A57" s="44" t="s">
        <v>122</v>
      </c>
      <c r="B57" s="130"/>
      <c r="C57" s="130"/>
      <c r="D57" s="130"/>
      <c r="E57" s="132"/>
      <c r="F57" s="44">
        <v>2</v>
      </c>
      <c r="G57" s="108"/>
      <c r="H57" s="130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30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35" t="s">
        <v>155</v>
      </c>
      <c r="C71" s="135"/>
      <c r="D71" s="135" t="s">
        <v>156</v>
      </c>
      <c r="E71" s="124">
        <v>45673</v>
      </c>
      <c r="F71" s="53">
        <v>1</v>
      </c>
      <c r="G71" s="135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36"/>
      <c r="C72" s="136"/>
      <c r="D72" s="136"/>
      <c r="E72" s="138"/>
      <c r="F72" s="53">
        <v>2</v>
      </c>
      <c r="G72" s="136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36"/>
      <c r="C73" s="136"/>
      <c r="D73" s="136"/>
      <c r="E73" s="138"/>
      <c r="F73" s="53">
        <v>3</v>
      </c>
      <c r="G73" s="136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36"/>
      <c r="C74" s="136"/>
      <c r="D74" s="136"/>
      <c r="E74" s="138"/>
      <c r="F74" s="53">
        <v>4</v>
      </c>
      <c r="G74" s="136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36"/>
      <c r="C75" s="136"/>
      <c r="D75" s="136"/>
      <c r="E75" s="138"/>
      <c r="F75" s="53">
        <v>5</v>
      </c>
      <c r="G75" s="136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36"/>
      <c r="C76" s="136"/>
      <c r="D76" s="136"/>
      <c r="E76" s="138"/>
      <c r="F76" s="53">
        <v>6</v>
      </c>
      <c r="G76" s="136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36"/>
      <c r="C77" s="136"/>
      <c r="D77" s="136"/>
      <c r="E77" s="138"/>
      <c r="F77" s="53">
        <v>7</v>
      </c>
      <c r="G77" s="136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36"/>
      <c r="C78" s="136"/>
      <c r="D78" s="136"/>
      <c r="E78" s="138"/>
      <c r="F78" s="53">
        <v>8</v>
      </c>
      <c r="G78" s="136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36"/>
      <c r="C79" s="136"/>
      <c r="D79" s="136"/>
      <c r="E79" s="138"/>
      <c r="F79" s="53">
        <v>9</v>
      </c>
      <c r="G79" s="136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36"/>
      <c r="C80" s="136"/>
      <c r="D80" s="136"/>
      <c r="E80" s="138"/>
      <c r="F80" s="53">
        <v>10</v>
      </c>
      <c r="G80" s="136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37"/>
      <c r="C81" s="137"/>
      <c r="D81" s="137"/>
      <c r="E81" s="125"/>
      <c r="F81" s="53">
        <v>11</v>
      </c>
      <c r="G81" s="137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35" t="s">
        <v>209</v>
      </c>
      <c r="C103" s="135" t="s">
        <v>210</v>
      </c>
      <c r="D103" s="135" t="s">
        <v>39</v>
      </c>
      <c r="E103" s="124">
        <v>45680</v>
      </c>
      <c r="F103" s="53">
        <v>1</v>
      </c>
      <c r="G103" s="139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36"/>
      <c r="C104" s="136"/>
      <c r="D104" s="136"/>
      <c r="E104" s="138"/>
      <c r="F104" s="53">
        <v>2</v>
      </c>
      <c r="G104" s="136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36"/>
      <c r="C105" s="136"/>
      <c r="D105" s="136"/>
      <c r="E105" s="138"/>
      <c r="F105" s="53">
        <v>3</v>
      </c>
      <c r="G105" s="136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37"/>
      <c r="C106" s="137"/>
      <c r="D106" s="137"/>
      <c r="E106" s="125"/>
      <c r="F106" s="53">
        <v>4</v>
      </c>
      <c r="G106" s="137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331</v>
      </c>
      <c r="B108" s="53" t="s">
        <v>332</v>
      </c>
      <c r="C108" s="53" t="s">
        <v>333</v>
      </c>
      <c r="D108" s="53" t="s">
        <v>334</v>
      </c>
      <c r="E108" s="140">
        <v>45698</v>
      </c>
      <c r="F108" s="53">
        <v>1</v>
      </c>
      <c r="G108" s="53" t="s">
        <v>335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336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337</v>
      </c>
      <c r="B110" s="141" t="s">
        <v>338</v>
      </c>
      <c r="C110" s="53" t="s">
        <v>339</v>
      </c>
      <c r="D110" s="141" t="s">
        <v>334</v>
      </c>
      <c r="E110" s="142">
        <v>45698</v>
      </c>
      <c r="F110" s="53">
        <v>1</v>
      </c>
      <c r="G110" s="141" t="s">
        <v>335</v>
      </c>
      <c r="H110" s="141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41" t="s">
        <v>26</v>
      </c>
    </row>
    <row r="111" spans="1:15" ht="21">
      <c r="A111" s="53" t="s">
        <v>340</v>
      </c>
      <c r="B111" s="141"/>
      <c r="C111" s="53" t="s">
        <v>341</v>
      </c>
      <c r="D111" s="141"/>
      <c r="E111" s="142"/>
      <c r="F111" s="53">
        <v>2</v>
      </c>
      <c r="G111" s="141"/>
      <c r="H111" s="141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41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342</v>
      </c>
      <c r="B113" s="53" t="s">
        <v>343</v>
      </c>
      <c r="C113" s="53" t="s">
        <v>344</v>
      </c>
      <c r="D113" s="53" t="s">
        <v>345</v>
      </c>
      <c r="E113" s="140">
        <v>45698</v>
      </c>
      <c r="F113" s="53">
        <v>1</v>
      </c>
      <c r="G113" s="53" t="s">
        <v>335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346</v>
      </c>
      <c r="B115" s="53" t="s">
        <v>347</v>
      </c>
      <c r="C115" s="53" t="s">
        <v>348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349</v>
      </c>
      <c r="B117" s="53" t="s">
        <v>350</v>
      </c>
      <c r="C117" s="53" t="s">
        <v>351</v>
      </c>
      <c r="D117" s="53" t="s">
        <v>352</v>
      </c>
      <c r="E117" s="42">
        <v>45703</v>
      </c>
      <c r="F117" s="53">
        <v>1</v>
      </c>
      <c r="G117" s="37" t="s">
        <v>353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354</v>
      </c>
      <c r="B119" s="53" t="s">
        <v>355</v>
      </c>
      <c r="C119" s="53" t="s">
        <v>356</v>
      </c>
      <c r="D119" s="53" t="s">
        <v>357</v>
      </c>
      <c r="E119" s="42">
        <v>45705</v>
      </c>
      <c r="F119" s="53">
        <v>1</v>
      </c>
      <c r="G119" s="53" t="s">
        <v>358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8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</sheetData>
  <mergeCells count="55">
    <mergeCell ref="O110:O111"/>
    <mergeCell ref="B110:B111"/>
    <mergeCell ref="D110:D111"/>
    <mergeCell ref="E110:E111"/>
    <mergeCell ref="G110:G111"/>
    <mergeCell ref="H110:H111"/>
    <mergeCell ref="B103:B106"/>
    <mergeCell ref="C103:C106"/>
    <mergeCell ref="D103:D106"/>
    <mergeCell ref="E103:E106"/>
    <mergeCell ref="G103:G106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H53:H54"/>
    <mergeCell ref="O53:O54"/>
    <mergeCell ref="I50:I51"/>
    <mergeCell ref="J50:J51"/>
    <mergeCell ref="K50:K51"/>
    <mergeCell ref="L50:L51"/>
    <mergeCell ref="M50:M51"/>
    <mergeCell ref="B53:B54"/>
    <mergeCell ref="C53:C54"/>
    <mergeCell ref="D53:D54"/>
    <mergeCell ref="E53:E54"/>
    <mergeCell ref="G53:G54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0:B51"/>
    <mergeCell ref="C50:C51"/>
    <mergeCell ref="D50:D51"/>
    <mergeCell ref="K2:M2"/>
    <mergeCell ref="A3:B3"/>
    <mergeCell ref="B21:B22"/>
    <mergeCell ref="D21:D22"/>
    <mergeCell ref="E21:E22"/>
    <mergeCell ref="G21:G22"/>
    <mergeCell ref="H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21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00" t="s">
        <v>15</v>
      </c>
      <c r="L2" s="100"/>
      <c r="M2" s="100"/>
      <c r="N2" s="18" t="s">
        <v>16</v>
      </c>
      <c r="O2" s="18" t="s">
        <v>17</v>
      </c>
      <c r="P2" s="19" t="s">
        <v>18</v>
      </c>
    </row>
    <row r="3" spans="1:16" ht="33.75">
      <c r="A3" s="101" t="s">
        <v>19</v>
      </c>
      <c r="B3" s="10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84" t="s">
        <v>262</v>
      </c>
      <c r="C5" s="84"/>
      <c r="D5" s="84" t="s">
        <v>263</v>
      </c>
      <c r="E5" s="85">
        <v>45667</v>
      </c>
      <c r="F5" s="86" t="s">
        <v>264</v>
      </c>
      <c r="G5" s="87" t="s">
        <v>265</v>
      </c>
      <c r="H5" s="84">
        <f>2*750</f>
        <v>1500</v>
      </c>
      <c r="I5" s="84">
        <f>24*200</f>
        <v>4800</v>
      </c>
      <c r="J5" s="88">
        <f>K5*L5*M5/1000000*200</f>
        <v>8.16</v>
      </c>
      <c r="K5" s="84">
        <v>40</v>
      </c>
      <c r="L5" s="84">
        <v>34</v>
      </c>
      <c r="M5" s="84">
        <v>30</v>
      </c>
      <c r="N5" s="70">
        <v>45673</v>
      </c>
      <c r="O5" s="70">
        <v>45715</v>
      </c>
      <c r="P5" s="38" t="s">
        <v>266</v>
      </c>
    </row>
    <row r="6" spans="1:16" ht="22.5">
      <c r="B6" s="102" t="s">
        <v>220</v>
      </c>
      <c r="C6" s="102"/>
      <c r="D6" s="102"/>
      <c r="E6" s="102"/>
      <c r="F6" s="89" t="s">
        <v>267</v>
      </c>
      <c r="G6" s="90"/>
      <c r="H6" s="91"/>
      <c r="I6" s="92">
        <f>SUM(I5:I5)</f>
        <v>4800</v>
      </c>
      <c r="J6" s="93">
        <f>SUM(J5:J5)</f>
        <v>8.16</v>
      </c>
      <c r="K6" s="91"/>
      <c r="L6" s="91"/>
      <c r="M6" s="91"/>
      <c r="N6" s="74"/>
      <c r="O6" s="74"/>
      <c r="P6" s="74"/>
    </row>
    <row r="7" spans="1:16" ht="42">
      <c r="B7" s="38" t="s">
        <v>262</v>
      </c>
      <c r="C7" s="38"/>
      <c r="D7" s="38" t="s">
        <v>263</v>
      </c>
      <c r="E7" s="29">
        <v>45667</v>
      </c>
      <c r="F7" s="68" t="s">
        <v>268</v>
      </c>
      <c r="G7" s="39" t="s">
        <v>265</v>
      </c>
      <c r="H7" s="38">
        <f>2*750</f>
        <v>1500</v>
      </c>
      <c r="I7" s="38">
        <f>24*150</f>
        <v>3600</v>
      </c>
      <c r="J7" s="69">
        <f>K7*L7*M7/1000000*150</f>
        <v>6.12</v>
      </c>
      <c r="K7" s="38">
        <v>40</v>
      </c>
      <c r="L7" s="38">
        <v>34</v>
      </c>
      <c r="M7" s="38">
        <v>30</v>
      </c>
      <c r="N7" s="70">
        <v>45673</v>
      </c>
      <c r="O7" s="70">
        <v>45715</v>
      </c>
      <c r="P7" s="38" t="s">
        <v>269</v>
      </c>
    </row>
    <row r="8" spans="1:16" ht="22.5">
      <c r="B8" s="102" t="s">
        <v>220</v>
      </c>
      <c r="C8" s="102"/>
      <c r="D8" s="102"/>
      <c r="E8" s="102"/>
      <c r="F8" s="71" t="s">
        <v>239</v>
      </c>
      <c r="G8" s="83"/>
      <c r="H8" s="72"/>
      <c r="I8" s="72">
        <f>SUM(I7:I7)</f>
        <v>3600</v>
      </c>
      <c r="J8" s="73">
        <f>SUM(J7:J7)</f>
        <v>6.12</v>
      </c>
      <c r="K8" s="72"/>
      <c r="L8" s="72"/>
      <c r="M8" s="72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270</v>
      </c>
      <c r="G9" s="39" t="s">
        <v>265</v>
      </c>
      <c r="H9" s="38">
        <f>2*750</f>
        <v>1500</v>
      </c>
      <c r="I9" s="38">
        <f>24*200</f>
        <v>4800</v>
      </c>
      <c r="J9" s="69">
        <f>K9*L9*M9/1000000*200</f>
        <v>8.16</v>
      </c>
      <c r="K9" s="38">
        <v>40</v>
      </c>
      <c r="L9" s="38">
        <v>34</v>
      </c>
      <c r="M9" s="38">
        <v>30</v>
      </c>
      <c r="N9" s="70">
        <v>45671</v>
      </c>
      <c r="O9" s="70">
        <v>45714</v>
      </c>
      <c r="P9" s="38" t="s">
        <v>271</v>
      </c>
    </row>
    <row r="10" spans="1:16" ht="22.5">
      <c r="B10" s="102" t="s">
        <v>220</v>
      </c>
      <c r="C10" s="102"/>
      <c r="D10" s="102"/>
      <c r="E10" s="102"/>
      <c r="F10" s="71" t="s">
        <v>267</v>
      </c>
      <c r="G10" s="83"/>
      <c r="H10" s="72"/>
      <c r="I10" s="81">
        <f>SUM(I9:I9)</f>
        <v>4800</v>
      </c>
      <c r="J10" s="73">
        <f>SUM(J9:J9)</f>
        <v>8.16</v>
      </c>
      <c r="K10" s="72"/>
      <c r="L10" s="72"/>
      <c r="M10" s="72"/>
      <c r="N10" s="74"/>
      <c r="O10" s="74"/>
      <c r="P10" s="74"/>
    </row>
    <row r="11" spans="1:16" ht="42">
      <c r="B11" s="84" t="s">
        <v>262</v>
      </c>
      <c r="C11" s="84"/>
      <c r="D11" s="84" t="s">
        <v>263</v>
      </c>
      <c r="E11" s="85">
        <v>45667</v>
      </c>
      <c r="F11" s="86" t="s">
        <v>264</v>
      </c>
      <c r="G11" s="87" t="s">
        <v>265</v>
      </c>
      <c r="H11" s="84">
        <f>2*750</f>
        <v>1500</v>
      </c>
      <c r="I11" s="84">
        <f>24*200</f>
        <v>4800</v>
      </c>
      <c r="J11" s="88">
        <f>K11*L11*M11/1000000*200</f>
        <v>8.16</v>
      </c>
      <c r="K11" s="84">
        <v>40</v>
      </c>
      <c r="L11" s="84">
        <v>34</v>
      </c>
      <c r="M11" s="84">
        <v>30</v>
      </c>
      <c r="N11" s="70">
        <v>45673</v>
      </c>
      <c r="O11" s="70">
        <v>45715</v>
      </c>
      <c r="P11" s="38" t="s">
        <v>266</v>
      </c>
    </row>
    <row r="12" spans="1:16" ht="22.5">
      <c r="B12" s="102" t="s">
        <v>220</v>
      </c>
      <c r="C12" s="102"/>
      <c r="D12" s="102"/>
      <c r="E12" s="102"/>
      <c r="F12" s="89" t="s">
        <v>267</v>
      </c>
      <c r="G12" s="90"/>
      <c r="H12" s="91"/>
      <c r="I12" s="92">
        <f>SUM(I11:I11)</f>
        <v>4800</v>
      </c>
      <c r="J12" s="93">
        <f>SUM(J11:J11)</f>
        <v>8.16</v>
      </c>
      <c r="K12" s="91"/>
      <c r="L12" s="91"/>
      <c r="M12" s="91"/>
      <c r="N12" s="74"/>
      <c r="O12" s="74"/>
      <c r="P12" s="74"/>
    </row>
    <row r="13" spans="1:16" ht="42">
      <c r="B13" s="38" t="s">
        <v>262</v>
      </c>
      <c r="C13" s="38"/>
      <c r="D13" s="38" t="s">
        <v>263</v>
      </c>
      <c r="E13" s="29">
        <v>45667</v>
      </c>
      <c r="F13" s="68" t="s">
        <v>268</v>
      </c>
      <c r="G13" s="39" t="s">
        <v>265</v>
      </c>
      <c r="H13" s="38">
        <f>2*750</f>
        <v>1500</v>
      </c>
      <c r="I13" s="38">
        <f>24*150</f>
        <v>3600</v>
      </c>
      <c r="J13" s="69">
        <f>K13*L13*M13/1000000*150</f>
        <v>6.12</v>
      </c>
      <c r="K13" s="38">
        <v>40</v>
      </c>
      <c r="L13" s="38">
        <v>34</v>
      </c>
      <c r="M13" s="38">
        <v>30</v>
      </c>
      <c r="N13" s="70">
        <v>45673</v>
      </c>
      <c r="O13" s="70">
        <v>45715</v>
      </c>
      <c r="P13" s="38" t="s">
        <v>269</v>
      </c>
    </row>
    <row r="14" spans="1:16" ht="22.5">
      <c r="B14" s="102" t="s">
        <v>220</v>
      </c>
      <c r="C14" s="102"/>
      <c r="D14" s="102"/>
      <c r="E14" s="102"/>
      <c r="F14" s="71" t="s">
        <v>239</v>
      </c>
      <c r="G14" s="83"/>
      <c r="H14" s="72"/>
      <c r="I14" s="72">
        <f>SUM(I13:I13)</f>
        <v>3600</v>
      </c>
      <c r="J14" s="73">
        <f>SUM(J13:J13)</f>
        <v>6.12</v>
      </c>
      <c r="K14" s="72"/>
      <c r="L14" s="72"/>
      <c r="M14" s="72"/>
      <c r="N14" s="74"/>
      <c r="O14" s="74"/>
      <c r="P14" s="74"/>
    </row>
    <row r="15" spans="1:16" ht="42">
      <c r="B15" s="38" t="s">
        <v>262</v>
      </c>
      <c r="C15" s="38"/>
      <c r="D15" s="38" t="s">
        <v>263</v>
      </c>
      <c r="E15" s="29">
        <v>45667</v>
      </c>
      <c r="F15" s="68" t="s">
        <v>272</v>
      </c>
      <c r="G15" s="39" t="s">
        <v>265</v>
      </c>
      <c r="H15" s="38">
        <f>2*750</f>
        <v>1500</v>
      </c>
      <c r="I15" s="38">
        <f>24*200</f>
        <v>4800</v>
      </c>
      <c r="J15" s="69">
        <f>K15*L15*M15/1000000*200</f>
        <v>8.16</v>
      </c>
      <c r="K15" s="38">
        <v>40</v>
      </c>
      <c r="L15" s="38">
        <v>34</v>
      </c>
      <c r="M15" s="38">
        <v>30</v>
      </c>
      <c r="N15" s="70">
        <v>45675</v>
      </c>
      <c r="O15" s="70"/>
      <c r="P15" s="38" t="s">
        <v>273</v>
      </c>
    </row>
    <row r="16" spans="1:16" ht="22.5">
      <c r="B16" s="102" t="s">
        <v>220</v>
      </c>
      <c r="C16" s="102"/>
      <c r="D16" s="102"/>
      <c r="E16" s="102"/>
      <c r="F16" s="71" t="s">
        <v>267</v>
      </c>
      <c r="G16" s="83"/>
      <c r="H16" s="72"/>
      <c r="I16" s="81">
        <f>SUM(I15:I15)</f>
        <v>4800</v>
      </c>
      <c r="J16" s="73">
        <f>SUM(J15:J15)</f>
        <v>8.16</v>
      </c>
      <c r="K16" s="72"/>
      <c r="L16" s="72"/>
      <c r="M16" s="72"/>
      <c r="N16" s="74"/>
      <c r="O16" s="74"/>
      <c r="P16" s="74"/>
    </row>
    <row r="17" spans="2:16" ht="21">
      <c r="B17" s="38" t="s">
        <v>262</v>
      </c>
      <c r="C17" s="38"/>
      <c r="D17" s="38" t="s">
        <v>263</v>
      </c>
      <c r="E17" s="29">
        <v>45667</v>
      </c>
      <c r="F17" s="68" t="s">
        <v>274</v>
      </c>
      <c r="G17" s="39" t="s">
        <v>265</v>
      </c>
      <c r="H17" s="38">
        <v>1500</v>
      </c>
      <c r="I17" s="38">
        <v>18000</v>
      </c>
      <c r="J17" s="69">
        <v>30.6</v>
      </c>
      <c r="K17" s="38">
        <v>40</v>
      </c>
      <c r="L17" s="38">
        <v>34</v>
      </c>
      <c r="M17" s="38">
        <v>30</v>
      </c>
      <c r="N17" s="38" t="s">
        <v>275</v>
      </c>
      <c r="O17" s="38" t="s">
        <v>275</v>
      </c>
      <c r="P17" s="38"/>
    </row>
    <row r="18" spans="2:16" ht="22.5">
      <c r="B18" s="102" t="s">
        <v>220</v>
      </c>
      <c r="C18" s="102"/>
      <c r="D18" s="102"/>
      <c r="E18" s="102"/>
      <c r="F18" s="71" t="s">
        <v>276</v>
      </c>
      <c r="G18" s="83"/>
      <c r="H18" s="72"/>
      <c r="I18" s="81">
        <v>18000</v>
      </c>
      <c r="J18" s="73">
        <v>30.6</v>
      </c>
      <c r="K18" s="72"/>
      <c r="L18" s="72"/>
      <c r="M18" s="72"/>
      <c r="N18" s="74"/>
      <c r="O18" s="74"/>
      <c r="P18" s="74"/>
    </row>
    <row r="19" spans="2:16" ht="21">
      <c r="B19" s="113" t="s">
        <v>301</v>
      </c>
      <c r="C19" s="38"/>
      <c r="D19" s="113" t="s">
        <v>263</v>
      </c>
      <c r="E19" s="115">
        <v>45671</v>
      </c>
      <c r="F19" s="68" t="s">
        <v>302</v>
      </c>
      <c r="G19" s="113" t="s">
        <v>265</v>
      </c>
      <c r="H19" s="38"/>
      <c r="I19" s="113"/>
      <c r="J19" s="69">
        <v>7.7367000000000008</v>
      </c>
      <c r="K19" s="38">
        <v>34</v>
      </c>
      <c r="L19" s="38">
        <v>41</v>
      </c>
      <c r="M19" s="38">
        <v>30</v>
      </c>
      <c r="N19" s="38" t="s">
        <v>275</v>
      </c>
      <c r="O19" s="38" t="s">
        <v>275</v>
      </c>
      <c r="P19" s="38"/>
    </row>
    <row r="20" spans="2:16" ht="21">
      <c r="B20" s="114"/>
      <c r="C20" s="38"/>
      <c r="D20" s="114"/>
      <c r="E20" s="116"/>
      <c r="F20" s="68" t="s">
        <v>303</v>
      </c>
      <c r="G20" s="114"/>
      <c r="H20" s="38"/>
      <c r="I20" s="114"/>
      <c r="J20" s="69">
        <v>0.67200000000000004</v>
      </c>
      <c r="K20" s="38">
        <v>64</v>
      </c>
      <c r="L20" s="38">
        <v>105</v>
      </c>
      <c r="M20" s="38">
        <v>100</v>
      </c>
      <c r="N20" s="38"/>
      <c r="O20" s="38"/>
      <c r="P20" s="38"/>
    </row>
    <row r="21" spans="2:16" ht="22.5">
      <c r="B21" s="102" t="s">
        <v>220</v>
      </c>
      <c r="C21" s="102"/>
      <c r="D21" s="102"/>
      <c r="E21" s="102"/>
      <c r="F21" s="71" t="s">
        <v>303</v>
      </c>
      <c r="G21" s="72"/>
      <c r="H21" s="72"/>
      <c r="I21" s="72">
        <v>0</v>
      </c>
      <c r="J21" s="73">
        <v>8.4087000000000014</v>
      </c>
      <c r="K21" s="72"/>
      <c r="L21" s="72"/>
      <c r="M21" s="72"/>
      <c r="N21" s="74"/>
      <c r="O21" s="74"/>
      <c r="P21" s="74"/>
    </row>
  </sheetData>
  <mergeCells count="15">
    <mergeCell ref="G19:G20"/>
    <mergeCell ref="I19:I20"/>
    <mergeCell ref="B21:E21"/>
    <mergeCell ref="B14:E14"/>
    <mergeCell ref="B16:E16"/>
    <mergeCell ref="B18:E18"/>
    <mergeCell ref="B19:B20"/>
    <mergeCell ref="D19:D20"/>
    <mergeCell ref="E19:E20"/>
    <mergeCell ref="B12:E12"/>
    <mergeCell ref="K2:M2"/>
    <mergeCell ref="A3:B3"/>
    <mergeCell ref="B6:E6"/>
    <mergeCell ref="B8:E8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2025-02-18T10:34:00Z</dcterms:modified>
</cp:coreProperties>
</file>